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85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V460" i="2" l="1"/>
  <c r="V459" i="2"/>
  <c r="V457" i="2"/>
  <c r="V456" i="2"/>
  <c r="X455" i="2"/>
  <c r="X456" i="2" s="1"/>
  <c r="W455" i="2"/>
  <c r="T468" i="2" s="1"/>
  <c r="N455" i="2"/>
  <c r="V452" i="2"/>
  <c r="V451" i="2"/>
  <c r="W450" i="2"/>
  <c r="X450" i="2" s="1"/>
  <c r="W449" i="2"/>
  <c r="W452" i="2" s="1"/>
  <c r="W447" i="2"/>
  <c r="V447" i="2"/>
  <c r="W446" i="2"/>
  <c r="V446" i="2"/>
  <c r="W445" i="2"/>
  <c r="X445" i="2" s="1"/>
  <c r="W444" i="2"/>
  <c r="X444" i="2" s="1"/>
  <c r="X446" i="2" s="1"/>
  <c r="V442" i="2"/>
  <c r="W441" i="2"/>
  <c r="V441" i="2"/>
  <c r="X440" i="2"/>
  <c r="W440" i="2"/>
  <c r="W442" i="2" s="1"/>
  <c r="W439" i="2"/>
  <c r="X439" i="2" s="1"/>
  <c r="X441" i="2" s="1"/>
  <c r="V437" i="2"/>
  <c r="V436" i="2"/>
  <c r="W435" i="2"/>
  <c r="X435" i="2" s="1"/>
  <c r="W434" i="2"/>
  <c r="S468" i="2" s="1"/>
  <c r="V430" i="2"/>
  <c r="V429" i="2"/>
  <c r="W428" i="2"/>
  <c r="X428" i="2" s="1"/>
  <c r="N428" i="2"/>
  <c r="W427" i="2"/>
  <c r="W430" i="2" s="1"/>
  <c r="N427" i="2"/>
  <c r="V425" i="2"/>
  <c r="V424" i="2"/>
  <c r="W423" i="2"/>
  <c r="X423" i="2" s="1"/>
  <c r="X422" i="2"/>
  <c r="W422" i="2"/>
  <c r="W421" i="2"/>
  <c r="X421" i="2" s="1"/>
  <c r="W420" i="2"/>
  <c r="X420" i="2" s="1"/>
  <c r="N420" i="2"/>
  <c r="W419" i="2"/>
  <c r="X419" i="2" s="1"/>
  <c r="N419" i="2"/>
  <c r="W418" i="2"/>
  <c r="W424" i="2" s="1"/>
  <c r="N418" i="2"/>
  <c r="V416" i="2"/>
  <c r="X415" i="2"/>
  <c r="W415" i="2"/>
  <c r="V415" i="2"/>
  <c r="X414" i="2"/>
  <c r="W414" i="2"/>
  <c r="W416" i="2" s="1"/>
  <c r="N414" i="2"/>
  <c r="X413" i="2"/>
  <c r="W413" i="2"/>
  <c r="N413" i="2"/>
  <c r="V411" i="2"/>
  <c r="V410" i="2"/>
  <c r="X409" i="2"/>
  <c r="W409" i="2"/>
  <c r="N409" i="2"/>
  <c r="W408" i="2"/>
  <c r="X408" i="2" s="1"/>
  <c r="N408" i="2"/>
  <c r="W407" i="2"/>
  <c r="X407" i="2" s="1"/>
  <c r="N407" i="2"/>
  <c r="W406" i="2"/>
  <c r="X406" i="2" s="1"/>
  <c r="N406" i="2"/>
  <c r="X405" i="2"/>
  <c r="W405" i="2"/>
  <c r="N405" i="2"/>
  <c r="W404" i="2"/>
  <c r="X404" i="2" s="1"/>
  <c r="N404" i="2"/>
  <c r="W403" i="2"/>
  <c r="X403" i="2" s="1"/>
  <c r="N403" i="2"/>
  <c r="W402" i="2"/>
  <c r="W410" i="2" s="1"/>
  <c r="N402" i="2"/>
  <c r="X401" i="2"/>
  <c r="W401" i="2"/>
  <c r="N401" i="2"/>
  <c r="V397" i="2"/>
  <c r="V396" i="2"/>
  <c r="W395" i="2"/>
  <c r="W397" i="2" s="1"/>
  <c r="N395" i="2"/>
  <c r="V393" i="2"/>
  <c r="V392" i="2"/>
  <c r="X391" i="2"/>
  <c r="W391" i="2"/>
  <c r="N391" i="2"/>
  <c r="X390" i="2"/>
  <c r="W390" i="2"/>
  <c r="N390" i="2"/>
  <c r="X389" i="2"/>
  <c r="W389" i="2"/>
  <c r="N389" i="2"/>
  <c r="X388" i="2"/>
  <c r="W388" i="2"/>
  <c r="W387" i="2"/>
  <c r="X387" i="2" s="1"/>
  <c r="N387" i="2"/>
  <c r="W386" i="2"/>
  <c r="X386" i="2" s="1"/>
  <c r="N386" i="2"/>
  <c r="W385" i="2"/>
  <c r="W392" i="2" s="1"/>
  <c r="N385" i="2"/>
  <c r="W383" i="2"/>
  <c r="V383" i="2"/>
  <c r="V382" i="2"/>
  <c r="W381" i="2"/>
  <c r="X381" i="2" s="1"/>
  <c r="N381" i="2"/>
  <c r="W380" i="2"/>
  <c r="Q468" i="2" s="1"/>
  <c r="N380" i="2"/>
  <c r="W377" i="2"/>
  <c r="V377" i="2"/>
  <c r="X376" i="2"/>
  <c r="W376" i="2"/>
  <c r="V376" i="2"/>
  <c r="X375" i="2"/>
  <c r="W375" i="2"/>
  <c r="V373" i="2"/>
  <c r="V372" i="2"/>
  <c r="W371" i="2"/>
  <c r="W373" i="2" s="1"/>
  <c r="N371" i="2"/>
  <c r="V369" i="2"/>
  <c r="V368" i="2"/>
  <c r="X367" i="2"/>
  <c r="W367" i="2"/>
  <c r="N367" i="2"/>
  <c r="W366" i="2"/>
  <c r="X366" i="2" s="1"/>
  <c r="N366" i="2"/>
  <c r="W365" i="2"/>
  <c r="N365" i="2"/>
  <c r="W364" i="2"/>
  <c r="X364" i="2" s="1"/>
  <c r="N364" i="2"/>
  <c r="V362" i="2"/>
  <c r="V361" i="2"/>
  <c r="W360" i="2"/>
  <c r="X360" i="2" s="1"/>
  <c r="W359" i="2"/>
  <c r="X359" i="2" s="1"/>
  <c r="N359" i="2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N348" i="2"/>
  <c r="V346" i="2"/>
  <c r="V345" i="2"/>
  <c r="W344" i="2"/>
  <c r="X344" i="2" s="1"/>
  <c r="N344" i="2"/>
  <c r="W343" i="2"/>
  <c r="X343" i="2" s="1"/>
  <c r="N343" i="2"/>
  <c r="W339" i="2"/>
  <c r="V339" i="2"/>
  <c r="W338" i="2"/>
  <c r="V338" i="2"/>
  <c r="W337" i="2"/>
  <c r="X337" i="2" s="1"/>
  <c r="X338" i="2" s="1"/>
  <c r="N337" i="2"/>
  <c r="V335" i="2"/>
  <c r="V334" i="2"/>
  <c r="X333" i="2"/>
  <c r="W333" i="2"/>
  <c r="N333" i="2"/>
  <c r="W332" i="2"/>
  <c r="X332" i="2" s="1"/>
  <c r="N332" i="2"/>
  <c r="W331" i="2"/>
  <c r="X331" i="2" s="1"/>
  <c r="N331" i="2"/>
  <c r="W330" i="2"/>
  <c r="N330" i="2"/>
  <c r="V328" i="2"/>
  <c r="V327" i="2"/>
  <c r="X326" i="2"/>
  <c r="W326" i="2"/>
  <c r="N326" i="2"/>
  <c r="X325" i="2"/>
  <c r="X327" i="2" s="1"/>
  <c r="W325" i="2"/>
  <c r="W328" i="2" s="1"/>
  <c r="N325" i="2"/>
  <c r="V323" i="2"/>
  <c r="V322" i="2"/>
  <c r="W321" i="2"/>
  <c r="X321" i="2" s="1"/>
  <c r="N321" i="2"/>
  <c r="W320" i="2"/>
  <c r="X320" i="2" s="1"/>
  <c r="N320" i="2"/>
  <c r="W319" i="2"/>
  <c r="X319" i="2" s="1"/>
  <c r="N319" i="2"/>
  <c r="W318" i="2"/>
  <c r="X318" i="2" s="1"/>
  <c r="N318" i="2"/>
  <c r="V315" i="2"/>
  <c r="V314" i="2"/>
  <c r="W313" i="2"/>
  <c r="W315" i="2" s="1"/>
  <c r="N313" i="2"/>
  <c r="W311" i="2"/>
  <c r="V311" i="2"/>
  <c r="X310" i="2"/>
  <c r="V310" i="2"/>
  <c r="X309" i="2"/>
  <c r="W309" i="2"/>
  <c r="W310" i="2" s="1"/>
  <c r="N309" i="2"/>
  <c r="V307" i="2"/>
  <c r="V306" i="2"/>
  <c r="W305" i="2"/>
  <c r="X305" i="2" s="1"/>
  <c r="N305" i="2"/>
  <c r="W304" i="2"/>
  <c r="X304" i="2" s="1"/>
  <c r="N304" i="2"/>
  <c r="V302" i="2"/>
  <c r="W301" i="2"/>
  <c r="V301" i="2"/>
  <c r="X300" i="2"/>
  <c r="W300" i="2"/>
  <c r="N300" i="2"/>
  <c r="W299" i="2"/>
  <c r="X299" i="2" s="1"/>
  <c r="N299" i="2"/>
  <c r="W298" i="2"/>
  <c r="X298" i="2" s="1"/>
  <c r="X297" i="2"/>
  <c r="W297" i="2"/>
  <c r="N297" i="2"/>
  <c r="X296" i="2"/>
  <c r="W296" i="2"/>
  <c r="N296" i="2"/>
  <c r="X295" i="2"/>
  <c r="W295" i="2"/>
  <c r="N295" i="2"/>
  <c r="X294" i="2"/>
  <c r="W294" i="2"/>
  <c r="N294" i="2"/>
  <c r="X293" i="2"/>
  <c r="X301" i="2" s="1"/>
  <c r="W293" i="2"/>
  <c r="N293" i="2"/>
  <c r="V289" i="2"/>
  <c r="V288" i="2"/>
  <c r="W287" i="2"/>
  <c r="X287" i="2" s="1"/>
  <c r="X288" i="2" s="1"/>
  <c r="N287" i="2"/>
  <c r="V285" i="2"/>
  <c r="V284" i="2"/>
  <c r="W283" i="2"/>
  <c r="W284" i="2" s="1"/>
  <c r="N283" i="2"/>
  <c r="V281" i="2"/>
  <c r="V280" i="2"/>
  <c r="W279" i="2"/>
  <c r="X279" i="2" s="1"/>
  <c r="W278" i="2"/>
  <c r="X278" i="2" s="1"/>
  <c r="N278" i="2"/>
  <c r="W277" i="2"/>
  <c r="X277" i="2" s="1"/>
  <c r="N277" i="2"/>
  <c r="V275" i="2"/>
  <c r="V274" i="2"/>
  <c r="W273" i="2"/>
  <c r="W275" i="2" s="1"/>
  <c r="N273" i="2"/>
  <c r="V270" i="2"/>
  <c r="V269" i="2"/>
  <c r="X268" i="2"/>
  <c r="W268" i="2"/>
  <c r="N268" i="2"/>
  <c r="X267" i="2"/>
  <c r="X269" i="2" s="1"/>
  <c r="W267" i="2"/>
  <c r="W270" i="2" s="1"/>
  <c r="N267" i="2"/>
  <c r="V265" i="2"/>
  <c r="V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X259" i="2" s="1"/>
  <c r="W258" i="2"/>
  <c r="X258" i="2" s="1"/>
  <c r="N258" i="2"/>
  <c r="W257" i="2"/>
  <c r="W265" i="2" s="1"/>
  <c r="N257" i="2"/>
  <c r="V254" i="2"/>
  <c r="V253" i="2"/>
  <c r="X252" i="2"/>
  <c r="W252" i="2"/>
  <c r="N252" i="2"/>
  <c r="W251" i="2"/>
  <c r="X251" i="2" s="1"/>
  <c r="N251" i="2"/>
  <c r="W250" i="2"/>
  <c r="W254" i="2" s="1"/>
  <c r="N250" i="2"/>
  <c r="V248" i="2"/>
  <c r="V247" i="2"/>
  <c r="W246" i="2"/>
  <c r="X246" i="2" s="1"/>
  <c r="N246" i="2"/>
  <c r="X245" i="2"/>
  <c r="W245" i="2"/>
  <c r="W248" i="2" s="1"/>
  <c r="X244" i="2"/>
  <c r="W244" i="2"/>
  <c r="X243" i="2"/>
  <c r="X247" i="2" s="1"/>
  <c r="W243" i="2"/>
  <c r="V241" i="2"/>
  <c r="V240" i="2"/>
  <c r="W239" i="2"/>
  <c r="W240" i="2" s="1"/>
  <c r="N239" i="2"/>
  <c r="X238" i="2"/>
  <c r="W238" i="2"/>
  <c r="N238" i="2"/>
  <c r="W237" i="2"/>
  <c r="X237" i="2" s="1"/>
  <c r="N237" i="2"/>
  <c r="V235" i="2"/>
  <c r="V234" i="2"/>
  <c r="X233" i="2"/>
  <c r="W233" i="2"/>
  <c r="N233" i="2"/>
  <c r="X232" i="2"/>
  <c r="W232" i="2"/>
  <c r="N232" i="2"/>
  <c r="X231" i="2"/>
  <c r="W231" i="2"/>
  <c r="N231" i="2"/>
  <c r="X230" i="2"/>
  <c r="X234" i="2" s="1"/>
  <c r="W230" i="2"/>
  <c r="W234" i="2" s="1"/>
  <c r="N230" i="2"/>
  <c r="X229" i="2"/>
  <c r="W229" i="2"/>
  <c r="N229" i="2"/>
  <c r="X228" i="2"/>
  <c r="W228" i="2"/>
  <c r="N228" i="2"/>
  <c r="X227" i="2"/>
  <c r="W227" i="2"/>
  <c r="W235" i="2" s="1"/>
  <c r="N227" i="2"/>
  <c r="V225" i="2"/>
  <c r="V224" i="2"/>
  <c r="W223" i="2"/>
  <c r="X223" i="2" s="1"/>
  <c r="N223" i="2"/>
  <c r="W222" i="2"/>
  <c r="X222" i="2" s="1"/>
  <c r="N222" i="2"/>
  <c r="W221" i="2"/>
  <c r="X221" i="2" s="1"/>
  <c r="N221" i="2"/>
  <c r="X220" i="2"/>
  <c r="W220" i="2"/>
  <c r="W224" i="2" s="1"/>
  <c r="N220" i="2"/>
  <c r="V218" i="2"/>
  <c r="V217" i="2"/>
  <c r="W216" i="2"/>
  <c r="W218" i="2" s="1"/>
  <c r="N216" i="2"/>
  <c r="V214" i="2"/>
  <c r="V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V195" i="2"/>
  <c r="V194" i="2"/>
  <c r="W193" i="2"/>
  <c r="X193" i="2" s="1"/>
  <c r="N193" i="2"/>
  <c r="W192" i="2"/>
  <c r="W195" i="2" s="1"/>
  <c r="N192" i="2"/>
  <c r="V190" i="2"/>
  <c r="V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W178" i="2"/>
  <c r="X178" i="2" s="1"/>
  <c r="X177" i="2"/>
  <c r="W177" i="2"/>
  <c r="N177" i="2"/>
  <c r="W176" i="2"/>
  <c r="X176" i="2" s="1"/>
  <c r="N176" i="2"/>
  <c r="W175" i="2"/>
  <c r="X175" i="2" s="1"/>
  <c r="W174" i="2"/>
  <c r="X174" i="2" s="1"/>
  <c r="N174" i="2"/>
  <c r="W173" i="2"/>
  <c r="W172" i="2"/>
  <c r="X172" i="2" s="1"/>
  <c r="N172" i="2"/>
  <c r="V170" i="2"/>
  <c r="V169" i="2"/>
  <c r="W168" i="2"/>
  <c r="X168" i="2" s="1"/>
  <c r="N168" i="2"/>
  <c r="X167" i="2"/>
  <c r="W167" i="2"/>
  <c r="N167" i="2"/>
  <c r="W166" i="2"/>
  <c r="X166" i="2" s="1"/>
  <c r="N166" i="2"/>
  <c r="W165" i="2"/>
  <c r="W170" i="2" s="1"/>
  <c r="N165" i="2"/>
  <c r="W163" i="2"/>
  <c r="V163" i="2"/>
  <c r="W162" i="2"/>
  <c r="V162" i="2"/>
  <c r="W161" i="2"/>
  <c r="X161" i="2" s="1"/>
  <c r="N161" i="2"/>
  <c r="W160" i="2"/>
  <c r="X160" i="2" s="1"/>
  <c r="X162" i="2" s="1"/>
  <c r="V158" i="2"/>
  <c r="W157" i="2"/>
  <c r="V157" i="2"/>
  <c r="X156" i="2"/>
  <c r="W156" i="2"/>
  <c r="N156" i="2"/>
  <c r="W155" i="2"/>
  <c r="X155" i="2" s="1"/>
  <c r="X157" i="2" s="1"/>
  <c r="N155" i="2"/>
  <c r="V152" i="2"/>
  <c r="V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W152" i="2" s="1"/>
  <c r="N143" i="2"/>
  <c r="V140" i="2"/>
  <c r="V139" i="2"/>
  <c r="X138" i="2"/>
  <c r="W138" i="2"/>
  <c r="N138" i="2"/>
  <c r="X137" i="2"/>
  <c r="W137" i="2"/>
  <c r="N137" i="2"/>
  <c r="X136" i="2"/>
  <c r="X139" i="2" s="1"/>
  <c r="W136" i="2"/>
  <c r="G468" i="2" s="1"/>
  <c r="N136" i="2"/>
  <c r="V132" i="2"/>
  <c r="V131" i="2"/>
  <c r="W130" i="2"/>
  <c r="X130" i="2" s="1"/>
  <c r="N130" i="2"/>
  <c r="W129" i="2"/>
  <c r="X129" i="2" s="1"/>
  <c r="N129" i="2"/>
  <c r="X128" i="2"/>
  <c r="X131" i="2" s="1"/>
  <c r="W128" i="2"/>
  <c r="F468" i="2" s="1"/>
  <c r="N128" i="2"/>
  <c r="V125" i="2"/>
  <c r="V124" i="2"/>
  <c r="W123" i="2"/>
  <c r="X123" i="2" s="1"/>
  <c r="X122" i="2"/>
  <c r="W122" i="2"/>
  <c r="N122" i="2"/>
  <c r="X121" i="2"/>
  <c r="W121" i="2"/>
  <c r="W120" i="2"/>
  <c r="X120" i="2" s="1"/>
  <c r="N120" i="2"/>
  <c r="W119" i="2"/>
  <c r="W125" i="2" s="1"/>
  <c r="N119" i="2"/>
  <c r="V117" i="2"/>
  <c r="V116" i="2"/>
  <c r="W115" i="2"/>
  <c r="X115" i="2" s="1"/>
  <c r="X114" i="2"/>
  <c r="W114" i="2"/>
  <c r="N114" i="2"/>
  <c r="X113" i="2"/>
  <c r="W113" i="2"/>
  <c r="W112" i="2"/>
  <c r="X112" i="2" s="1"/>
  <c r="W111" i="2"/>
  <c r="X111" i="2" s="1"/>
  <c r="X110" i="2"/>
  <c r="W110" i="2"/>
  <c r="W109" i="2"/>
  <c r="X109" i="2" s="1"/>
  <c r="N109" i="2"/>
  <c r="W108" i="2"/>
  <c r="X108" i="2" s="1"/>
  <c r="N108" i="2"/>
  <c r="W107" i="2"/>
  <c r="X107" i="2" s="1"/>
  <c r="W106" i="2"/>
  <c r="V104" i="2"/>
  <c r="V103" i="2"/>
  <c r="W102" i="2"/>
  <c r="X102" i="2" s="1"/>
  <c r="W101" i="2"/>
  <c r="X101" i="2" s="1"/>
  <c r="X100" i="2"/>
  <c r="W100" i="2"/>
  <c r="N100" i="2"/>
  <c r="X99" i="2"/>
  <c r="W99" i="2"/>
  <c r="N99" i="2"/>
  <c r="W98" i="2"/>
  <c r="X98" i="2" s="1"/>
  <c r="N98" i="2"/>
  <c r="X97" i="2"/>
  <c r="W97" i="2"/>
  <c r="N97" i="2"/>
  <c r="X96" i="2"/>
  <c r="W96" i="2"/>
  <c r="N96" i="2"/>
  <c r="X95" i="2"/>
  <c r="W95" i="2"/>
  <c r="N95" i="2"/>
  <c r="X94" i="2"/>
  <c r="W94" i="2"/>
  <c r="N94" i="2"/>
  <c r="X93" i="2"/>
  <c r="W93" i="2"/>
  <c r="N93" i="2"/>
  <c r="V91" i="2"/>
  <c r="V90" i="2"/>
  <c r="W89" i="2"/>
  <c r="X89" i="2" s="1"/>
  <c r="N89" i="2"/>
  <c r="W88" i="2"/>
  <c r="X88" i="2" s="1"/>
  <c r="N88" i="2"/>
  <c r="W87" i="2"/>
  <c r="X87" i="2" s="1"/>
  <c r="W86" i="2"/>
  <c r="W85" i="2"/>
  <c r="X85" i="2" s="1"/>
  <c r="W84" i="2"/>
  <c r="X84" i="2" s="1"/>
  <c r="N84" i="2"/>
  <c r="W83" i="2"/>
  <c r="X83" i="2" s="1"/>
  <c r="V81" i="2"/>
  <c r="V80" i="2"/>
  <c r="X79" i="2"/>
  <c r="W79" i="2"/>
  <c r="N79" i="2"/>
  <c r="X78" i="2"/>
  <c r="W78" i="2"/>
  <c r="N78" i="2"/>
  <c r="X77" i="2"/>
  <c r="W77" i="2"/>
  <c r="N77" i="2"/>
  <c r="X76" i="2"/>
  <c r="W76" i="2"/>
  <c r="N76" i="2"/>
  <c r="X75" i="2"/>
  <c r="W75" i="2"/>
  <c r="W74" i="2"/>
  <c r="X74" i="2" s="1"/>
  <c r="W73" i="2"/>
  <c r="X73" i="2" s="1"/>
  <c r="N73" i="2"/>
  <c r="W72" i="2"/>
  <c r="X72" i="2" s="1"/>
  <c r="N72" i="2"/>
  <c r="W71" i="2"/>
  <c r="X71" i="2" s="1"/>
  <c r="N71" i="2"/>
  <c r="X70" i="2"/>
  <c r="W70" i="2"/>
  <c r="N70" i="2"/>
  <c r="W69" i="2"/>
  <c r="X69" i="2" s="1"/>
  <c r="N69" i="2"/>
  <c r="W68" i="2"/>
  <c r="X68" i="2" s="1"/>
  <c r="N68" i="2"/>
  <c r="W67" i="2"/>
  <c r="X67" i="2" s="1"/>
  <c r="N67" i="2"/>
  <c r="X66" i="2"/>
  <c r="W66" i="2"/>
  <c r="N66" i="2"/>
  <c r="W65" i="2"/>
  <c r="X65" i="2" s="1"/>
  <c r="N65" i="2"/>
  <c r="W64" i="2"/>
  <c r="X64" i="2" s="1"/>
  <c r="N64" i="2"/>
  <c r="W63" i="2"/>
  <c r="V60" i="2"/>
  <c r="V59" i="2"/>
  <c r="W58" i="2"/>
  <c r="X58" i="2" s="1"/>
  <c r="W57" i="2"/>
  <c r="X57" i="2" s="1"/>
  <c r="N57" i="2"/>
  <c r="W56" i="2"/>
  <c r="W60" i="2" s="1"/>
  <c r="N56" i="2"/>
  <c r="X55" i="2"/>
  <c r="W55" i="2"/>
  <c r="D468" i="2" s="1"/>
  <c r="V52" i="2"/>
  <c r="V51" i="2"/>
  <c r="W50" i="2"/>
  <c r="X50" i="2" s="1"/>
  <c r="N50" i="2"/>
  <c r="W49" i="2"/>
  <c r="X49" i="2" s="1"/>
  <c r="N49" i="2"/>
  <c r="V45" i="2"/>
  <c r="V44" i="2"/>
  <c r="W43" i="2"/>
  <c r="W45" i="2" s="1"/>
  <c r="N43" i="2"/>
  <c r="W41" i="2"/>
  <c r="V41" i="2"/>
  <c r="X40" i="2"/>
  <c r="W40" i="2"/>
  <c r="V40" i="2"/>
  <c r="X39" i="2"/>
  <c r="W39" i="2"/>
  <c r="N39" i="2"/>
  <c r="V37" i="2"/>
  <c r="V36" i="2"/>
  <c r="X35" i="2"/>
  <c r="X36" i="2" s="1"/>
  <c r="W35" i="2"/>
  <c r="W37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N26" i="2"/>
  <c r="W24" i="2"/>
  <c r="V24" i="2"/>
  <c r="X23" i="2"/>
  <c r="V23" i="2"/>
  <c r="X22" i="2"/>
  <c r="W22" i="2"/>
  <c r="N22" i="2"/>
  <c r="H10" i="2"/>
  <c r="A9" i="2"/>
  <c r="H9" i="2" s="1"/>
  <c r="D7" i="2"/>
  <c r="O6" i="2"/>
  <c r="N2" i="2"/>
  <c r="W335" i="2" l="1"/>
  <c r="W288" i="2"/>
  <c r="W289" i="2"/>
  <c r="W285" i="2"/>
  <c r="X250" i="2"/>
  <c r="X253" i="2" s="1"/>
  <c r="W103" i="2"/>
  <c r="W90" i="2"/>
  <c r="X283" i="2"/>
  <c r="X284" i="2" s="1"/>
  <c r="V461" i="2"/>
  <c r="R468" i="2"/>
  <c r="W369" i="2"/>
  <c r="W368" i="2"/>
  <c r="X365" i="2"/>
  <c r="X368" i="2" s="1"/>
  <c r="W362" i="2"/>
  <c r="X345" i="2"/>
  <c r="W346" i="2"/>
  <c r="W323" i="2"/>
  <c r="N468" i="2"/>
  <c r="X306" i="2"/>
  <c r="W306" i="2"/>
  <c r="W307" i="2"/>
  <c r="X280" i="2"/>
  <c r="W213" i="2"/>
  <c r="X213" i="2"/>
  <c r="I468" i="2"/>
  <c r="W189" i="2"/>
  <c r="W190" i="2"/>
  <c r="W116" i="2"/>
  <c r="E468" i="2"/>
  <c r="W104" i="2"/>
  <c r="C468" i="2"/>
  <c r="W33" i="2"/>
  <c r="W459" i="2"/>
  <c r="V462" i="2"/>
  <c r="V458" i="2"/>
  <c r="J9" i="2"/>
  <c r="F10" i="2"/>
  <c r="A10" i="2"/>
  <c r="X103" i="2"/>
  <c r="X322" i="2"/>
  <c r="X224" i="2"/>
  <c r="X51" i="2"/>
  <c r="W334" i="2"/>
  <c r="W425" i="2"/>
  <c r="X26" i="2"/>
  <c r="X32" i="2" s="1"/>
  <c r="X56" i="2"/>
  <c r="X59" i="2" s="1"/>
  <c r="X63" i="2"/>
  <c r="X80" i="2" s="1"/>
  <c r="W80" i="2"/>
  <c r="X86" i="2"/>
  <c r="X90" i="2" s="1"/>
  <c r="X106" i="2"/>
  <c r="X116" i="2" s="1"/>
  <c r="W140" i="2"/>
  <c r="X173" i="2"/>
  <c r="X189" i="2" s="1"/>
  <c r="W214" i="2"/>
  <c r="X239" i="2"/>
  <c r="X240" i="2" s="1"/>
  <c r="X257" i="2"/>
  <c r="X264" i="2" s="1"/>
  <c r="X273" i="2"/>
  <c r="X274" i="2" s="1"/>
  <c r="X313" i="2"/>
  <c r="X314" i="2" s="1"/>
  <c r="X330" i="2"/>
  <c r="X334" i="2" s="1"/>
  <c r="X348" i="2"/>
  <c r="X361" i="2" s="1"/>
  <c r="X371" i="2"/>
  <c r="X372" i="2" s="1"/>
  <c r="W393" i="2"/>
  <c r="X434" i="2"/>
  <c r="X436" i="2" s="1"/>
  <c r="W460" i="2"/>
  <c r="W461" i="2" s="1"/>
  <c r="H468" i="2"/>
  <c r="W91" i="2"/>
  <c r="W361" i="2"/>
  <c r="W117" i="2"/>
  <c r="X192" i="2"/>
  <c r="X194" i="2" s="1"/>
  <c r="W274" i="2"/>
  <c r="W302" i="2"/>
  <c r="W314" i="2"/>
  <c r="X385" i="2"/>
  <c r="X392" i="2" s="1"/>
  <c r="X402" i="2"/>
  <c r="X410" i="2" s="1"/>
  <c r="X427" i="2"/>
  <c r="X429" i="2" s="1"/>
  <c r="J468" i="2"/>
  <c r="W36" i="2"/>
  <c r="W225" i="2"/>
  <c r="W151" i="2"/>
  <c r="W372" i="2"/>
  <c r="X43" i="2"/>
  <c r="X44" i="2" s="1"/>
  <c r="W81" i="2"/>
  <c r="X143" i="2"/>
  <c r="X151" i="2" s="1"/>
  <c r="X216" i="2"/>
  <c r="X217" i="2" s="1"/>
  <c r="W280" i="2"/>
  <c r="X380" i="2"/>
  <c r="X382" i="2" s="1"/>
  <c r="X395" i="2"/>
  <c r="X396" i="2" s="1"/>
  <c r="X449" i="2"/>
  <c r="X451" i="2" s="1"/>
  <c r="W456" i="2"/>
  <c r="L468" i="2"/>
  <c r="W158" i="2"/>
  <c r="W169" i="2"/>
  <c r="W247" i="2"/>
  <c r="W411" i="2"/>
  <c r="W436" i="2"/>
  <c r="M468" i="2"/>
  <c r="W51" i="2"/>
  <c r="W32" i="2"/>
  <c r="W44" i="2"/>
  <c r="X119" i="2"/>
  <c r="X124" i="2" s="1"/>
  <c r="W124" i="2"/>
  <c r="X165" i="2"/>
  <c r="X169" i="2" s="1"/>
  <c r="W217" i="2"/>
  <c r="W241" i="2"/>
  <c r="W396" i="2"/>
  <c r="W23" i="2"/>
  <c r="W253" i="2"/>
  <c r="W269" i="2"/>
  <c r="W281" i="2"/>
  <c r="W327" i="2"/>
  <c r="W345" i="2"/>
  <c r="X418" i="2"/>
  <c r="X424" i="2" s="1"/>
  <c r="W457" i="2"/>
  <c r="B468" i="2"/>
  <c r="O468" i="2"/>
  <c r="W52" i="2"/>
  <c r="W131" i="2"/>
  <c r="W194" i="2"/>
  <c r="W264" i="2"/>
  <c r="W322" i="2"/>
  <c r="W429" i="2"/>
  <c r="W437" i="2"/>
  <c r="W451" i="2"/>
  <c r="P468" i="2"/>
  <c r="F9" i="2"/>
  <c r="W382" i="2"/>
  <c r="W59" i="2"/>
  <c r="W139" i="2"/>
  <c r="W132" i="2"/>
  <c r="W458" i="2" l="1"/>
  <c r="X463" i="2"/>
  <c r="W462" i="2"/>
</calcChain>
</file>

<file path=xl/sharedStrings.xml><?xml version="1.0" encoding="utf-8"?>
<sst xmlns="http://schemas.openxmlformats.org/spreadsheetml/2006/main" count="2962" uniqueCount="668">
  <si>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</si>
  <si>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</si>
  <si>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</si>
  <si>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</si>
  <si>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</si>
  <si>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</si>
  <si>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</si>
  <si>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</si>
  <si>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</si>
  <si>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</si>
  <si>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</si>
  <si>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</si>
  <si>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</si>
  <si>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</si>
  <si>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</si>
  <si>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</si>
  <si>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</si>
  <si>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</si>
  <si>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</si>
  <si>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</si>
  <si>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</si>
  <si>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</si>
  <si>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</si>
  <si>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</si>
  <si>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</si>
  <si>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</si>
  <si>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</si>
  <si>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</si>
  <si>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</si>
  <si>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</si>
  <si>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</si>
  <si>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</si>
  <si>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</si>
  <si>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</si>
  <si>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</si>
  <si>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</si>
  <si>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</si>
  <si>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</si>
  <si>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</si>
  <si>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</si>
  <si>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</si>
  <si>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</si>
  <si>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</si>
  <si>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</si>
  <si>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</si>
  <si>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</si>
  <si>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</si>
  <si>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</si>
  <si>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</si>
  <si>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</si>
  <si>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</si>
  <si>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</si>
  <si>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</si>
  <si>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</si>
  <si>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</si>
  <si>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</si>
  <si>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</si>
  <si>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</si>
  <si>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</si>
  <si>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</si>
  <si>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</si>
  <si>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</si>
  <si>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</si>
  <si>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</si>
  <si>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</si>
  <si>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</si>
  <si>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</si>
  <si>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13.11.2023</t>
  </si>
  <si>
    <t>08.11.2023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</si>
  <si>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</si>
  <si>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</si>
  <si>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</si>
  <si>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</si>
  <si>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</si>
  <si>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</si>
  <si>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</si>
  <si>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</si>
  <si>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</si>
  <si>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</si>
  <si>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</si>
  <si>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</si>
  <si>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</si>
  <si>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</si>
  <si>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</si>
  <si>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</si>
  <si>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</si>
  <si>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</si>
  <si>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</si>
  <si>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</si>
  <si>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</si>
  <si>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</si>
  <si>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</si>
  <si>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</si>
  <si>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</si>
  <si>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</si>
  <si>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</si>
  <si>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</si>
  <si>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</si>
  <si>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</si>
  <si>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</si>
  <si>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</si>
  <si>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</si>
  <si>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</si>
  <si>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</si>
  <si>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</si>
  <si>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</si>
  <si>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</si>
  <si>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</si>
  <si>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</si>
  <si>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</si>
  <si>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</si>
  <si>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</si>
  <si>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</si>
  <si>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</si>
  <si>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</si>
  <si>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</si>
  <si>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</si>
  <si>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</si>
  <si>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</si>
  <si>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</si>
  <si>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</si>
  <si>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</si>
  <si>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</si>
  <si>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</si>
  <si>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</si>
  <si>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</si>
  <si>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</si>
  <si>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</si>
  <si>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</si>
  <si>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</si>
  <si>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</si>
  <si>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</si>
  <si>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</si>
  <si>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</si>
  <si>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</si>
  <si>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</si>
  <si>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</si>
  <si>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</si>
  <si>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</si>
  <si>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</si>
  <si>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</si>
  <si>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</si>
  <si>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</si>
  <si>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</si>
  <si>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</si>
  <si>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</si>
  <si>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</si>
  <si>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</si>
  <si>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</si>
  <si>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</si>
  <si>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</si>
  <si>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</si>
  <si>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</si>
  <si>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</si>
  <si>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</si>
  <si>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</si>
  <si>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</si>
  <si>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</si>
  <si>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</si>
  <si>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</si>
  <si>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</si>
  <si>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</si>
  <si>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</si>
  <si>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</si>
  <si>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</si>
  <si>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</si>
  <si>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</si>
  <si>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</si>
  <si>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</si>
  <si>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</si>
  <si>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</si>
  <si>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</si>
  <si>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</si>
  <si>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</si>
  <si>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</si>
  <si>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</si>
  <si>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</si>
  <si>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</si>
  <si>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</si>
  <si>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</si>
  <si>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</si>
  <si>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</si>
  <si>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</si>
  <si>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</si>
  <si>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</si>
  <si>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</si>
  <si>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</si>
  <si>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</si>
  <si>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</si>
  <si>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</si>
  <si>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</si>
  <si>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</si>
  <si>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</si>
  <si>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</si>
  <si>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</si>
  <si>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</si>
  <si>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</si>
  <si>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</si>
  <si>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</si>
  <si>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</si>
  <si>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</si>
  <si>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</si>
  <si>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</si>
  <si>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</si>
  <si>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</si>
  <si>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</si>
  <si>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</si>
  <si>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</si>
  <si>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</si>
  <si>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</si>
  <si>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</si>
  <si>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</si>
  <si>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</si>
  <si>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</si>
  <si>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</si>
  <si>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</si>
  <si>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</si>
  <si>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</si>
  <si>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</si>
  <si>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</si>
  <si>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</si>
  <si>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</si>
  <si>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</si>
  <si>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</si>
  <si>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</si>
  <si>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</si>
  <si>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</si>
  <si>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</si>
  <si>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</si>
  <si>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</si>
  <si>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</si>
  <si>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</si>
  <si>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</si>
  <si>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</si>
  <si>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</si>
  <si>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</si>
  <si>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</si>
  <si>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</si>
  <si>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</si>
  <si>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</si>
  <si>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</si>
  <si>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</si>
  <si>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</si>
  <si>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</si>
  <si>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</si>
  <si>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</si>
  <si>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</si>
  <si>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</si>
  <si>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</si>
  <si>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</si>
  <si>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</si>
  <si>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</si>
  <si>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</si>
  <si>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</si>
  <si>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</si>
  <si>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</si>
  <si>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</si>
  <si>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</si>
  <si>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</si>
  <si>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</si>
  <si>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</si>
  <si>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</si>
  <si>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</si>
  <si>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</si>
  <si>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</si>
  <si>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</si>
  <si>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</si>
  <si>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</si>
  <si>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</si>
  <si>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</si>
  <si>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</si>
  <si>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</si>
  <si>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</si>
  <si>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</si>
  <si>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</si>
  <si>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</si>
  <si>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</si>
  <si>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</si>
  <si>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</si>
  <si>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</si>
  <si>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</si>
  <si>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</si>
  <si>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</si>
  <si>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</si>
  <si>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</si>
  <si>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</si>
  <si>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</si>
  <si>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</si>
  <si>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</si>
  <si>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</si>
  <si>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</si>
  <si>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</si>
  <si>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</si>
  <si>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</si>
  <si>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</si>
  <si>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</si>
  <si>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</si>
  <si>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</si>
  <si>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</si>
  <si>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</si>
  <si>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</si>
  <si>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</si>
  <si>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</si>
  <si>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</si>
  <si>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</si>
  <si>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</si>
  <si>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</si>
  <si>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</si>
  <si>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</si>
  <si>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</si>
  <si>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</si>
  <si>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</si>
  <si>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</si>
  <si>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</si>
  <si>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</si>
  <si>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</si>
  <si>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</si>
  <si>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</si>
  <si>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</si>
  <si>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</si>
  <si>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</si>
  <si>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</si>
  <si>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</si>
  <si>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</si>
  <si>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</si>
  <si>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</si>
  <si>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</si>
  <si>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</si>
  <si>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</si>
  <si>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</si>
  <si>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</si>
  <si>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</si>
  <si>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</si>
  <si>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</si>
  <si>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</si>
  <si>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</si>
  <si>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</si>
  <si>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</si>
  <si>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</si>
  <si>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</si>
  <si>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</si>
  <si>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</si>
  <si>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</si>
  <si>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</si>
  <si>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</si>
  <si>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</si>
  <si>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</si>
  <si>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</si>
  <si>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</si>
  <si>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</si>
  <si>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</si>
  <si>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</si>
  <si>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</si>
  <si>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</si>
  <si>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</si>
  <si>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</si>
  <si>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</si>
  <si>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</si>
  <si>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</si>
  <si>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</si>
  <si>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</si>
  <si>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</si>
  <si>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</si>
  <si>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</si>
  <si>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</si>
  <si>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</si>
  <si>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</si>
  <si>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</si>
  <si>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</si>
  <si>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</si>
  <si>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</si>
  <si>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</si>
  <si>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</si>
  <si>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</si>
  <si>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</si>
  <si>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</si>
  <si>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</si>
  <si>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</si>
  <si>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</si>
  <si>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</si>
  <si>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</si>
  <si>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</si>
  <si>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</si>
  <si>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</si>
  <si>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</si>
  <si>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</si>
  <si>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</si>
  <si>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</si>
  <si>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</si>
  <si>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</si>
  <si>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</si>
  <si>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</si>
  <si>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</si>
  <si>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</si>
  <si>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</si>
  <si>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</si>
  <si>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</si>
  <si>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</si>
  <si>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</si>
  <si>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</si>
  <si>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</si>
  <si>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16.11.2023</t>
  </si>
  <si>
    <t>SU001869</t>
  </si>
  <si>
    <t>P003319</t>
  </si>
  <si>
    <t>С/к колбасы «Швейцарская» Фикс.вес 0,17 Фиброуз терм/п ТМ «Стародворье»</t>
  </si>
  <si>
    <t>ДУБ</t>
  </si>
  <si>
    <t>15.11.2023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</si>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</sst>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8"/>
  <sheetViews>
    <sheetView showGridLines="0" tabSelected="1" topLeftCell="D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20" t="s">
        <v>29</v>
      </c>
      <c r="E1" s="620"/>
      <c r="F1" s="620"/>
      <c r="G1" s="14" t="s">
        <v>66</v>
      </c>
      <c r="H1" s="620" t="s">
        <v>49</v>
      </c>
      <c r="I1" s="620"/>
      <c r="J1" s="620"/>
      <c r="K1" s="620"/>
      <c r="L1" s="620"/>
      <c r="M1" s="620"/>
      <c r="N1" s="620"/>
      <c r="O1" s="620"/>
      <c r="P1" s="621" t="s">
        <v>67</v>
      </c>
      <c r="Q1" s="622"/>
      <c r="R1" s="62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3"/>
      <c r="P2" s="623"/>
      <c r="Q2" s="623"/>
      <c r="R2" s="623"/>
      <c r="S2" s="623"/>
      <c r="T2" s="623"/>
      <c r="U2" s="62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23"/>
      <c r="O3" s="623"/>
      <c r="P3" s="623"/>
      <c r="Q3" s="623"/>
      <c r="R3" s="623"/>
      <c r="S3" s="623"/>
      <c r="T3" s="623"/>
      <c r="U3" s="62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02" t="s">
        <v>8</v>
      </c>
      <c r="B5" s="602"/>
      <c r="C5" s="602"/>
      <c r="D5" s="624"/>
      <c r="E5" s="624"/>
      <c r="F5" s="625" t="s">
        <v>14</v>
      </c>
      <c r="G5" s="625"/>
      <c r="H5" s="624" t="s">
        <v>667</v>
      </c>
      <c r="I5" s="624"/>
      <c r="J5" s="624"/>
      <c r="K5" s="624"/>
      <c r="L5" s="624"/>
      <c r="N5" s="27" t="s">
        <v>4</v>
      </c>
      <c r="O5" s="619">
        <v>45248</v>
      </c>
      <c r="P5" s="619"/>
      <c r="R5" s="626" t="s">
        <v>3</v>
      </c>
      <c r="S5" s="627"/>
      <c r="T5" s="628" t="s">
        <v>639</v>
      </c>
      <c r="U5" s="629"/>
      <c r="Z5" s="60"/>
      <c r="AA5" s="60"/>
      <c r="AB5" s="60"/>
    </row>
    <row r="6" spans="1:29" s="17" customFormat="1" ht="24" customHeight="1" x14ac:dyDescent="0.2">
      <c r="A6" s="602" t="s">
        <v>1</v>
      </c>
      <c r="B6" s="602"/>
      <c r="C6" s="602"/>
      <c r="D6" s="603" t="s">
        <v>643</v>
      </c>
      <c r="E6" s="603"/>
      <c r="F6" s="603"/>
      <c r="G6" s="603"/>
      <c r="H6" s="603"/>
      <c r="I6" s="603"/>
      <c r="J6" s="603"/>
      <c r="K6" s="603"/>
      <c r="L6" s="603"/>
      <c r="N6" s="27" t="s">
        <v>30</v>
      </c>
      <c r="O6" s="604" t="str">
        <f>IF(O5=0," ",CHOOSE(WEEKDAY(O5,2),"Понедельник","Вторник","Среда","Четверг","Пятница","Суббота","Воскресенье"))</f>
        <v>Суббота</v>
      </c>
      <c r="P6" s="604"/>
      <c r="R6" s="605" t="s">
        <v>5</v>
      </c>
      <c r="S6" s="606"/>
      <c r="T6" s="607" t="s">
        <v>69</v>
      </c>
      <c r="U6" s="60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13" t="str">
        <f>IFERROR(VLOOKUP(DeliveryAddress,Table,3,0),1)</f>
        <v>2</v>
      </c>
      <c r="E7" s="614"/>
      <c r="F7" s="614"/>
      <c r="G7" s="614"/>
      <c r="H7" s="614"/>
      <c r="I7" s="614"/>
      <c r="J7" s="614"/>
      <c r="K7" s="614"/>
      <c r="L7" s="615"/>
      <c r="N7" s="29"/>
      <c r="O7" s="49"/>
      <c r="P7" s="49"/>
      <c r="R7" s="605"/>
      <c r="S7" s="606"/>
      <c r="T7" s="609"/>
      <c r="U7" s="610"/>
      <c r="Z7" s="60"/>
      <c r="AA7" s="60"/>
      <c r="AB7" s="60"/>
    </row>
    <row r="8" spans="1:29" s="17" customFormat="1" ht="25.5" customHeight="1" x14ac:dyDescent="0.2">
      <c r="A8" s="616" t="s">
        <v>60</v>
      </c>
      <c r="B8" s="616"/>
      <c r="C8" s="616"/>
      <c r="D8" s="617"/>
      <c r="E8" s="617"/>
      <c r="F8" s="617"/>
      <c r="G8" s="617"/>
      <c r="H8" s="617"/>
      <c r="I8" s="617"/>
      <c r="J8" s="617"/>
      <c r="K8" s="617"/>
      <c r="L8" s="617"/>
      <c r="N8" s="27" t="s">
        <v>11</v>
      </c>
      <c r="O8" s="597">
        <v>0.45833333333333331</v>
      </c>
      <c r="P8" s="597"/>
      <c r="R8" s="605"/>
      <c r="S8" s="606"/>
      <c r="T8" s="609"/>
      <c r="U8" s="610"/>
      <c r="Z8" s="60"/>
      <c r="AA8" s="60"/>
      <c r="AB8" s="60"/>
    </row>
    <row r="9" spans="1:29" s="17" customFormat="1" ht="39.950000000000003" customHeight="1" x14ac:dyDescent="0.2">
      <c r="A9" s="5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3"/>
      <c r="C9" s="593"/>
      <c r="D9" s="594" t="s">
        <v>48</v>
      </c>
      <c r="E9" s="595"/>
      <c r="F9" s="5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3"/>
      <c r="H9" s="618" t="str">
        <f>IF(AND($A$9="Тип доверенности/получателя при получении в адресе перегруза:",$D$9="Разовая доверенность"),"Введите ФИО","")</f>
        <v/>
      </c>
      <c r="I9" s="618"/>
      <c r="J9" s="6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8"/>
      <c r="L9" s="618"/>
      <c r="N9" s="31" t="s">
        <v>15</v>
      </c>
      <c r="O9" s="619"/>
      <c r="P9" s="619"/>
      <c r="R9" s="605"/>
      <c r="S9" s="606"/>
      <c r="T9" s="611"/>
      <c r="U9" s="61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3"/>
      <c r="C10" s="593"/>
      <c r="D10" s="594"/>
      <c r="E10" s="595"/>
      <c r="F10" s="5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3"/>
      <c r="H10" s="596" t="str">
        <f>IFERROR(VLOOKUP($D$10,Proxy,2,FALSE),"")</f>
        <v/>
      </c>
      <c r="I10" s="596"/>
      <c r="J10" s="596"/>
      <c r="K10" s="596"/>
      <c r="L10" s="596"/>
      <c r="N10" s="31" t="s">
        <v>35</v>
      </c>
      <c r="O10" s="597"/>
      <c r="P10" s="597"/>
      <c r="S10" s="29" t="s">
        <v>12</v>
      </c>
      <c r="T10" s="598" t="s">
        <v>70</v>
      </c>
      <c r="U10" s="59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7"/>
      <c r="P11" s="597"/>
      <c r="S11" s="29" t="s">
        <v>31</v>
      </c>
      <c r="T11" s="585" t="s">
        <v>57</v>
      </c>
      <c r="U11" s="58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4" t="s">
        <v>71</v>
      </c>
      <c r="B12" s="584"/>
      <c r="C12" s="584"/>
      <c r="D12" s="584"/>
      <c r="E12" s="584"/>
      <c r="F12" s="584"/>
      <c r="G12" s="584"/>
      <c r="H12" s="584"/>
      <c r="I12" s="584"/>
      <c r="J12" s="584"/>
      <c r="K12" s="584"/>
      <c r="L12" s="584"/>
      <c r="N12" s="27" t="s">
        <v>33</v>
      </c>
      <c r="O12" s="600"/>
      <c r="P12" s="600"/>
      <c r="Q12" s="28"/>
      <c r="R12"/>
      <c r="S12" s="29" t="s">
        <v>48</v>
      </c>
      <c r="T12" s="601"/>
      <c r="U12" s="601"/>
      <c r="V12"/>
      <c r="Z12" s="60"/>
      <c r="AA12" s="60"/>
      <c r="AB12" s="60"/>
    </row>
    <row r="13" spans="1:29" s="17" customFormat="1" ht="23.25" customHeight="1" x14ac:dyDescent="0.2">
      <c r="A13" s="584" t="s">
        <v>72</v>
      </c>
      <c r="B13" s="584"/>
      <c r="C13" s="584"/>
      <c r="D13" s="584"/>
      <c r="E13" s="584"/>
      <c r="F13" s="584"/>
      <c r="G13" s="584"/>
      <c r="H13" s="584"/>
      <c r="I13" s="584"/>
      <c r="J13" s="584"/>
      <c r="K13" s="584"/>
      <c r="L13" s="584"/>
      <c r="M13" s="31"/>
      <c r="N13" s="31" t="s">
        <v>34</v>
      </c>
      <c r="O13" s="585"/>
      <c r="P13" s="58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4" t="s">
        <v>73</v>
      </c>
      <c r="B14" s="584"/>
      <c r="C14" s="584"/>
      <c r="D14" s="584"/>
      <c r="E14" s="584"/>
      <c r="F14" s="584"/>
      <c r="G14" s="584"/>
      <c r="H14" s="584"/>
      <c r="I14" s="584"/>
      <c r="J14" s="584"/>
      <c r="K14" s="584"/>
      <c r="L14" s="584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6" t="s">
        <v>74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/>
      <c r="N15" s="587" t="s">
        <v>63</v>
      </c>
      <c r="O15" s="587"/>
      <c r="P15" s="587"/>
      <c r="Q15" s="587"/>
      <c r="R15" s="58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8"/>
      <c r="O16" s="588"/>
      <c r="P16" s="588"/>
      <c r="Q16" s="588"/>
      <c r="R16" s="58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72" t="s">
        <v>61</v>
      </c>
      <c r="B17" s="572" t="s">
        <v>51</v>
      </c>
      <c r="C17" s="590" t="s">
        <v>50</v>
      </c>
      <c r="D17" s="572" t="s">
        <v>52</v>
      </c>
      <c r="E17" s="572"/>
      <c r="F17" s="572" t="s">
        <v>24</v>
      </c>
      <c r="G17" s="572" t="s">
        <v>27</v>
      </c>
      <c r="H17" s="572" t="s">
        <v>25</v>
      </c>
      <c r="I17" s="572" t="s">
        <v>26</v>
      </c>
      <c r="J17" s="591" t="s">
        <v>16</v>
      </c>
      <c r="K17" s="591" t="s">
        <v>65</v>
      </c>
      <c r="L17" s="591" t="s">
        <v>2</v>
      </c>
      <c r="M17" s="572" t="s">
        <v>28</v>
      </c>
      <c r="N17" s="572" t="s">
        <v>17</v>
      </c>
      <c r="O17" s="572"/>
      <c r="P17" s="572"/>
      <c r="Q17" s="572"/>
      <c r="R17" s="572"/>
      <c r="S17" s="589" t="s">
        <v>58</v>
      </c>
      <c r="T17" s="572"/>
      <c r="U17" s="572" t="s">
        <v>6</v>
      </c>
      <c r="V17" s="572" t="s">
        <v>44</v>
      </c>
      <c r="W17" s="573" t="s">
        <v>56</v>
      </c>
      <c r="X17" s="572" t="s">
        <v>18</v>
      </c>
      <c r="Y17" s="575" t="s">
        <v>62</v>
      </c>
      <c r="Z17" s="575" t="s">
        <v>19</v>
      </c>
      <c r="AA17" s="576" t="s">
        <v>59</v>
      </c>
      <c r="AB17" s="577"/>
      <c r="AC17" s="578"/>
      <c r="AD17" s="582"/>
      <c r="BA17" s="583" t="s">
        <v>64</v>
      </c>
    </row>
    <row r="18" spans="1:53" ht="14.25" customHeight="1" x14ac:dyDescent="0.2">
      <c r="A18" s="572"/>
      <c r="B18" s="572"/>
      <c r="C18" s="590"/>
      <c r="D18" s="572"/>
      <c r="E18" s="572"/>
      <c r="F18" s="572" t="s">
        <v>20</v>
      </c>
      <c r="G18" s="572" t="s">
        <v>21</v>
      </c>
      <c r="H18" s="572" t="s">
        <v>22</v>
      </c>
      <c r="I18" s="572" t="s">
        <v>22</v>
      </c>
      <c r="J18" s="592"/>
      <c r="K18" s="592"/>
      <c r="L18" s="592"/>
      <c r="M18" s="572"/>
      <c r="N18" s="572"/>
      <c r="O18" s="572"/>
      <c r="P18" s="572"/>
      <c r="Q18" s="572"/>
      <c r="R18" s="572"/>
      <c r="S18" s="36" t="s">
        <v>47</v>
      </c>
      <c r="T18" s="36" t="s">
        <v>46</v>
      </c>
      <c r="U18" s="572"/>
      <c r="V18" s="572"/>
      <c r="W18" s="574"/>
      <c r="X18" s="572"/>
      <c r="Y18" s="575"/>
      <c r="Z18" s="575"/>
      <c r="AA18" s="579"/>
      <c r="AB18" s="580"/>
      <c r="AC18" s="581"/>
      <c r="AD18" s="582"/>
      <c r="BA18" s="583"/>
    </row>
    <row r="19" spans="1:53" ht="27.75" customHeight="1" x14ac:dyDescent="0.2">
      <c r="A19" s="342" t="s">
        <v>75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55"/>
      <c r="Z19" s="55"/>
    </row>
    <row r="20" spans="1:53" ht="16.5" customHeight="1" x14ac:dyDescent="0.25">
      <c r="A20" s="330" t="s">
        <v>75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66"/>
      <c r="Z20" s="66"/>
    </row>
    <row r="21" spans="1:53" ht="14.25" customHeight="1" x14ac:dyDescent="0.25">
      <c r="A21" s="331" t="s">
        <v>76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331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6">
        <v>4607091389258</v>
      </c>
      <c r="E22" s="32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8"/>
      <c r="P22" s="328"/>
      <c r="Q22" s="328"/>
      <c r="R22" s="32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17" t="s">
        <v>43</v>
      </c>
      <c r="O23" s="318"/>
      <c r="P23" s="318"/>
      <c r="Q23" s="318"/>
      <c r="R23" s="318"/>
      <c r="S23" s="318"/>
      <c r="T23" s="31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17" t="s">
        <v>43</v>
      </c>
      <c r="O24" s="318"/>
      <c r="P24" s="318"/>
      <c r="Q24" s="318"/>
      <c r="R24" s="318"/>
      <c r="S24" s="318"/>
      <c r="T24" s="31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1" t="s">
        <v>81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331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6">
        <v>4607091383881</v>
      </c>
      <c r="E26" s="32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8"/>
      <c r="P26" s="328"/>
      <c r="Q26" s="328"/>
      <c r="R26" s="32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6">
        <v>4607091388237</v>
      </c>
      <c r="E27" s="32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8"/>
      <c r="P27" s="328"/>
      <c r="Q27" s="328"/>
      <c r="R27" s="32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6">
        <v>4607091383935</v>
      </c>
      <c r="E28" s="32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8"/>
      <c r="P28" s="328"/>
      <c r="Q28" s="328"/>
      <c r="R28" s="32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6">
        <v>4680115881853</v>
      </c>
      <c r="E29" s="32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8"/>
      <c r="P29" s="328"/>
      <c r="Q29" s="328"/>
      <c r="R29" s="32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6">
        <v>4607091383911</v>
      </c>
      <c r="E30" s="32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8"/>
      <c r="P30" s="328"/>
      <c r="Q30" s="328"/>
      <c r="R30" s="32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6">
        <v>4607091388244</v>
      </c>
      <c r="E31" s="32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6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8"/>
      <c r="P31" s="328"/>
      <c r="Q31" s="328"/>
      <c r="R31" s="329"/>
      <c r="S31" s="40" t="s">
        <v>48</v>
      </c>
      <c r="T31" s="40" t="s">
        <v>48</v>
      </c>
      <c r="U31" s="41" t="s">
        <v>0</v>
      </c>
      <c r="V31" s="59">
        <v>68.039999999999992</v>
      </c>
      <c r="W31" s="56">
        <f t="shared" si="0"/>
        <v>68.040000000000006</v>
      </c>
      <c r="X31" s="42">
        <f t="shared" si="1"/>
        <v>0.20331000000000002</v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17" t="s">
        <v>43</v>
      </c>
      <c r="O32" s="318"/>
      <c r="P32" s="318"/>
      <c r="Q32" s="318"/>
      <c r="R32" s="318"/>
      <c r="S32" s="318"/>
      <c r="T32" s="319"/>
      <c r="U32" s="43" t="s">
        <v>42</v>
      </c>
      <c r="V32" s="44">
        <f>IFERROR(V26/H26,"0")+IFERROR(V27/H27,"0")+IFERROR(V28/H28,"0")+IFERROR(V29/H29,"0")+IFERROR(V30/H30,"0")+IFERROR(V31/H31,"0")</f>
        <v>26.999999999999996</v>
      </c>
      <c r="W32" s="44">
        <f>IFERROR(W26/H26,"0")+IFERROR(W27/H27,"0")+IFERROR(W28/H28,"0")+IFERROR(W29/H29,"0")+IFERROR(W30/H30,"0")+IFERROR(W31/H31,"0")</f>
        <v>27.000000000000004</v>
      </c>
      <c r="X32" s="44">
        <f>IFERROR(IF(X26="",0,X26),"0")+IFERROR(IF(X27="",0,X27),"0")+IFERROR(IF(X28="",0,X28),"0")+IFERROR(IF(X29="",0,X29),"0")+IFERROR(IF(X30="",0,X30),"0")+IFERROR(IF(X31="",0,X31),"0")</f>
        <v>0.20331000000000002</v>
      </c>
      <c r="Y32" s="68"/>
      <c r="Z32" s="68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17" t="s">
        <v>43</v>
      </c>
      <c r="O33" s="318"/>
      <c r="P33" s="318"/>
      <c r="Q33" s="318"/>
      <c r="R33" s="318"/>
      <c r="S33" s="318"/>
      <c r="T33" s="319"/>
      <c r="U33" s="43" t="s">
        <v>0</v>
      </c>
      <c r="V33" s="44">
        <f>IFERROR(SUM(V26:V31),"0")</f>
        <v>68.039999999999992</v>
      </c>
      <c r="W33" s="44">
        <f>IFERROR(SUM(W26:W31),"0")</f>
        <v>68.040000000000006</v>
      </c>
      <c r="X33" s="43"/>
      <c r="Y33" s="68"/>
      <c r="Z33" s="68"/>
    </row>
    <row r="34" spans="1:53" ht="14.25" customHeight="1" x14ac:dyDescent="0.25">
      <c r="A34" s="331" t="s">
        <v>94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331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6">
        <v>4607091388503</v>
      </c>
      <c r="E35" s="32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8"/>
      <c r="P35" s="328"/>
      <c r="Q35" s="328"/>
      <c r="R35" s="32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20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17" t="s">
        <v>43</v>
      </c>
      <c r="O36" s="318"/>
      <c r="P36" s="318"/>
      <c r="Q36" s="318"/>
      <c r="R36" s="318"/>
      <c r="S36" s="318"/>
      <c r="T36" s="31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17" t="s">
        <v>43</v>
      </c>
      <c r="O37" s="318"/>
      <c r="P37" s="318"/>
      <c r="Q37" s="318"/>
      <c r="R37" s="318"/>
      <c r="S37" s="318"/>
      <c r="T37" s="31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1" t="s">
        <v>99</v>
      </c>
      <c r="B38" s="331"/>
      <c r="C38" s="331"/>
      <c r="D38" s="331"/>
      <c r="E38" s="331"/>
      <c r="F38" s="331"/>
      <c r="G38" s="331"/>
      <c r="H38" s="331"/>
      <c r="I38" s="331"/>
      <c r="J38" s="331"/>
      <c r="K38" s="331"/>
      <c r="L38" s="331"/>
      <c r="M38" s="331"/>
      <c r="N38" s="331"/>
      <c r="O38" s="331"/>
      <c r="P38" s="331"/>
      <c r="Q38" s="331"/>
      <c r="R38" s="331"/>
      <c r="S38" s="331"/>
      <c r="T38" s="331"/>
      <c r="U38" s="331"/>
      <c r="V38" s="331"/>
      <c r="W38" s="331"/>
      <c r="X38" s="331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6">
        <v>4607091388282</v>
      </c>
      <c r="E39" s="32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8"/>
      <c r="P39" s="328"/>
      <c r="Q39" s="328"/>
      <c r="R39" s="32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20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17" t="s">
        <v>43</v>
      </c>
      <c r="O40" s="318"/>
      <c r="P40" s="318"/>
      <c r="Q40" s="318"/>
      <c r="R40" s="318"/>
      <c r="S40" s="318"/>
      <c r="T40" s="31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17" t="s">
        <v>43</v>
      </c>
      <c r="O41" s="318"/>
      <c r="P41" s="318"/>
      <c r="Q41" s="318"/>
      <c r="R41" s="318"/>
      <c r="S41" s="318"/>
      <c r="T41" s="31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1" t="s">
        <v>103</v>
      </c>
      <c r="B42" s="331"/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31"/>
      <c r="N42" s="331"/>
      <c r="O42" s="331"/>
      <c r="P42" s="331"/>
      <c r="Q42" s="331"/>
      <c r="R42" s="331"/>
      <c r="S42" s="331"/>
      <c r="T42" s="331"/>
      <c r="U42" s="331"/>
      <c r="V42" s="331"/>
      <c r="W42" s="331"/>
      <c r="X42" s="331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6">
        <v>4607091389111</v>
      </c>
      <c r="E43" s="32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6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8"/>
      <c r="P43" s="328"/>
      <c r="Q43" s="328"/>
      <c r="R43" s="32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20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17" t="s">
        <v>43</v>
      </c>
      <c r="O44" s="318"/>
      <c r="P44" s="318"/>
      <c r="Q44" s="318"/>
      <c r="R44" s="318"/>
      <c r="S44" s="318"/>
      <c r="T44" s="31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17" t="s">
        <v>43</v>
      </c>
      <c r="O45" s="318"/>
      <c r="P45" s="318"/>
      <c r="Q45" s="318"/>
      <c r="R45" s="318"/>
      <c r="S45" s="318"/>
      <c r="T45" s="31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2" t="s">
        <v>106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342"/>
      <c r="Y46" s="55"/>
      <c r="Z46" s="55"/>
    </row>
    <row r="47" spans="1:53" ht="16.5" customHeight="1" x14ac:dyDescent="0.25">
      <c r="A47" s="330" t="s">
        <v>107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66"/>
      <c r="Z47" s="66"/>
    </row>
    <row r="48" spans="1:53" ht="14.25" customHeight="1" x14ac:dyDescent="0.25">
      <c r="A48" s="331" t="s">
        <v>108</v>
      </c>
      <c r="B48" s="331"/>
      <c r="C48" s="331"/>
      <c r="D48" s="331"/>
      <c r="E48" s="331"/>
      <c r="F48" s="331"/>
      <c r="G48" s="331"/>
      <c r="H48" s="331"/>
      <c r="I48" s="331"/>
      <c r="J48" s="331"/>
      <c r="K48" s="331"/>
      <c r="L48" s="331"/>
      <c r="M48" s="331"/>
      <c r="N48" s="331"/>
      <c r="O48" s="331"/>
      <c r="P48" s="331"/>
      <c r="Q48" s="331"/>
      <c r="R48" s="331"/>
      <c r="S48" s="331"/>
      <c r="T48" s="331"/>
      <c r="U48" s="331"/>
      <c r="V48" s="331"/>
      <c r="W48" s="331"/>
      <c r="X48" s="331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6">
        <v>4680115881440</v>
      </c>
      <c r="E49" s="32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8"/>
      <c r="P49" s="328"/>
      <c r="Q49" s="328"/>
      <c r="R49" s="329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6">
        <v>4680115881433</v>
      </c>
      <c r="E50" s="32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8"/>
      <c r="P50" s="328"/>
      <c r="Q50" s="328"/>
      <c r="R50" s="329"/>
      <c r="S50" s="40" t="s">
        <v>48</v>
      </c>
      <c r="T50" s="40" t="s">
        <v>48</v>
      </c>
      <c r="U50" s="41" t="s">
        <v>0</v>
      </c>
      <c r="V50" s="59">
        <v>59.4</v>
      </c>
      <c r="W50" s="56">
        <f>IFERROR(IF(V50="",0,CEILING((V50/$H50),1)*$H50),"")</f>
        <v>59.400000000000006</v>
      </c>
      <c r="X50" s="42">
        <f>IFERROR(IF(W50=0,"",ROUNDUP(W50/H50,0)*0.00753),"")</f>
        <v>0.16566</v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0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17" t="s">
        <v>43</v>
      </c>
      <c r="O51" s="318"/>
      <c r="P51" s="318"/>
      <c r="Q51" s="318"/>
      <c r="R51" s="318"/>
      <c r="S51" s="318"/>
      <c r="T51" s="319"/>
      <c r="U51" s="43" t="s">
        <v>42</v>
      </c>
      <c r="V51" s="44">
        <f>IFERROR(V49/H49,"0")+IFERROR(V50/H50,"0")</f>
        <v>21.999999999999996</v>
      </c>
      <c r="W51" s="44">
        <f>IFERROR(W49/H49,"0")+IFERROR(W50/H50,"0")</f>
        <v>22</v>
      </c>
      <c r="X51" s="44">
        <f>IFERROR(IF(X49="",0,X49),"0")+IFERROR(IF(X50="",0,X50),"0")</f>
        <v>0.16566</v>
      </c>
      <c r="Y51" s="68"/>
      <c r="Z51" s="68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17" t="s">
        <v>43</v>
      </c>
      <c r="O52" s="318"/>
      <c r="P52" s="318"/>
      <c r="Q52" s="318"/>
      <c r="R52" s="318"/>
      <c r="S52" s="318"/>
      <c r="T52" s="319"/>
      <c r="U52" s="43" t="s">
        <v>0</v>
      </c>
      <c r="V52" s="44">
        <f>IFERROR(SUM(V49:V50),"0")</f>
        <v>59.4</v>
      </c>
      <c r="W52" s="44">
        <f>IFERROR(SUM(W49:W50),"0")</f>
        <v>59.400000000000006</v>
      </c>
      <c r="X52" s="43"/>
      <c r="Y52" s="68"/>
      <c r="Z52" s="68"/>
    </row>
    <row r="53" spans="1:53" ht="16.5" customHeight="1" x14ac:dyDescent="0.25">
      <c r="A53" s="330" t="s">
        <v>115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66"/>
      <c r="Z53" s="66"/>
    </row>
    <row r="54" spans="1:53" ht="14.25" customHeight="1" x14ac:dyDescent="0.25">
      <c r="A54" s="331" t="s">
        <v>116</v>
      </c>
      <c r="B54" s="331"/>
      <c r="C54" s="331"/>
      <c r="D54" s="331"/>
      <c r="E54" s="331"/>
      <c r="F54" s="331"/>
      <c r="G54" s="331"/>
      <c r="H54" s="331"/>
      <c r="I54" s="331"/>
      <c r="J54" s="331"/>
      <c r="K54" s="331"/>
      <c r="L54" s="331"/>
      <c r="M54" s="331"/>
      <c r="N54" s="331"/>
      <c r="O54" s="331"/>
      <c r="P54" s="331"/>
      <c r="Q54" s="331"/>
      <c r="R54" s="331"/>
      <c r="S54" s="331"/>
      <c r="T54" s="331"/>
      <c r="U54" s="331"/>
      <c r="V54" s="331"/>
      <c r="W54" s="331"/>
      <c r="X54" s="331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26">
        <v>4680115881426</v>
      </c>
      <c r="E55" s="326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558" t="s">
        <v>119</v>
      </c>
      <c r="O55" s="328"/>
      <c r="P55" s="328"/>
      <c r="Q55" s="328"/>
      <c r="R55" s="329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26">
        <v>4680115881426</v>
      </c>
      <c r="E56" s="326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8"/>
      <c r="P56" s="328"/>
      <c r="Q56" s="328"/>
      <c r="R56" s="32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6">
        <v>4680115881419</v>
      </c>
      <c r="E57" s="32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8"/>
      <c r="P57" s="328"/>
      <c r="Q57" s="328"/>
      <c r="R57" s="32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6">
        <v>4680115881525</v>
      </c>
      <c r="E58" s="32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57" t="s">
        <v>126</v>
      </c>
      <c r="O58" s="328"/>
      <c r="P58" s="328"/>
      <c r="Q58" s="328"/>
      <c r="R58" s="32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0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17" t="s">
        <v>43</v>
      </c>
      <c r="O59" s="318"/>
      <c r="P59" s="318"/>
      <c r="Q59" s="318"/>
      <c r="R59" s="318"/>
      <c r="S59" s="318"/>
      <c r="T59" s="319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17" t="s">
        <v>43</v>
      </c>
      <c r="O60" s="318"/>
      <c r="P60" s="318"/>
      <c r="Q60" s="318"/>
      <c r="R60" s="318"/>
      <c r="S60" s="318"/>
      <c r="T60" s="319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0" t="s">
        <v>106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66"/>
      <c r="Z61" s="66"/>
    </row>
    <row r="62" spans="1:53" ht="14.25" customHeight="1" x14ac:dyDescent="0.25">
      <c r="A62" s="331" t="s">
        <v>116</v>
      </c>
      <c r="B62" s="331"/>
      <c r="C62" s="331"/>
      <c r="D62" s="331"/>
      <c r="E62" s="331"/>
      <c r="F62" s="331"/>
      <c r="G62" s="331"/>
      <c r="H62" s="331"/>
      <c r="I62" s="331"/>
      <c r="J62" s="331"/>
      <c r="K62" s="331"/>
      <c r="L62" s="331"/>
      <c r="M62" s="331"/>
      <c r="N62" s="331"/>
      <c r="O62" s="331"/>
      <c r="P62" s="331"/>
      <c r="Q62" s="331"/>
      <c r="R62" s="331"/>
      <c r="S62" s="331"/>
      <c r="T62" s="331"/>
      <c r="U62" s="331"/>
      <c r="V62" s="331"/>
      <c r="W62" s="331"/>
      <c r="X62" s="331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26">
        <v>4607091382945</v>
      </c>
      <c r="E63" s="32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51" t="s">
        <v>129</v>
      </c>
      <c r="O63" s="328"/>
      <c r="P63" s="328"/>
      <c r="Q63" s="328"/>
      <c r="R63" s="329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26">
        <v>4607091385670</v>
      </c>
      <c r="E64" s="32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28"/>
      <c r="P64" s="328"/>
      <c r="Q64" s="328"/>
      <c r="R64" s="32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26">
        <v>4680115881327</v>
      </c>
      <c r="E65" s="32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8"/>
      <c r="P65" s="328"/>
      <c r="Q65" s="328"/>
      <c r="R65" s="32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26">
        <v>4680115882133</v>
      </c>
      <c r="E66" s="32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5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28"/>
      <c r="P66" s="328"/>
      <c r="Q66" s="328"/>
      <c r="R66" s="32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26">
        <v>4607091382952</v>
      </c>
      <c r="E67" s="326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8"/>
      <c r="P67" s="328"/>
      <c r="Q67" s="328"/>
      <c r="R67" s="32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26">
        <v>4680115882539</v>
      </c>
      <c r="E68" s="326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8"/>
      <c r="P68" s="328"/>
      <c r="Q68" s="328"/>
      <c r="R68" s="32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26">
        <v>4607091385687</v>
      </c>
      <c r="E69" s="326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5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28"/>
      <c r="P69" s="328"/>
      <c r="Q69" s="328"/>
      <c r="R69" s="32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26">
        <v>4607091384604</v>
      </c>
      <c r="E70" s="326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8"/>
      <c r="P70" s="328"/>
      <c r="Q70" s="328"/>
      <c r="R70" s="32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26">
        <v>4680115880283</v>
      </c>
      <c r="E71" s="326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8"/>
      <c r="P71" s="328"/>
      <c r="Q71" s="328"/>
      <c r="R71" s="32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26">
        <v>4680115881518</v>
      </c>
      <c r="E72" s="326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8"/>
      <c r="P72" s="328"/>
      <c r="Q72" s="328"/>
      <c r="R72" s="32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26">
        <v>4680115881303</v>
      </c>
      <c r="E73" s="326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54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8"/>
      <c r="P73" s="328"/>
      <c r="Q73" s="328"/>
      <c r="R73" s="32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4301011562</v>
      </c>
      <c r="D74" s="326">
        <v>4680115882577</v>
      </c>
      <c r="E74" s="326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542" t="s">
        <v>154</v>
      </c>
      <c r="O74" s="328"/>
      <c r="P74" s="328"/>
      <c r="Q74" s="328"/>
      <c r="R74" s="32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4301011432</v>
      </c>
      <c r="D75" s="326">
        <v>4680115882720</v>
      </c>
      <c r="E75" s="326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543" t="s">
        <v>157</v>
      </c>
      <c r="O75" s="328"/>
      <c r="P75" s="328"/>
      <c r="Q75" s="328"/>
      <c r="R75" s="32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4301011352</v>
      </c>
      <c r="D76" s="326">
        <v>4607091388466</v>
      </c>
      <c r="E76" s="326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141</v>
      </c>
      <c r="M76" s="38">
        <v>45</v>
      </c>
      <c r="N76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8"/>
      <c r="P76" s="328"/>
      <c r="Q76" s="328"/>
      <c r="R76" s="32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4301011417</v>
      </c>
      <c r="D77" s="326">
        <v>4680115880269</v>
      </c>
      <c r="E77" s="326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141</v>
      </c>
      <c r="M77" s="38">
        <v>50</v>
      </c>
      <c r="N77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8"/>
      <c r="P77" s="328"/>
      <c r="Q77" s="328"/>
      <c r="R77" s="32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162</v>
      </c>
      <c r="B78" s="64" t="s">
        <v>163</v>
      </c>
      <c r="C78" s="37">
        <v>4301011415</v>
      </c>
      <c r="D78" s="326">
        <v>4680115880429</v>
      </c>
      <c r="E78" s="326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8"/>
      <c r="P78" s="328"/>
      <c r="Q78" s="328"/>
      <c r="R78" s="32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164</v>
      </c>
      <c r="B79" s="64" t="s">
        <v>165</v>
      </c>
      <c r="C79" s="37">
        <v>4301011462</v>
      </c>
      <c r="D79" s="326">
        <v>4680115881457</v>
      </c>
      <c r="E79" s="326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141</v>
      </c>
      <c r="M79" s="38">
        <v>50</v>
      </c>
      <c r="N79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8"/>
      <c r="P79" s="328"/>
      <c r="Q79" s="328"/>
      <c r="R79" s="32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17" t="s">
        <v>43</v>
      </c>
      <c r="O80" s="318"/>
      <c r="P80" s="318"/>
      <c r="Q80" s="318"/>
      <c r="R80" s="318"/>
      <c r="S80" s="318"/>
      <c r="T80" s="319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17" t="s">
        <v>43</v>
      </c>
      <c r="O81" s="318"/>
      <c r="P81" s="318"/>
      <c r="Q81" s="318"/>
      <c r="R81" s="318"/>
      <c r="S81" s="318"/>
      <c r="T81" s="319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31" t="s">
        <v>108</v>
      </c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1"/>
      <c r="N82" s="331"/>
      <c r="O82" s="331"/>
      <c r="P82" s="331"/>
      <c r="Q82" s="331"/>
      <c r="R82" s="331"/>
      <c r="S82" s="331"/>
      <c r="T82" s="331"/>
      <c r="U82" s="331"/>
      <c r="V82" s="331"/>
      <c r="W82" s="331"/>
      <c r="X82" s="331"/>
      <c r="Y82" s="67"/>
      <c r="Z82" s="67"/>
    </row>
    <row r="83" spans="1:53" ht="27" customHeight="1" x14ac:dyDescent="0.25">
      <c r="A83" s="64" t="s">
        <v>166</v>
      </c>
      <c r="B83" s="64" t="s">
        <v>167</v>
      </c>
      <c r="C83" s="37">
        <v>4301020189</v>
      </c>
      <c r="D83" s="326">
        <v>4607091384789</v>
      </c>
      <c r="E83" s="326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540" t="s">
        <v>168</v>
      </c>
      <c r="O83" s="328"/>
      <c r="P83" s="328"/>
      <c r="Q83" s="328"/>
      <c r="R83" s="32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169</v>
      </c>
      <c r="B84" s="64" t="s">
        <v>170</v>
      </c>
      <c r="C84" s="37">
        <v>4301020235</v>
      </c>
      <c r="D84" s="326">
        <v>4680115881488</v>
      </c>
      <c r="E84" s="326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8"/>
      <c r="P84" s="328"/>
      <c r="Q84" s="328"/>
      <c r="R84" s="32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4301020183</v>
      </c>
      <c r="D85" s="326">
        <v>4607091384765</v>
      </c>
      <c r="E85" s="326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534" t="s">
        <v>173</v>
      </c>
      <c r="O85" s="328"/>
      <c r="P85" s="328"/>
      <c r="Q85" s="328"/>
      <c r="R85" s="329"/>
      <c r="S85" s="40" t="s">
        <v>48</v>
      </c>
      <c r="T85" s="40" t="s">
        <v>48</v>
      </c>
      <c r="U85" s="41" t="s">
        <v>0</v>
      </c>
      <c r="V85" s="59">
        <v>40.32</v>
      </c>
      <c r="W85" s="56">
        <f t="shared" si="4"/>
        <v>40.32</v>
      </c>
      <c r="X85" s="42">
        <f>IFERROR(IF(W85=0,"",ROUNDUP(W85/H85,0)*0.00753),"")</f>
        <v>0.12048</v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4301020228</v>
      </c>
      <c r="D86" s="326">
        <v>4680115882751</v>
      </c>
      <c r="E86" s="326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535" t="s">
        <v>176</v>
      </c>
      <c r="O86" s="328"/>
      <c r="P86" s="328"/>
      <c r="Q86" s="328"/>
      <c r="R86" s="329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4301020258</v>
      </c>
      <c r="D87" s="326">
        <v>4680115882775</v>
      </c>
      <c r="E87" s="326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180</v>
      </c>
      <c r="L87" s="39" t="s">
        <v>141</v>
      </c>
      <c r="M87" s="38">
        <v>50</v>
      </c>
      <c r="N87" s="536" t="s">
        <v>179</v>
      </c>
      <c r="O87" s="328"/>
      <c r="P87" s="328"/>
      <c r="Q87" s="328"/>
      <c r="R87" s="329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4301020217</v>
      </c>
      <c r="D88" s="326">
        <v>4680115880658</v>
      </c>
      <c r="E88" s="326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53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8"/>
      <c r="P88" s="328"/>
      <c r="Q88" s="328"/>
      <c r="R88" s="329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183</v>
      </c>
      <c r="B89" s="64" t="s">
        <v>184</v>
      </c>
      <c r="C89" s="37">
        <v>4301020223</v>
      </c>
      <c r="D89" s="326">
        <v>4607091381962</v>
      </c>
      <c r="E89" s="326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5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8"/>
      <c r="P89" s="328"/>
      <c r="Q89" s="328"/>
      <c r="R89" s="329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1"/>
      <c r="N90" s="317" t="s">
        <v>43</v>
      </c>
      <c r="O90" s="318"/>
      <c r="P90" s="318"/>
      <c r="Q90" s="318"/>
      <c r="R90" s="318"/>
      <c r="S90" s="318"/>
      <c r="T90" s="319"/>
      <c r="U90" s="43" t="s">
        <v>42</v>
      </c>
      <c r="V90" s="44">
        <f>IFERROR(V83/H83,"0")+IFERROR(V84/H84,"0")+IFERROR(V85/H85,"0")+IFERROR(V86/H86,"0")+IFERROR(V87/H87,"0")+IFERROR(V88/H88,"0")+IFERROR(V89/H89,"0")</f>
        <v>16</v>
      </c>
      <c r="W90" s="44">
        <f>IFERROR(W83/H83,"0")+IFERROR(W84/H84,"0")+IFERROR(W85/H85,"0")+IFERROR(W86/H86,"0")+IFERROR(W87/H87,"0")+IFERROR(W88/H88,"0")+IFERROR(W89/H89,"0")</f>
        <v>16</v>
      </c>
      <c r="X90" s="44">
        <f>IFERROR(IF(X83="",0,X83),"0")+IFERROR(IF(X84="",0,X84),"0")+IFERROR(IF(X85="",0,X85),"0")+IFERROR(IF(X86="",0,X86),"0")+IFERROR(IF(X87="",0,X87),"0")+IFERROR(IF(X88="",0,X88),"0")+IFERROR(IF(X89="",0,X89),"0")</f>
        <v>0.12048</v>
      </c>
      <c r="Y90" s="68"/>
      <c r="Z90" s="68"/>
    </row>
    <row r="91" spans="1:53" x14ac:dyDescent="0.2">
      <c r="A91" s="320"/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1"/>
      <c r="N91" s="317" t="s">
        <v>43</v>
      </c>
      <c r="O91" s="318"/>
      <c r="P91" s="318"/>
      <c r="Q91" s="318"/>
      <c r="R91" s="318"/>
      <c r="S91" s="318"/>
      <c r="T91" s="319"/>
      <c r="U91" s="43" t="s">
        <v>0</v>
      </c>
      <c r="V91" s="44">
        <f>IFERROR(SUM(V83:V89),"0")</f>
        <v>40.32</v>
      </c>
      <c r="W91" s="44">
        <f>IFERROR(SUM(W83:W89),"0")</f>
        <v>40.32</v>
      </c>
      <c r="X91" s="43"/>
      <c r="Y91" s="68"/>
      <c r="Z91" s="68"/>
    </row>
    <row r="92" spans="1:53" ht="14.25" customHeight="1" x14ac:dyDescent="0.25">
      <c r="A92" s="331" t="s">
        <v>76</v>
      </c>
      <c r="B92" s="331"/>
      <c r="C92" s="331"/>
      <c r="D92" s="331"/>
      <c r="E92" s="331"/>
      <c r="F92" s="331"/>
      <c r="G92" s="331"/>
      <c r="H92" s="331"/>
      <c r="I92" s="331"/>
      <c r="J92" s="331"/>
      <c r="K92" s="331"/>
      <c r="L92" s="331"/>
      <c r="M92" s="331"/>
      <c r="N92" s="331"/>
      <c r="O92" s="331"/>
      <c r="P92" s="331"/>
      <c r="Q92" s="331"/>
      <c r="R92" s="331"/>
      <c r="S92" s="331"/>
      <c r="T92" s="331"/>
      <c r="U92" s="331"/>
      <c r="V92" s="331"/>
      <c r="W92" s="331"/>
      <c r="X92" s="331"/>
      <c r="Y92" s="67"/>
      <c r="Z92" s="67"/>
    </row>
    <row r="93" spans="1:53" ht="16.5" customHeight="1" x14ac:dyDescent="0.25">
      <c r="A93" s="64" t="s">
        <v>185</v>
      </c>
      <c r="B93" s="64" t="s">
        <v>186</v>
      </c>
      <c r="C93" s="37">
        <v>4301030895</v>
      </c>
      <c r="D93" s="326">
        <v>4607091387667</v>
      </c>
      <c r="E93" s="326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8"/>
      <c r="P93" s="328"/>
      <c r="Q93" s="328"/>
      <c r="R93" s="329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187</v>
      </c>
      <c r="B94" s="64" t="s">
        <v>188</v>
      </c>
      <c r="C94" s="37">
        <v>4301030961</v>
      </c>
      <c r="D94" s="326">
        <v>4607091387636</v>
      </c>
      <c r="E94" s="326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8"/>
      <c r="P94" s="328"/>
      <c r="Q94" s="328"/>
      <c r="R94" s="329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4301031078</v>
      </c>
      <c r="D95" s="326">
        <v>4607091384727</v>
      </c>
      <c r="E95" s="326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8"/>
      <c r="P95" s="328"/>
      <c r="Q95" s="328"/>
      <c r="R95" s="329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4301031080</v>
      </c>
      <c r="D96" s="326">
        <v>4607091386745</v>
      </c>
      <c r="E96" s="326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8"/>
      <c r="P96" s="328"/>
      <c r="Q96" s="328"/>
      <c r="R96" s="32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193</v>
      </c>
      <c r="B97" s="64" t="s">
        <v>194</v>
      </c>
      <c r="C97" s="37">
        <v>4301030963</v>
      </c>
      <c r="D97" s="326">
        <v>4607091382426</v>
      </c>
      <c r="E97" s="326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8"/>
      <c r="P97" s="328"/>
      <c r="Q97" s="328"/>
      <c r="R97" s="32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195</v>
      </c>
      <c r="B98" s="64" t="s">
        <v>196</v>
      </c>
      <c r="C98" s="37">
        <v>4301030962</v>
      </c>
      <c r="D98" s="326">
        <v>4607091386547</v>
      </c>
      <c r="E98" s="326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180</v>
      </c>
      <c r="L98" s="39" t="s">
        <v>79</v>
      </c>
      <c r="M98" s="38">
        <v>40</v>
      </c>
      <c r="N98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8"/>
      <c r="P98" s="328"/>
      <c r="Q98" s="328"/>
      <c r="R98" s="329"/>
      <c r="S98" s="40" t="s">
        <v>48</v>
      </c>
      <c r="T98" s="40" t="s">
        <v>48</v>
      </c>
      <c r="U98" s="41" t="s">
        <v>0</v>
      </c>
      <c r="V98" s="59">
        <v>33.599999999999994</v>
      </c>
      <c r="W98" s="56">
        <f t="shared" si="5"/>
        <v>33.599999999999994</v>
      </c>
      <c r="X98" s="42">
        <f>IFERROR(IF(W98=0,"",ROUNDUP(W98/H98,0)*0.00502),"")</f>
        <v>6.0240000000000002E-2</v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4301031079</v>
      </c>
      <c r="D99" s="326">
        <v>4607091384734</v>
      </c>
      <c r="E99" s="326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180</v>
      </c>
      <c r="L99" s="39" t="s">
        <v>79</v>
      </c>
      <c r="M99" s="38">
        <v>45</v>
      </c>
      <c r="N99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8"/>
      <c r="P99" s="328"/>
      <c r="Q99" s="328"/>
      <c r="R99" s="32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4301030964</v>
      </c>
      <c r="D100" s="326">
        <v>4607091382464</v>
      </c>
      <c r="E100" s="326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180</v>
      </c>
      <c r="L100" s="39" t="s">
        <v>79</v>
      </c>
      <c r="M100" s="38">
        <v>40</v>
      </c>
      <c r="N100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8"/>
      <c r="P100" s="328"/>
      <c r="Q100" s="328"/>
      <c r="R100" s="32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201</v>
      </c>
      <c r="B101" s="64" t="s">
        <v>202</v>
      </c>
      <c r="C101" s="37">
        <v>4301031234</v>
      </c>
      <c r="D101" s="326">
        <v>4680115883444</v>
      </c>
      <c r="E101" s="326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23" t="s">
        <v>203</v>
      </c>
      <c r="O101" s="328"/>
      <c r="P101" s="328"/>
      <c r="Q101" s="328"/>
      <c r="R101" s="32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201</v>
      </c>
      <c r="B102" s="64" t="s">
        <v>204</v>
      </c>
      <c r="C102" s="37">
        <v>4301031235</v>
      </c>
      <c r="D102" s="326">
        <v>4680115883444</v>
      </c>
      <c r="E102" s="32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24" t="s">
        <v>203</v>
      </c>
      <c r="O102" s="328"/>
      <c r="P102" s="328"/>
      <c r="Q102" s="328"/>
      <c r="R102" s="32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1"/>
      <c r="N103" s="317" t="s">
        <v>43</v>
      </c>
      <c r="O103" s="318"/>
      <c r="P103" s="318"/>
      <c r="Q103" s="318"/>
      <c r="R103" s="318"/>
      <c r="S103" s="318"/>
      <c r="T103" s="319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11.999999999999998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11.999999999999998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6.0240000000000002E-2</v>
      </c>
      <c r="Y103" s="68"/>
      <c r="Z103" s="68"/>
    </row>
    <row r="104" spans="1:53" x14ac:dyDescent="0.2">
      <c r="A104" s="320"/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1"/>
      <c r="N104" s="317" t="s">
        <v>43</v>
      </c>
      <c r="O104" s="318"/>
      <c r="P104" s="318"/>
      <c r="Q104" s="318"/>
      <c r="R104" s="318"/>
      <c r="S104" s="318"/>
      <c r="T104" s="319"/>
      <c r="U104" s="43" t="s">
        <v>0</v>
      </c>
      <c r="V104" s="44">
        <f>IFERROR(SUM(V93:V102),"0")</f>
        <v>33.599999999999994</v>
      </c>
      <c r="W104" s="44">
        <f>IFERROR(SUM(W93:W102),"0")</f>
        <v>33.599999999999994</v>
      </c>
      <c r="X104" s="43"/>
      <c r="Y104" s="68"/>
      <c r="Z104" s="68"/>
    </row>
    <row r="105" spans="1:53" ht="14.25" customHeight="1" x14ac:dyDescent="0.25">
      <c r="A105" s="331" t="s">
        <v>81</v>
      </c>
      <c r="B105" s="331"/>
      <c r="C105" s="331"/>
      <c r="D105" s="331"/>
      <c r="E105" s="331"/>
      <c r="F105" s="331"/>
      <c r="G105" s="331"/>
      <c r="H105" s="331"/>
      <c r="I105" s="331"/>
      <c r="J105" s="331"/>
      <c r="K105" s="331"/>
      <c r="L105" s="331"/>
      <c r="M105" s="331"/>
      <c r="N105" s="331"/>
      <c r="O105" s="331"/>
      <c r="P105" s="331"/>
      <c r="Q105" s="331"/>
      <c r="R105" s="331"/>
      <c r="S105" s="331"/>
      <c r="T105" s="331"/>
      <c r="U105" s="331"/>
      <c r="V105" s="331"/>
      <c r="W105" s="331"/>
      <c r="X105" s="331"/>
      <c r="Y105" s="67"/>
      <c r="Z105" s="67"/>
    </row>
    <row r="106" spans="1:53" ht="27" customHeight="1" x14ac:dyDescent="0.25">
      <c r="A106" s="64" t="s">
        <v>205</v>
      </c>
      <c r="B106" s="64" t="s">
        <v>206</v>
      </c>
      <c r="C106" s="37">
        <v>4301051437</v>
      </c>
      <c r="D106" s="326">
        <v>4607091386967</v>
      </c>
      <c r="E106" s="326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141</v>
      </c>
      <c r="M106" s="38">
        <v>45</v>
      </c>
      <c r="N106" s="518" t="s">
        <v>207</v>
      </c>
      <c r="O106" s="328"/>
      <c r="P106" s="328"/>
      <c r="Q106" s="328"/>
      <c r="R106" s="329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205</v>
      </c>
      <c r="B107" s="64" t="s">
        <v>208</v>
      </c>
      <c r="C107" s="37">
        <v>4301051543</v>
      </c>
      <c r="D107" s="326">
        <v>4607091386967</v>
      </c>
      <c r="E107" s="326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19" t="s">
        <v>209</v>
      </c>
      <c r="O107" s="328"/>
      <c r="P107" s="328"/>
      <c r="Q107" s="328"/>
      <c r="R107" s="32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210</v>
      </c>
      <c r="B108" s="64" t="s">
        <v>211</v>
      </c>
      <c r="C108" s="37">
        <v>4301051311</v>
      </c>
      <c r="D108" s="326">
        <v>4607091385304</v>
      </c>
      <c r="E108" s="326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28"/>
      <c r="P108" s="328"/>
      <c r="Q108" s="328"/>
      <c r="R108" s="32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212</v>
      </c>
      <c r="B109" s="64" t="s">
        <v>213</v>
      </c>
      <c r="C109" s="37">
        <v>4301051306</v>
      </c>
      <c r="D109" s="326">
        <v>4607091386264</v>
      </c>
      <c r="E109" s="326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8"/>
      <c r="P109" s="328"/>
      <c r="Q109" s="328"/>
      <c r="R109" s="329"/>
      <c r="S109" s="40" t="s">
        <v>48</v>
      </c>
      <c r="T109" s="40" t="s">
        <v>48</v>
      </c>
      <c r="U109" s="41" t="s">
        <v>0</v>
      </c>
      <c r="V109" s="59">
        <v>90</v>
      </c>
      <c r="W109" s="56">
        <f t="shared" si="6"/>
        <v>90</v>
      </c>
      <c r="X109" s="42">
        <f>IFERROR(IF(W109=0,"",ROUNDUP(W109/H109,0)*0.00753),"")</f>
        <v>0.22590000000000002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214</v>
      </c>
      <c r="B110" s="64" t="s">
        <v>215</v>
      </c>
      <c r="C110" s="37">
        <v>4301051476</v>
      </c>
      <c r="D110" s="326">
        <v>4680115882584</v>
      </c>
      <c r="E110" s="326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13" t="s">
        <v>216</v>
      </c>
      <c r="O110" s="328"/>
      <c r="P110" s="328"/>
      <c r="Q110" s="328"/>
      <c r="R110" s="32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4301051436</v>
      </c>
      <c r="D111" s="326">
        <v>4607091385731</v>
      </c>
      <c r="E111" s="326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141</v>
      </c>
      <c r="M111" s="38">
        <v>45</v>
      </c>
      <c r="N111" s="514" t="s">
        <v>219</v>
      </c>
      <c r="O111" s="328"/>
      <c r="P111" s="328"/>
      <c r="Q111" s="328"/>
      <c r="R111" s="32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220</v>
      </c>
      <c r="B112" s="64" t="s">
        <v>221</v>
      </c>
      <c r="C112" s="37">
        <v>4301051439</v>
      </c>
      <c r="D112" s="326">
        <v>4680115880214</v>
      </c>
      <c r="E112" s="326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141</v>
      </c>
      <c r="M112" s="38">
        <v>45</v>
      </c>
      <c r="N112" s="515" t="s">
        <v>222</v>
      </c>
      <c r="O112" s="328"/>
      <c r="P112" s="328"/>
      <c r="Q112" s="328"/>
      <c r="R112" s="329"/>
      <c r="S112" s="40" t="s">
        <v>48</v>
      </c>
      <c r="T112" s="40" t="s">
        <v>48</v>
      </c>
      <c r="U112" s="41" t="s">
        <v>0</v>
      </c>
      <c r="V112" s="59">
        <v>148.5</v>
      </c>
      <c r="W112" s="56">
        <f t="shared" si="6"/>
        <v>148.5</v>
      </c>
      <c r="X112" s="42">
        <f>IFERROR(IF(W112=0,"",ROUNDUP(W112/H112,0)*0.00937),"")</f>
        <v>0.51534999999999997</v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4301051438</v>
      </c>
      <c r="D113" s="326">
        <v>4680115880894</v>
      </c>
      <c r="E113" s="326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141</v>
      </c>
      <c r="M113" s="38">
        <v>45</v>
      </c>
      <c r="N113" s="516" t="s">
        <v>225</v>
      </c>
      <c r="O113" s="328"/>
      <c r="P113" s="328"/>
      <c r="Q113" s="328"/>
      <c r="R113" s="32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226</v>
      </c>
      <c r="B114" s="64" t="s">
        <v>227</v>
      </c>
      <c r="C114" s="37">
        <v>4301051313</v>
      </c>
      <c r="D114" s="326">
        <v>4607091385427</v>
      </c>
      <c r="E114" s="326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28"/>
      <c r="P114" s="328"/>
      <c r="Q114" s="328"/>
      <c r="R114" s="32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228</v>
      </c>
      <c r="B115" s="64" t="s">
        <v>229</v>
      </c>
      <c r="C115" s="37">
        <v>4301051480</v>
      </c>
      <c r="D115" s="326">
        <v>4680115882645</v>
      </c>
      <c r="E115" s="326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10" t="s">
        <v>230</v>
      </c>
      <c r="O115" s="328"/>
      <c r="P115" s="328"/>
      <c r="Q115" s="328"/>
      <c r="R115" s="32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0"/>
      <c r="M116" s="321"/>
      <c r="N116" s="317" t="s">
        <v>43</v>
      </c>
      <c r="O116" s="318"/>
      <c r="P116" s="318"/>
      <c r="Q116" s="318"/>
      <c r="R116" s="318"/>
      <c r="S116" s="318"/>
      <c r="T116" s="319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85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85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0.74124999999999996</v>
      </c>
      <c r="Y116" s="68"/>
      <c r="Z116" s="68"/>
    </row>
    <row r="117" spans="1:53" x14ac:dyDescent="0.2">
      <c r="A117" s="320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17" t="s">
        <v>43</v>
      </c>
      <c r="O117" s="318"/>
      <c r="P117" s="318"/>
      <c r="Q117" s="318"/>
      <c r="R117" s="318"/>
      <c r="S117" s="318"/>
      <c r="T117" s="319"/>
      <c r="U117" s="43" t="s">
        <v>0</v>
      </c>
      <c r="V117" s="44">
        <f>IFERROR(SUM(V106:V115),"0")</f>
        <v>238.5</v>
      </c>
      <c r="W117" s="44">
        <f>IFERROR(SUM(W106:W115),"0")</f>
        <v>238.5</v>
      </c>
      <c r="X117" s="43"/>
      <c r="Y117" s="68"/>
      <c r="Z117" s="68"/>
    </row>
    <row r="118" spans="1:53" ht="14.25" customHeight="1" x14ac:dyDescent="0.25">
      <c r="A118" s="331" t="s">
        <v>231</v>
      </c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  <c r="L118" s="331"/>
      <c r="M118" s="331"/>
      <c r="N118" s="331"/>
      <c r="O118" s="331"/>
      <c r="P118" s="331"/>
      <c r="Q118" s="331"/>
      <c r="R118" s="331"/>
      <c r="S118" s="331"/>
      <c r="T118" s="331"/>
      <c r="U118" s="331"/>
      <c r="V118" s="331"/>
      <c r="W118" s="331"/>
      <c r="X118" s="331"/>
      <c r="Y118" s="67"/>
      <c r="Z118" s="67"/>
    </row>
    <row r="119" spans="1:53" ht="27" customHeight="1" x14ac:dyDescent="0.25">
      <c r="A119" s="64" t="s">
        <v>232</v>
      </c>
      <c r="B119" s="64" t="s">
        <v>233</v>
      </c>
      <c r="C119" s="37">
        <v>4301060296</v>
      </c>
      <c r="D119" s="326">
        <v>4607091383065</v>
      </c>
      <c r="E119" s="326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28"/>
      <c r="P119" s="328"/>
      <c r="Q119" s="328"/>
      <c r="R119" s="329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234</v>
      </c>
      <c r="B120" s="64" t="s">
        <v>235</v>
      </c>
      <c r="C120" s="37">
        <v>4301060350</v>
      </c>
      <c r="D120" s="326">
        <v>4680115881532</v>
      </c>
      <c r="E120" s="326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141</v>
      </c>
      <c r="M120" s="38">
        <v>30</v>
      </c>
      <c r="N120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28"/>
      <c r="P120" s="328"/>
      <c r="Q120" s="328"/>
      <c r="R120" s="329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236</v>
      </c>
      <c r="B121" s="64" t="s">
        <v>237</v>
      </c>
      <c r="C121" s="37">
        <v>4301060356</v>
      </c>
      <c r="D121" s="326">
        <v>4680115882652</v>
      </c>
      <c r="E121" s="326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507" t="s">
        <v>238</v>
      </c>
      <c r="O121" s="328"/>
      <c r="P121" s="328"/>
      <c r="Q121" s="328"/>
      <c r="R121" s="329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239</v>
      </c>
      <c r="B122" s="64" t="s">
        <v>240</v>
      </c>
      <c r="C122" s="37">
        <v>4301060309</v>
      </c>
      <c r="D122" s="326">
        <v>4680115880238</v>
      </c>
      <c r="E122" s="326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5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28"/>
      <c r="P122" s="328"/>
      <c r="Q122" s="328"/>
      <c r="R122" s="329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241</v>
      </c>
      <c r="B123" s="64" t="s">
        <v>242</v>
      </c>
      <c r="C123" s="37">
        <v>4301060351</v>
      </c>
      <c r="D123" s="326">
        <v>4680115881464</v>
      </c>
      <c r="E123" s="326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141</v>
      </c>
      <c r="M123" s="38">
        <v>30</v>
      </c>
      <c r="N123" s="509" t="s">
        <v>243</v>
      </c>
      <c r="O123" s="328"/>
      <c r="P123" s="328"/>
      <c r="Q123" s="328"/>
      <c r="R123" s="329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17" t="s">
        <v>43</v>
      </c>
      <c r="O124" s="318"/>
      <c r="P124" s="318"/>
      <c r="Q124" s="318"/>
      <c r="R124" s="318"/>
      <c r="S124" s="318"/>
      <c r="T124" s="319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17" t="s">
        <v>43</v>
      </c>
      <c r="O125" s="318"/>
      <c r="P125" s="318"/>
      <c r="Q125" s="318"/>
      <c r="R125" s="318"/>
      <c r="S125" s="318"/>
      <c r="T125" s="319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25">
      <c r="A126" s="330" t="s">
        <v>244</v>
      </c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0"/>
      <c r="P126" s="330"/>
      <c r="Q126" s="330"/>
      <c r="R126" s="330"/>
      <c r="S126" s="330"/>
      <c r="T126" s="330"/>
      <c r="U126" s="330"/>
      <c r="V126" s="330"/>
      <c r="W126" s="330"/>
      <c r="X126" s="330"/>
      <c r="Y126" s="66"/>
      <c r="Z126" s="66"/>
    </row>
    <row r="127" spans="1:53" ht="14.25" customHeight="1" x14ac:dyDescent="0.25">
      <c r="A127" s="331" t="s">
        <v>81</v>
      </c>
      <c r="B127" s="331"/>
      <c r="C127" s="331"/>
      <c r="D127" s="331"/>
      <c r="E127" s="331"/>
      <c r="F127" s="331"/>
      <c r="G127" s="331"/>
      <c r="H127" s="331"/>
      <c r="I127" s="331"/>
      <c r="J127" s="331"/>
      <c r="K127" s="331"/>
      <c r="L127" s="331"/>
      <c r="M127" s="331"/>
      <c r="N127" s="331"/>
      <c r="O127" s="331"/>
      <c r="P127" s="331"/>
      <c r="Q127" s="331"/>
      <c r="R127" s="331"/>
      <c r="S127" s="331"/>
      <c r="T127" s="331"/>
      <c r="U127" s="331"/>
      <c r="V127" s="331"/>
      <c r="W127" s="331"/>
      <c r="X127" s="331"/>
      <c r="Y127" s="67"/>
      <c r="Z127" s="67"/>
    </row>
    <row r="128" spans="1:53" ht="27" customHeight="1" x14ac:dyDescent="0.25">
      <c r="A128" s="64" t="s">
        <v>245</v>
      </c>
      <c r="B128" s="64" t="s">
        <v>246</v>
      </c>
      <c r="C128" s="37">
        <v>4301051360</v>
      </c>
      <c r="D128" s="326">
        <v>4607091385168</v>
      </c>
      <c r="E128" s="326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141</v>
      </c>
      <c r="M128" s="38">
        <v>45</v>
      </c>
      <c r="N128" s="50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28"/>
      <c r="P128" s="328"/>
      <c r="Q128" s="328"/>
      <c r="R128" s="329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247</v>
      </c>
      <c r="B129" s="64" t="s">
        <v>248</v>
      </c>
      <c r="C129" s="37">
        <v>4301051362</v>
      </c>
      <c r="D129" s="326">
        <v>4607091383256</v>
      </c>
      <c r="E129" s="326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141</v>
      </c>
      <c r="M129" s="38">
        <v>45</v>
      </c>
      <c r="N129" s="5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8"/>
      <c r="P129" s="328"/>
      <c r="Q129" s="328"/>
      <c r="R129" s="329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249</v>
      </c>
      <c r="B130" s="64" t="s">
        <v>250</v>
      </c>
      <c r="C130" s="37">
        <v>4301051358</v>
      </c>
      <c r="D130" s="326">
        <v>4607091385748</v>
      </c>
      <c r="E130" s="326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141</v>
      </c>
      <c r="M130" s="38">
        <v>45</v>
      </c>
      <c r="N130" s="5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8"/>
      <c r="P130" s="328"/>
      <c r="Q130" s="328"/>
      <c r="R130" s="329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20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0"/>
      <c r="M131" s="321"/>
      <c r="N131" s="317" t="s">
        <v>43</v>
      </c>
      <c r="O131" s="318"/>
      <c r="P131" s="318"/>
      <c r="Q131" s="318"/>
      <c r="R131" s="318"/>
      <c r="S131" s="318"/>
      <c r="T131" s="319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20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17" t="s">
        <v>43</v>
      </c>
      <c r="O132" s="318"/>
      <c r="P132" s="318"/>
      <c r="Q132" s="318"/>
      <c r="R132" s="318"/>
      <c r="S132" s="318"/>
      <c r="T132" s="319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42" t="s">
        <v>251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55"/>
      <c r="Z133" s="55"/>
    </row>
    <row r="134" spans="1:53" ht="16.5" customHeight="1" x14ac:dyDescent="0.25">
      <c r="A134" s="330" t="s">
        <v>252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330"/>
      <c r="Y134" s="66"/>
      <c r="Z134" s="66"/>
    </row>
    <row r="135" spans="1:53" ht="14.25" customHeight="1" x14ac:dyDescent="0.25">
      <c r="A135" s="331" t="s">
        <v>116</v>
      </c>
      <c r="B135" s="331"/>
      <c r="C135" s="331"/>
      <c r="D135" s="331"/>
      <c r="E135" s="331"/>
      <c r="F135" s="331"/>
      <c r="G135" s="331"/>
      <c r="H135" s="331"/>
      <c r="I135" s="331"/>
      <c r="J135" s="331"/>
      <c r="K135" s="331"/>
      <c r="L135" s="331"/>
      <c r="M135" s="331"/>
      <c r="N135" s="331"/>
      <c r="O135" s="331"/>
      <c r="P135" s="331"/>
      <c r="Q135" s="331"/>
      <c r="R135" s="331"/>
      <c r="S135" s="331"/>
      <c r="T135" s="331"/>
      <c r="U135" s="331"/>
      <c r="V135" s="331"/>
      <c r="W135" s="331"/>
      <c r="X135" s="331"/>
      <c r="Y135" s="67"/>
      <c r="Z135" s="67"/>
    </row>
    <row r="136" spans="1:53" ht="27" customHeight="1" x14ac:dyDescent="0.25">
      <c r="A136" s="64" t="s">
        <v>253</v>
      </c>
      <c r="B136" s="64" t="s">
        <v>254</v>
      </c>
      <c r="C136" s="37">
        <v>4301011223</v>
      </c>
      <c r="D136" s="326">
        <v>4607091383423</v>
      </c>
      <c r="E136" s="326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141</v>
      </c>
      <c r="M136" s="38">
        <v>35</v>
      </c>
      <c r="N136" s="50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8"/>
      <c r="P136" s="328"/>
      <c r="Q136" s="328"/>
      <c r="R136" s="329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255</v>
      </c>
      <c r="B137" s="64" t="s">
        <v>256</v>
      </c>
      <c r="C137" s="37">
        <v>4301011338</v>
      </c>
      <c r="D137" s="326">
        <v>4607091381405</v>
      </c>
      <c r="E137" s="326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8"/>
      <c r="P137" s="328"/>
      <c r="Q137" s="328"/>
      <c r="R137" s="329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257</v>
      </c>
      <c r="B138" s="64" t="s">
        <v>258</v>
      </c>
      <c r="C138" s="37">
        <v>4301011333</v>
      </c>
      <c r="D138" s="326">
        <v>4607091386516</v>
      </c>
      <c r="E138" s="326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8"/>
      <c r="P138" s="328"/>
      <c r="Q138" s="328"/>
      <c r="R138" s="329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20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1"/>
      <c r="N139" s="317" t="s">
        <v>43</v>
      </c>
      <c r="O139" s="318"/>
      <c r="P139" s="318"/>
      <c r="Q139" s="318"/>
      <c r="R139" s="318"/>
      <c r="S139" s="318"/>
      <c r="T139" s="319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20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1"/>
      <c r="N140" s="317" t="s">
        <v>43</v>
      </c>
      <c r="O140" s="318"/>
      <c r="P140" s="318"/>
      <c r="Q140" s="318"/>
      <c r="R140" s="318"/>
      <c r="S140" s="318"/>
      <c r="T140" s="319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30" t="s">
        <v>259</v>
      </c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0"/>
      <c r="P141" s="330"/>
      <c r="Q141" s="330"/>
      <c r="R141" s="330"/>
      <c r="S141" s="330"/>
      <c r="T141" s="330"/>
      <c r="U141" s="330"/>
      <c r="V141" s="330"/>
      <c r="W141" s="330"/>
      <c r="X141" s="330"/>
      <c r="Y141" s="66"/>
      <c r="Z141" s="66"/>
    </row>
    <row r="142" spans="1:53" ht="14.25" customHeight="1" x14ac:dyDescent="0.25">
      <c r="A142" s="331" t="s">
        <v>76</v>
      </c>
      <c r="B142" s="331"/>
      <c r="C142" s="331"/>
      <c r="D142" s="331"/>
      <c r="E142" s="331"/>
      <c r="F142" s="331"/>
      <c r="G142" s="331"/>
      <c r="H142" s="331"/>
      <c r="I142" s="331"/>
      <c r="J142" s="331"/>
      <c r="K142" s="331"/>
      <c r="L142" s="331"/>
      <c r="M142" s="331"/>
      <c r="N142" s="331"/>
      <c r="O142" s="331"/>
      <c r="P142" s="331"/>
      <c r="Q142" s="331"/>
      <c r="R142" s="331"/>
      <c r="S142" s="331"/>
      <c r="T142" s="331"/>
      <c r="U142" s="331"/>
      <c r="V142" s="331"/>
      <c r="W142" s="331"/>
      <c r="X142" s="331"/>
      <c r="Y142" s="67"/>
      <c r="Z142" s="67"/>
    </row>
    <row r="143" spans="1:53" ht="27" customHeight="1" x14ac:dyDescent="0.25">
      <c r="A143" s="64" t="s">
        <v>260</v>
      </c>
      <c r="B143" s="64" t="s">
        <v>261</v>
      </c>
      <c r="C143" s="37">
        <v>4301031191</v>
      </c>
      <c r="D143" s="326">
        <v>4680115880993</v>
      </c>
      <c r="E143" s="326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8"/>
      <c r="P143" s="328"/>
      <c r="Q143" s="328"/>
      <c r="R143" s="329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262</v>
      </c>
      <c r="B144" s="64" t="s">
        <v>263</v>
      </c>
      <c r="C144" s="37">
        <v>4301031204</v>
      </c>
      <c r="D144" s="326">
        <v>4680115881761</v>
      </c>
      <c r="E144" s="326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8"/>
      <c r="P144" s="328"/>
      <c r="Q144" s="328"/>
      <c r="R144" s="329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264</v>
      </c>
      <c r="B145" s="64" t="s">
        <v>265</v>
      </c>
      <c r="C145" s="37">
        <v>4301031201</v>
      </c>
      <c r="D145" s="326">
        <v>4680115881563</v>
      </c>
      <c r="E145" s="326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8"/>
      <c r="P145" s="328"/>
      <c r="Q145" s="328"/>
      <c r="R145" s="329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266</v>
      </c>
      <c r="B146" s="64" t="s">
        <v>267</v>
      </c>
      <c r="C146" s="37">
        <v>4301031199</v>
      </c>
      <c r="D146" s="326">
        <v>4680115880986</v>
      </c>
      <c r="E146" s="326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180</v>
      </c>
      <c r="L146" s="39" t="s">
        <v>79</v>
      </c>
      <c r="M146" s="38">
        <v>40</v>
      </c>
      <c r="N146" s="4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8"/>
      <c r="P146" s="328"/>
      <c r="Q146" s="328"/>
      <c r="R146" s="329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268</v>
      </c>
      <c r="B147" s="64" t="s">
        <v>269</v>
      </c>
      <c r="C147" s="37">
        <v>4301031190</v>
      </c>
      <c r="D147" s="326">
        <v>4680115880207</v>
      </c>
      <c r="E147" s="326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9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8"/>
      <c r="P147" s="328"/>
      <c r="Q147" s="328"/>
      <c r="R147" s="329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270</v>
      </c>
      <c r="B148" s="64" t="s">
        <v>271</v>
      </c>
      <c r="C148" s="37">
        <v>4301031205</v>
      </c>
      <c r="D148" s="326">
        <v>4680115881785</v>
      </c>
      <c r="E148" s="326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180</v>
      </c>
      <c r="L148" s="39" t="s">
        <v>79</v>
      </c>
      <c r="M148" s="38">
        <v>40</v>
      </c>
      <c r="N148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8"/>
      <c r="P148" s="328"/>
      <c r="Q148" s="328"/>
      <c r="R148" s="32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272</v>
      </c>
      <c r="B149" s="64" t="s">
        <v>273</v>
      </c>
      <c r="C149" s="37">
        <v>4301031202</v>
      </c>
      <c r="D149" s="326">
        <v>4680115881679</v>
      </c>
      <c r="E149" s="326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180</v>
      </c>
      <c r="L149" s="39" t="s">
        <v>79</v>
      </c>
      <c r="M149" s="38">
        <v>40</v>
      </c>
      <c r="N149" s="4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8"/>
      <c r="P149" s="328"/>
      <c r="Q149" s="328"/>
      <c r="R149" s="32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274</v>
      </c>
      <c r="B150" s="64" t="s">
        <v>275</v>
      </c>
      <c r="C150" s="37">
        <v>4301031158</v>
      </c>
      <c r="D150" s="326">
        <v>4680115880191</v>
      </c>
      <c r="E150" s="326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8"/>
      <c r="P150" s="328"/>
      <c r="Q150" s="328"/>
      <c r="R150" s="32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20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17" t="s">
        <v>43</v>
      </c>
      <c r="O151" s="318"/>
      <c r="P151" s="318"/>
      <c r="Q151" s="318"/>
      <c r="R151" s="318"/>
      <c r="S151" s="318"/>
      <c r="T151" s="319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17" t="s">
        <v>43</v>
      </c>
      <c r="O152" s="318"/>
      <c r="P152" s="318"/>
      <c r="Q152" s="318"/>
      <c r="R152" s="318"/>
      <c r="S152" s="318"/>
      <c r="T152" s="319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30" t="s">
        <v>276</v>
      </c>
      <c r="B153" s="330"/>
      <c r="C153" s="330"/>
      <c r="D153" s="330"/>
      <c r="E153" s="330"/>
      <c r="F153" s="330"/>
      <c r="G153" s="330"/>
      <c r="H153" s="330"/>
      <c r="I153" s="330"/>
      <c r="J153" s="330"/>
      <c r="K153" s="330"/>
      <c r="L153" s="330"/>
      <c r="M153" s="330"/>
      <c r="N153" s="330"/>
      <c r="O153" s="330"/>
      <c r="P153" s="330"/>
      <c r="Q153" s="330"/>
      <c r="R153" s="330"/>
      <c r="S153" s="330"/>
      <c r="T153" s="330"/>
      <c r="U153" s="330"/>
      <c r="V153" s="330"/>
      <c r="W153" s="330"/>
      <c r="X153" s="330"/>
      <c r="Y153" s="66"/>
      <c r="Z153" s="66"/>
    </row>
    <row r="154" spans="1:53" ht="14.25" customHeight="1" x14ac:dyDescent="0.25">
      <c r="A154" s="331" t="s">
        <v>116</v>
      </c>
      <c r="B154" s="331"/>
      <c r="C154" s="331"/>
      <c r="D154" s="331"/>
      <c r="E154" s="331"/>
      <c r="F154" s="331"/>
      <c r="G154" s="331"/>
      <c r="H154" s="331"/>
      <c r="I154" s="331"/>
      <c r="J154" s="331"/>
      <c r="K154" s="331"/>
      <c r="L154" s="331"/>
      <c r="M154" s="331"/>
      <c r="N154" s="331"/>
      <c r="O154" s="331"/>
      <c r="P154" s="331"/>
      <c r="Q154" s="331"/>
      <c r="R154" s="331"/>
      <c r="S154" s="331"/>
      <c r="T154" s="331"/>
      <c r="U154" s="331"/>
      <c r="V154" s="331"/>
      <c r="W154" s="331"/>
      <c r="X154" s="331"/>
      <c r="Y154" s="67"/>
      <c r="Z154" s="67"/>
    </row>
    <row r="155" spans="1:53" ht="16.5" customHeight="1" x14ac:dyDescent="0.25">
      <c r="A155" s="64" t="s">
        <v>277</v>
      </c>
      <c r="B155" s="64" t="s">
        <v>278</v>
      </c>
      <c r="C155" s="37">
        <v>4301011450</v>
      </c>
      <c r="D155" s="326">
        <v>4680115881402</v>
      </c>
      <c r="E155" s="326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8"/>
      <c r="P155" s="328"/>
      <c r="Q155" s="328"/>
      <c r="R155" s="329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279</v>
      </c>
      <c r="B156" s="64" t="s">
        <v>280</v>
      </c>
      <c r="C156" s="37">
        <v>4301011454</v>
      </c>
      <c r="D156" s="326">
        <v>4680115881396</v>
      </c>
      <c r="E156" s="326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8"/>
      <c r="P156" s="328"/>
      <c r="Q156" s="328"/>
      <c r="R156" s="329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17" t="s">
        <v>43</v>
      </c>
      <c r="O157" s="318"/>
      <c r="P157" s="318"/>
      <c r="Q157" s="318"/>
      <c r="R157" s="318"/>
      <c r="S157" s="318"/>
      <c r="T157" s="319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1"/>
      <c r="N158" s="317" t="s">
        <v>43</v>
      </c>
      <c r="O158" s="318"/>
      <c r="P158" s="318"/>
      <c r="Q158" s="318"/>
      <c r="R158" s="318"/>
      <c r="S158" s="318"/>
      <c r="T158" s="319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31" t="s">
        <v>108</v>
      </c>
      <c r="B159" s="331"/>
      <c r="C159" s="331"/>
      <c r="D159" s="331"/>
      <c r="E159" s="331"/>
      <c r="F159" s="331"/>
      <c r="G159" s="331"/>
      <c r="H159" s="331"/>
      <c r="I159" s="331"/>
      <c r="J159" s="331"/>
      <c r="K159" s="331"/>
      <c r="L159" s="331"/>
      <c r="M159" s="331"/>
      <c r="N159" s="331"/>
      <c r="O159" s="331"/>
      <c r="P159" s="331"/>
      <c r="Q159" s="331"/>
      <c r="R159" s="331"/>
      <c r="S159" s="331"/>
      <c r="T159" s="331"/>
      <c r="U159" s="331"/>
      <c r="V159" s="331"/>
      <c r="W159" s="331"/>
      <c r="X159" s="331"/>
      <c r="Y159" s="67"/>
      <c r="Z159" s="67"/>
    </row>
    <row r="160" spans="1:53" ht="16.5" customHeight="1" x14ac:dyDescent="0.25">
      <c r="A160" s="64" t="s">
        <v>281</v>
      </c>
      <c r="B160" s="64" t="s">
        <v>282</v>
      </c>
      <c r="C160" s="37">
        <v>4301020262</v>
      </c>
      <c r="D160" s="326">
        <v>4680115882935</v>
      </c>
      <c r="E160" s="326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141</v>
      </c>
      <c r="M160" s="38">
        <v>50</v>
      </c>
      <c r="N160" s="490" t="s">
        <v>283</v>
      </c>
      <c r="O160" s="328"/>
      <c r="P160" s="328"/>
      <c r="Q160" s="328"/>
      <c r="R160" s="329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284</v>
      </c>
      <c r="B161" s="64" t="s">
        <v>285</v>
      </c>
      <c r="C161" s="37">
        <v>4301020220</v>
      </c>
      <c r="D161" s="326">
        <v>4680115880764</v>
      </c>
      <c r="E161" s="326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8"/>
      <c r="P161" s="328"/>
      <c r="Q161" s="328"/>
      <c r="R161" s="32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20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1"/>
      <c r="N162" s="317" t="s">
        <v>43</v>
      </c>
      <c r="O162" s="318"/>
      <c r="P162" s="318"/>
      <c r="Q162" s="318"/>
      <c r="R162" s="318"/>
      <c r="S162" s="318"/>
      <c r="T162" s="319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20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17" t="s">
        <v>43</v>
      </c>
      <c r="O163" s="318"/>
      <c r="P163" s="318"/>
      <c r="Q163" s="318"/>
      <c r="R163" s="318"/>
      <c r="S163" s="318"/>
      <c r="T163" s="319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31" t="s">
        <v>76</v>
      </c>
      <c r="B164" s="331"/>
      <c r="C164" s="331"/>
      <c r="D164" s="331"/>
      <c r="E164" s="331"/>
      <c r="F164" s="331"/>
      <c r="G164" s="331"/>
      <c r="H164" s="331"/>
      <c r="I164" s="331"/>
      <c r="J164" s="331"/>
      <c r="K164" s="331"/>
      <c r="L164" s="331"/>
      <c r="M164" s="331"/>
      <c r="N164" s="331"/>
      <c r="O164" s="331"/>
      <c r="P164" s="331"/>
      <c r="Q164" s="331"/>
      <c r="R164" s="331"/>
      <c r="S164" s="331"/>
      <c r="T164" s="331"/>
      <c r="U164" s="331"/>
      <c r="V164" s="331"/>
      <c r="W164" s="331"/>
      <c r="X164" s="331"/>
      <c r="Y164" s="67"/>
      <c r="Z164" s="67"/>
    </row>
    <row r="165" spans="1:53" ht="27" customHeight="1" x14ac:dyDescent="0.25">
      <c r="A165" s="64" t="s">
        <v>286</v>
      </c>
      <c r="B165" s="64" t="s">
        <v>287</v>
      </c>
      <c r="C165" s="37">
        <v>4301031224</v>
      </c>
      <c r="D165" s="326">
        <v>4680115882683</v>
      </c>
      <c r="E165" s="326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8"/>
      <c r="P165" s="328"/>
      <c r="Q165" s="328"/>
      <c r="R165" s="329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288</v>
      </c>
      <c r="B166" s="64" t="s">
        <v>289</v>
      </c>
      <c r="C166" s="37">
        <v>4301031230</v>
      </c>
      <c r="D166" s="326">
        <v>4680115882690</v>
      </c>
      <c r="E166" s="326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8"/>
      <c r="P166" s="328"/>
      <c r="Q166" s="328"/>
      <c r="R166" s="32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290</v>
      </c>
      <c r="B167" s="64" t="s">
        <v>291</v>
      </c>
      <c r="C167" s="37">
        <v>4301031220</v>
      </c>
      <c r="D167" s="326">
        <v>4680115882669</v>
      </c>
      <c r="E167" s="326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8"/>
      <c r="P167" s="328"/>
      <c r="Q167" s="328"/>
      <c r="R167" s="32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292</v>
      </c>
      <c r="B168" s="64" t="s">
        <v>293</v>
      </c>
      <c r="C168" s="37">
        <v>4301031221</v>
      </c>
      <c r="D168" s="326">
        <v>4680115882676</v>
      </c>
      <c r="E168" s="326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8"/>
      <c r="P168" s="328"/>
      <c r="Q168" s="328"/>
      <c r="R168" s="329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20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1"/>
      <c r="N169" s="317" t="s">
        <v>43</v>
      </c>
      <c r="O169" s="318"/>
      <c r="P169" s="318"/>
      <c r="Q169" s="318"/>
      <c r="R169" s="318"/>
      <c r="S169" s="318"/>
      <c r="T169" s="319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20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20"/>
      <c r="M170" s="321"/>
      <c r="N170" s="317" t="s">
        <v>43</v>
      </c>
      <c r="O170" s="318"/>
      <c r="P170" s="318"/>
      <c r="Q170" s="318"/>
      <c r="R170" s="318"/>
      <c r="S170" s="318"/>
      <c r="T170" s="319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31" t="s">
        <v>81</v>
      </c>
      <c r="B171" s="331"/>
      <c r="C171" s="331"/>
      <c r="D171" s="331"/>
      <c r="E171" s="331"/>
      <c r="F171" s="331"/>
      <c r="G171" s="331"/>
      <c r="H171" s="331"/>
      <c r="I171" s="331"/>
      <c r="J171" s="331"/>
      <c r="K171" s="331"/>
      <c r="L171" s="331"/>
      <c r="M171" s="331"/>
      <c r="N171" s="331"/>
      <c r="O171" s="331"/>
      <c r="P171" s="331"/>
      <c r="Q171" s="331"/>
      <c r="R171" s="331"/>
      <c r="S171" s="331"/>
      <c r="T171" s="331"/>
      <c r="U171" s="331"/>
      <c r="V171" s="331"/>
      <c r="W171" s="331"/>
      <c r="X171" s="331"/>
      <c r="Y171" s="67"/>
      <c r="Z171" s="67"/>
    </row>
    <row r="172" spans="1:53" ht="27" customHeight="1" x14ac:dyDescent="0.25">
      <c r="A172" s="64" t="s">
        <v>294</v>
      </c>
      <c r="B172" s="64" t="s">
        <v>295</v>
      </c>
      <c r="C172" s="37">
        <v>4301051409</v>
      </c>
      <c r="D172" s="326">
        <v>4680115881556</v>
      </c>
      <c r="E172" s="326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141</v>
      </c>
      <c r="M172" s="38">
        <v>45</v>
      </c>
      <c r="N172" s="4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8"/>
      <c r="P172" s="328"/>
      <c r="Q172" s="328"/>
      <c r="R172" s="329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8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296</v>
      </c>
      <c r="B173" s="64" t="s">
        <v>297</v>
      </c>
      <c r="C173" s="37">
        <v>4301051538</v>
      </c>
      <c r="D173" s="326">
        <v>4680115880573</v>
      </c>
      <c r="E173" s="326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85" t="s">
        <v>298</v>
      </c>
      <c r="O173" s="328"/>
      <c r="P173" s="328"/>
      <c r="Q173" s="328"/>
      <c r="R173" s="329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299</v>
      </c>
      <c r="B174" s="64" t="s">
        <v>300</v>
      </c>
      <c r="C174" s="37">
        <v>4301051408</v>
      </c>
      <c r="D174" s="326">
        <v>4680115881594</v>
      </c>
      <c r="E174" s="326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141</v>
      </c>
      <c r="M174" s="38">
        <v>40</v>
      </c>
      <c r="N174" s="4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8"/>
      <c r="P174" s="328"/>
      <c r="Q174" s="328"/>
      <c r="R174" s="329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301</v>
      </c>
      <c r="B175" s="64" t="s">
        <v>302</v>
      </c>
      <c r="C175" s="37">
        <v>4301051505</v>
      </c>
      <c r="D175" s="326">
        <v>4680115881587</v>
      </c>
      <c r="E175" s="326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9" t="s">
        <v>303</v>
      </c>
      <c r="O175" s="328"/>
      <c r="P175" s="328"/>
      <c r="Q175" s="328"/>
      <c r="R175" s="329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304</v>
      </c>
      <c r="B176" s="64" t="s">
        <v>305</v>
      </c>
      <c r="C176" s="37">
        <v>4301051380</v>
      </c>
      <c r="D176" s="326">
        <v>4680115880962</v>
      </c>
      <c r="E176" s="326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8"/>
      <c r="P176" s="328"/>
      <c r="Q176" s="328"/>
      <c r="R176" s="329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4301051411</v>
      </c>
      <c r="D177" s="326">
        <v>4680115881617</v>
      </c>
      <c r="E177" s="326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141</v>
      </c>
      <c r="M177" s="38">
        <v>40</v>
      </c>
      <c r="N177" s="4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8"/>
      <c r="P177" s="328"/>
      <c r="Q177" s="328"/>
      <c r="R177" s="329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4301051487</v>
      </c>
      <c r="D178" s="326">
        <v>4680115881228</v>
      </c>
      <c r="E178" s="326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82" t="s">
        <v>310</v>
      </c>
      <c r="O178" s="328"/>
      <c r="P178" s="328"/>
      <c r="Q178" s="328"/>
      <c r="R178" s="329"/>
      <c r="S178" s="40" t="s">
        <v>48</v>
      </c>
      <c r="T178" s="40" t="s">
        <v>48</v>
      </c>
      <c r="U178" s="41" t="s">
        <v>0</v>
      </c>
      <c r="V178" s="59">
        <v>129.6</v>
      </c>
      <c r="W178" s="56">
        <f t="shared" si="8"/>
        <v>129.6</v>
      </c>
      <c r="X178" s="42">
        <f>IFERROR(IF(W178=0,"",ROUNDUP(W178/H178,0)*0.00753),"")</f>
        <v>0.40662000000000004</v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311</v>
      </c>
      <c r="B179" s="64" t="s">
        <v>312</v>
      </c>
      <c r="C179" s="37">
        <v>4301051506</v>
      </c>
      <c r="D179" s="326">
        <v>4680115881037</v>
      </c>
      <c r="E179" s="326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3" t="s">
        <v>313</v>
      </c>
      <c r="O179" s="328"/>
      <c r="P179" s="328"/>
      <c r="Q179" s="328"/>
      <c r="R179" s="329"/>
      <c r="S179" s="40" t="s">
        <v>48</v>
      </c>
      <c r="T179" s="40" t="s">
        <v>48</v>
      </c>
      <c r="U179" s="41" t="s">
        <v>0</v>
      </c>
      <c r="V179" s="59">
        <v>144.47999999999999</v>
      </c>
      <c r="W179" s="56">
        <f t="shared" si="8"/>
        <v>144.47999999999999</v>
      </c>
      <c r="X179" s="42">
        <f>IFERROR(IF(W179=0,"",ROUNDUP(W179/H179,0)*0.00937),"")</f>
        <v>0.40290999999999999</v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314</v>
      </c>
      <c r="B180" s="64" t="s">
        <v>315</v>
      </c>
      <c r="C180" s="37">
        <v>4301051384</v>
      </c>
      <c r="D180" s="326">
        <v>4680115881211</v>
      </c>
      <c r="E180" s="326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8"/>
      <c r="P180" s="328"/>
      <c r="Q180" s="328"/>
      <c r="R180" s="329"/>
      <c r="S180" s="40" t="s">
        <v>48</v>
      </c>
      <c r="T180" s="40" t="s">
        <v>48</v>
      </c>
      <c r="U180" s="41" t="s">
        <v>0</v>
      </c>
      <c r="V180" s="59">
        <v>326.40000000000003</v>
      </c>
      <c r="W180" s="56">
        <f t="shared" si="8"/>
        <v>326.39999999999998</v>
      </c>
      <c r="X180" s="42">
        <f>IFERROR(IF(W180=0,"",ROUNDUP(W180/H180,0)*0.00753),"")</f>
        <v>1.0240800000000001</v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316</v>
      </c>
      <c r="B181" s="64" t="s">
        <v>317</v>
      </c>
      <c r="C181" s="37">
        <v>4301051378</v>
      </c>
      <c r="D181" s="326">
        <v>4680115881020</v>
      </c>
      <c r="E181" s="326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8"/>
      <c r="P181" s="328"/>
      <c r="Q181" s="328"/>
      <c r="R181" s="329"/>
      <c r="S181" s="40" t="s">
        <v>48</v>
      </c>
      <c r="T181" s="40" t="s">
        <v>48</v>
      </c>
      <c r="U181" s="41" t="s">
        <v>0</v>
      </c>
      <c r="V181" s="59">
        <v>188.16</v>
      </c>
      <c r="W181" s="56">
        <f t="shared" si="8"/>
        <v>188.16</v>
      </c>
      <c r="X181" s="42">
        <f>IFERROR(IF(W181=0,"",ROUNDUP(W181/H181,0)*0.00937),"")</f>
        <v>0.52471999999999996</v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4301051407</v>
      </c>
      <c r="D182" s="326">
        <v>4680115882195</v>
      </c>
      <c r="E182" s="326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141</v>
      </c>
      <c r="M182" s="38">
        <v>40</v>
      </c>
      <c r="N182" s="4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8"/>
      <c r="P182" s="328"/>
      <c r="Q182" s="328"/>
      <c r="R182" s="32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8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4301051479</v>
      </c>
      <c r="D183" s="326">
        <v>4680115882607</v>
      </c>
      <c r="E183" s="326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141</v>
      </c>
      <c r="M183" s="38">
        <v>45</v>
      </c>
      <c r="N183" s="47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8"/>
      <c r="P183" s="328"/>
      <c r="Q183" s="328"/>
      <c r="R183" s="32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4301051468</v>
      </c>
      <c r="D184" s="326">
        <v>4680115880092</v>
      </c>
      <c r="E184" s="32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141</v>
      </c>
      <c r="M184" s="38">
        <v>45</v>
      </c>
      <c r="N184" s="4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8"/>
      <c r="P184" s="328"/>
      <c r="Q184" s="328"/>
      <c r="R184" s="32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324</v>
      </c>
      <c r="B185" s="64" t="s">
        <v>325</v>
      </c>
      <c r="C185" s="37">
        <v>4301051469</v>
      </c>
      <c r="D185" s="326">
        <v>4680115880221</v>
      </c>
      <c r="E185" s="326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141</v>
      </c>
      <c r="M185" s="38">
        <v>45</v>
      </c>
      <c r="N185" s="46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8"/>
      <c r="P185" s="328"/>
      <c r="Q185" s="328"/>
      <c r="R185" s="32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326</v>
      </c>
      <c r="B186" s="64" t="s">
        <v>327</v>
      </c>
      <c r="C186" s="37">
        <v>4301051523</v>
      </c>
      <c r="D186" s="326">
        <v>4680115882942</v>
      </c>
      <c r="E186" s="326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79</v>
      </c>
      <c r="M186" s="38">
        <v>40</v>
      </c>
      <c r="N186" s="4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8"/>
      <c r="P186" s="328"/>
      <c r="Q186" s="328"/>
      <c r="R186" s="329"/>
      <c r="S186" s="40" t="s">
        <v>48</v>
      </c>
      <c r="T186" s="40" t="s">
        <v>48</v>
      </c>
      <c r="U186" s="41" t="s">
        <v>0</v>
      </c>
      <c r="V186" s="59">
        <v>45</v>
      </c>
      <c r="W186" s="56">
        <f t="shared" si="8"/>
        <v>45</v>
      </c>
      <c r="X186" s="42">
        <f t="shared" si="9"/>
        <v>0.18825</v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328</v>
      </c>
      <c r="B187" s="64" t="s">
        <v>329</v>
      </c>
      <c r="C187" s="37">
        <v>4301051326</v>
      </c>
      <c r="D187" s="326">
        <v>4680115880504</v>
      </c>
      <c r="E187" s="326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8"/>
      <c r="P187" s="328"/>
      <c r="Q187" s="328"/>
      <c r="R187" s="329"/>
      <c r="S187" s="40" t="s">
        <v>48</v>
      </c>
      <c r="T187" s="40" t="s">
        <v>48</v>
      </c>
      <c r="U187" s="41" t="s">
        <v>0</v>
      </c>
      <c r="V187" s="59">
        <v>55.2</v>
      </c>
      <c r="W187" s="56">
        <f t="shared" si="8"/>
        <v>55.199999999999996</v>
      </c>
      <c r="X187" s="42">
        <f t="shared" si="9"/>
        <v>0.17319000000000001</v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330</v>
      </c>
      <c r="B188" s="64" t="s">
        <v>331</v>
      </c>
      <c r="C188" s="37">
        <v>4301051410</v>
      </c>
      <c r="D188" s="326">
        <v>4680115882164</v>
      </c>
      <c r="E188" s="326"/>
      <c r="F188" s="63">
        <v>0.4</v>
      </c>
      <c r="G188" s="38">
        <v>6</v>
      </c>
      <c r="H188" s="63">
        <v>2.4</v>
      </c>
      <c r="I188" s="63">
        <v>2.6779999999999999</v>
      </c>
      <c r="J188" s="38">
        <v>156</v>
      </c>
      <c r="K188" s="38" t="s">
        <v>80</v>
      </c>
      <c r="L188" s="39" t="s">
        <v>141</v>
      </c>
      <c r="M188" s="38">
        <v>40</v>
      </c>
      <c r="N188" s="4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8"/>
      <c r="P188" s="328"/>
      <c r="Q188" s="328"/>
      <c r="R188" s="32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x14ac:dyDescent="0.2">
      <c r="A189" s="320"/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1"/>
      <c r="N189" s="317" t="s">
        <v>43</v>
      </c>
      <c r="O189" s="318"/>
      <c r="P189" s="318"/>
      <c r="Q189" s="318"/>
      <c r="R189" s="318"/>
      <c r="S189" s="318"/>
      <c r="T189" s="319"/>
      <c r="U189" s="43" t="s">
        <v>42</v>
      </c>
      <c r="V189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337</v>
      </c>
      <c r="W189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337</v>
      </c>
      <c r="X189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2.71977</v>
      </c>
      <c r="Y189" s="68"/>
      <c r="Z189" s="68"/>
    </row>
    <row r="190" spans="1:53" x14ac:dyDescent="0.2">
      <c r="A190" s="320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17" t="s">
        <v>43</v>
      </c>
      <c r="O190" s="318"/>
      <c r="P190" s="318"/>
      <c r="Q190" s="318"/>
      <c r="R190" s="318"/>
      <c r="S190" s="318"/>
      <c r="T190" s="319"/>
      <c r="U190" s="43" t="s">
        <v>0</v>
      </c>
      <c r="V190" s="44">
        <f>IFERROR(SUM(V172:V188),"0")</f>
        <v>888.84</v>
      </c>
      <c r="W190" s="44">
        <f>IFERROR(SUM(W172:W188),"0")</f>
        <v>888.84</v>
      </c>
      <c r="X190" s="43"/>
      <c r="Y190" s="68"/>
      <c r="Z190" s="68"/>
    </row>
    <row r="191" spans="1:53" ht="14.25" customHeight="1" x14ac:dyDescent="0.25">
      <c r="A191" s="331" t="s">
        <v>231</v>
      </c>
      <c r="B191" s="331"/>
      <c r="C191" s="331"/>
      <c r="D191" s="331"/>
      <c r="E191" s="331"/>
      <c r="F191" s="331"/>
      <c r="G191" s="331"/>
      <c r="H191" s="331"/>
      <c r="I191" s="331"/>
      <c r="J191" s="331"/>
      <c r="K191" s="331"/>
      <c r="L191" s="331"/>
      <c r="M191" s="331"/>
      <c r="N191" s="331"/>
      <c r="O191" s="331"/>
      <c r="P191" s="331"/>
      <c r="Q191" s="331"/>
      <c r="R191" s="331"/>
      <c r="S191" s="331"/>
      <c r="T191" s="331"/>
      <c r="U191" s="331"/>
      <c r="V191" s="331"/>
      <c r="W191" s="331"/>
      <c r="X191" s="331"/>
      <c r="Y191" s="67"/>
      <c r="Z191" s="67"/>
    </row>
    <row r="192" spans="1:53" ht="16.5" customHeight="1" x14ac:dyDescent="0.25">
      <c r="A192" s="64" t="s">
        <v>332</v>
      </c>
      <c r="B192" s="64" t="s">
        <v>333</v>
      </c>
      <c r="C192" s="37">
        <v>4301060338</v>
      </c>
      <c r="D192" s="326">
        <v>4680115880801</v>
      </c>
      <c r="E192" s="326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6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28"/>
      <c r="P192" s="328"/>
      <c r="Q192" s="328"/>
      <c r="R192" s="329"/>
      <c r="S192" s="40" t="s">
        <v>48</v>
      </c>
      <c r="T192" s="40" t="s">
        <v>48</v>
      </c>
      <c r="U192" s="41" t="s">
        <v>0</v>
      </c>
      <c r="V192" s="59">
        <v>115.2</v>
      </c>
      <c r="W192" s="56">
        <f>IFERROR(IF(V192="",0,CEILING((V192/$H192),1)*$H192),"")</f>
        <v>115.19999999999999</v>
      </c>
      <c r="X192" s="42">
        <f>IFERROR(IF(W192=0,"",ROUNDUP(W192/H192,0)*0.00753),"")</f>
        <v>0.36143999999999998</v>
      </c>
      <c r="Y192" s="69" t="s">
        <v>48</v>
      </c>
      <c r="Z192" s="70" t="s">
        <v>48</v>
      </c>
      <c r="AD192" s="71"/>
      <c r="BA192" s="177" t="s">
        <v>66</v>
      </c>
    </row>
    <row r="193" spans="1:53" ht="27" customHeight="1" x14ac:dyDescent="0.25">
      <c r="A193" s="64" t="s">
        <v>334</v>
      </c>
      <c r="B193" s="64" t="s">
        <v>335</v>
      </c>
      <c r="C193" s="37">
        <v>4301060339</v>
      </c>
      <c r="D193" s="326">
        <v>4680115880818</v>
      </c>
      <c r="E193" s="32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28"/>
      <c r="P193" s="328"/>
      <c r="Q193" s="328"/>
      <c r="R193" s="329"/>
      <c r="S193" s="40" t="s">
        <v>48</v>
      </c>
      <c r="T193" s="40" t="s">
        <v>48</v>
      </c>
      <c r="U193" s="41" t="s">
        <v>0</v>
      </c>
      <c r="V193" s="59">
        <v>117.60000000000001</v>
      </c>
      <c r="W193" s="56">
        <f>IFERROR(IF(V193="",0,CEILING((V193/$H193),1)*$H193),"")</f>
        <v>117.6</v>
      </c>
      <c r="X193" s="42">
        <f>IFERROR(IF(W193=0,"",ROUNDUP(W193/H193,0)*0.00753),"")</f>
        <v>0.36897000000000002</v>
      </c>
      <c r="Y193" s="69" t="s">
        <v>48</v>
      </c>
      <c r="Z193" s="70" t="s">
        <v>48</v>
      </c>
      <c r="AD193" s="71"/>
      <c r="BA193" s="178" t="s">
        <v>66</v>
      </c>
    </row>
    <row r="194" spans="1:53" x14ac:dyDescent="0.2">
      <c r="A194" s="320"/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1"/>
      <c r="N194" s="317" t="s">
        <v>43</v>
      </c>
      <c r="O194" s="318"/>
      <c r="P194" s="318"/>
      <c r="Q194" s="318"/>
      <c r="R194" s="318"/>
      <c r="S194" s="318"/>
      <c r="T194" s="319"/>
      <c r="U194" s="43" t="s">
        <v>42</v>
      </c>
      <c r="V194" s="44">
        <f>IFERROR(V192/H192,"0")+IFERROR(V193/H193,"0")</f>
        <v>97</v>
      </c>
      <c r="W194" s="44">
        <f>IFERROR(W192/H192,"0")+IFERROR(W193/H193,"0")</f>
        <v>97</v>
      </c>
      <c r="X194" s="44">
        <f>IFERROR(IF(X192="",0,X192),"0")+IFERROR(IF(X193="",0,X193),"0")</f>
        <v>0.73041</v>
      </c>
      <c r="Y194" s="68"/>
      <c r="Z194" s="68"/>
    </row>
    <row r="195" spans="1:53" x14ac:dyDescent="0.2">
      <c r="A195" s="320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17" t="s">
        <v>43</v>
      </c>
      <c r="O195" s="318"/>
      <c r="P195" s="318"/>
      <c r="Q195" s="318"/>
      <c r="R195" s="318"/>
      <c r="S195" s="318"/>
      <c r="T195" s="319"/>
      <c r="U195" s="43" t="s">
        <v>0</v>
      </c>
      <c r="V195" s="44">
        <f>IFERROR(SUM(V192:V193),"0")</f>
        <v>232.8</v>
      </c>
      <c r="W195" s="44">
        <f>IFERROR(SUM(W192:W193),"0")</f>
        <v>232.79999999999998</v>
      </c>
      <c r="X195" s="43"/>
      <c r="Y195" s="68"/>
      <c r="Z195" s="68"/>
    </row>
    <row r="196" spans="1:53" ht="16.5" customHeight="1" x14ac:dyDescent="0.25">
      <c r="A196" s="330" t="s">
        <v>336</v>
      </c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0"/>
      <c r="M196" s="330"/>
      <c r="N196" s="330"/>
      <c r="O196" s="330"/>
      <c r="P196" s="330"/>
      <c r="Q196" s="330"/>
      <c r="R196" s="330"/>
      <c r="S196" s="330"/>
      <c r="T196" s="330"/>
      <c r="U196" s="330"/>
      <c r="V196" s="330"/>
      <c r="W196" s="330"/>
      <c r="X196" s="330"/>
      <c r="Y196" s="66"/>
      <c r="Z196" s="66"/>
    </row>
    <row r="197" spans="1:53" ht="14.25" customHeight="1" x14ac:dyDescent="0.25">
      <c r="A197" s="331" t="s">
        <v>116</v>
      </c>
      <c r="B197" s="331"/>
      <c r="C197" s="331"/>
      <c r="D197" s="331"/>
      <c r="E197" s="331"/>
      <c r="F197" s="331"/>
      <c r="G197" s="331"/>
      <c r="H197" s="331"/>
      <c r="I197" s="331"/>
      <c r="J197" s="331"/>
      <c r="K197" s="331"/>
      <c r="L197" s="331"/>
      <c r="M197" s="331"/>
      <c r="N197" s="331"/>
      <c r="O197" s="331"/>
      <c r="P197" s="331"/>
      <c r="Q197" s="331"/>
      <c r="R197" s="331"/>
      <c r="S197" s="331"/>
      <c r="T197" s="331"/>
      <c r="U197" s="331"/>
      <c r="V197" s="331"/>
      <c r="W197" s="331"/>
      <c r="X197" s="331"/>
      <c r="Y197" s="67"/>
      <c r="Z197" s="67"/>
    </row>
    <row r="198" spans="1:53" ht="27" customHeight="1" x14ac:dyDescent="0.25">
      <c r="A198" s="64" t="s">
        <v>337</v>
      </c>
      <c r="B198" s="64" t="s">
        <v>338</v>
      </c>
      <c r="C198" s="37">
        <v>4301011346</v>
      </c>
      <c r="D198" s="326">
        <v>4607091387445</v>
      </c>
      <c r="E198" s="326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28"/>
      <c r="P198" s="328"/>
      <c r="Q198" s="328"/>
      <c r="R198" s="329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ref="W198:W212" si="10">IFERROR(IF(V198="",0,CEILING((V198/$H198),1)*$H198),"")</f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339</v>
      </c>
      <c r="B199" s="64" t="s">
        <v>340</v>
      </c>
      <c r="C199" s="37">
        <v>4301011362</v>
      </c>
      <c r="D199" s="326">
        <v>4607091386004</v>
      </c>
      <c r="E199" s="326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8" t="s">
        <v>112</v>
      </c>
      <c r="L199" s="39" t="s">
        <v>120</v>
      </c>
      <c r="M199" s="38">
        <v>55</v>
      </c>
      <c r="N199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28"/>
      <c r="P199" s="328"/>
      <c r="Q199" s="328"/>
      <c r="R199" s="329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IFERROR(IF(W199=0,"",ROUNDUP(W199/H199,0)*0.02039),"")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339</v>
      </c>
      <c r="B200" s="64" t="s">
        <v>341</v>
      </c>
      <c r="C200" s="37">
        <v>4301011308</v>
      </c>
      <c r="D200" s="326">
        <v>4607091386004</v>
      </c>
      <c r="E200" s="326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6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8"/>
      <c r="P200" s="328"/>
      <c r="Q200" s="328"/>
      <c r="R200" s="329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342</v>
      </c>
      <c r="B201" s="64" t="s">
        <v>343</v>
      </c>
      <c r="C201" s="37">
        <v>4301011347</v>
      </c>
      <c r="D201" s="326">
        <v>4607091386073</v>
      </c>
      <c r="E201" s="326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28"/>
      <c r="P201" s="328"/>
      <c r="Q201" s="328"/>
      <c r="R201" s="329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344</v>
      </c>
      <c r="B202" s="64" t="s">
        <v>345</v>
      </c>
      <c r="C202" s="37">
        <v>4301011395</v>
      </c>
      <c r="D202" s="326">
        <v>4607091387322</v>
      </c>
      <c r="E202" s="326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8" t="s">
        <v>112</v>
      </c>
      <c r="L202" s="39" t="s">
        <v>120</v>
      </c>
      <c r="M202" s="38">
        <v>55</v>
      </c>
      <c r="N202" s="4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28"/>
      <c r="P202" s="328"/>
      <c r="Q202" s="328"/>
      <c r="R202" s="329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IFERROR(IF(W202=0,"",ROUNDUP(W202/H202,0)*0.02039),"")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344</v>
      </c>
      <c r="B203" s="64" t="s">
        <v>346</v>
      </c>
      <c r="C203" s="37">
        <v>4301010928</v>
      </c>
      <c r="D203" s="326">
        <v>4607091387322</v>
      </c>
      <c r="E203" s="326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8"/>
      <c r="P203" s="328"/>
      <c r="Q203" s="328"/>
      <c r="R203" s="329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347</v>
      </c>
      <c r="B204" s="64" t="s">
        <v>348</v>
      </c>
      <c r="C204" s="37">
        <v>4301011311</v>
      </c>
      <c r="D204" s="326">
        <v>4607091387377</v>
      </c>
      <c r="E204" s="326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28"/>
      <c r="P204" s="328"/>
      <c r="Q204" s="328"/>
      <c r="R204" s="329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349</v>
      </c>
      <c r="B205" s="64" t="s">
        <v>350</v>
      </c>
      <c r="C205" s="37">
        <v>4301010945</v>
      </c>
      <c r="D205" s="326">
        <v>4607091387353</v>
      </c>
      <c r="E205" s="326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6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28"/>
      <c r="P205" s="328"/>
      <c r="Q205" s="328"/>
      <c r="R205" s="329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351</v>
      </c>
      <c r="B206" s="64" t="s">
        <v>352</v>
      </c>
      <c r="C206" s="37">
        <v>4301011328</v>
      </c>
      <c r="D206" s="326">
        <v>4607091386011</v>
      </c>
      <c r="E206" s="326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28"/>
      <c r="P206" s="328"/>
      <c r="Q206" s="328"/>
      <c r="R206" s="329"/>
      <c r="S206" s="40" t="s">
        <v>48</v>
      </c>
      <c r="T206" s="40" t="s">
        <v>48</v>
      </c>
      <c r="U206" s="41" t="s">
        <v>0</v>
      </c>
      <c r="V206" s="59">
        <v>90</v>
      </c>
      <c r="W206" s="56">
        <f t="shared" si="10"/>
        <v>90</v>
      </c>
      <c r="X206" s="42">
        <f t="shared" ref="X206:X212" si="11">IFERROR(IF(W206=0,"",ROUNDUP(W206/H206,0)*0.00937),"")</f>
        <v>0.16866</v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353</v>
      </c>
      <c r="B207" s="64" t="s">
        <v>354</v>
      </c>
      <c r="C207" s="37">
        <v>4301011329</v>
      </c>
      <c r="D207" s="326">
        <v>4607091387308</v>
      </c>
      <c r="E207" s="326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28"/>
      <c r="P207" s="328"/>
      <c r="Q207" s="328"/>
      <c r="R207" s="32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355</v>
      </c>
      <c r="B208" s="64" t="s">
        <v>356</v>
      </c>
      <c r="C208" s="37">
        <v>4301011049</v>
      </c>
      <c r="D208" s="326">
        <v>4607091387339</v>
      </c>
      <c r="E208" s="326"/>
      <c r="F208" s="63">
        <v>0.5</v>
      </c>
      <c r="G208" s="38">
        <v>10</v>
      </c>
      <c r="H208" s="63">
        <v>5</v>
      </c>
      <c r="I208" s="63">
        <v>5.24</v>
      </c>
      <c r="J208" s="38">
        <v>120</v>
      </c>
      <c r="K208" s="38" t="s">
        <v>80</v>
      </c>
      <c r="L208" s="39" t="s">
        <v>111</v>
      </c>
      <c r="M208" s="38">
        <v>55</v>
      </c>
      <c r="N20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28"/>
      <c r="P208" s="328"/>
      <c r="Q208" s="328"/>
      <c r="R208" s="32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357</v>
      </c>
      <c r="B209" s="64" t="s">
        <v>358</v>
      </c>
      <c r="C209" s="37">
        <v>4301011433</v>
      </c>
      <c r="D209" s="326">
        <v>4680115882638</v>
      </c>
      <c r="E209" s="326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28"/>
      <c r="P209" s="328"/>
      <c r="Q209" s="328"/>
      <c r="R209" s="32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359</v>
      </c>
      <c r="B210" s="64" t="s">
        <v>360</v>
      </c>
      <c r="C210" s="37">
        <v>4301011573</v>
      </c>
      <c r="D210" s="326">
        <v>4680115881938</v>
      </c>
      <c r="E210" s="326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28"/>
      <c r="P210" s="328"/>
      <c r="Q210" s="328"/>
      <c r="R210" s="32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361</v>
      </c>
      <c r="B211" s="64" t="s">
        <v>362</v>
      </c>
      <c r="C211" s="37">
        <v>4301010944</v>
      </c>
      <c r="D211" s="326">
        <v>4607091387346</v>
      </c>
      <c r="E211" s="326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28"/>
      <c r="P211" s="328"/>
      <c r="Q211" s="328"/>
      <c r="R211" s="32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363</v>
      </c>
      <c r="B212" s="64" t="s">
        <v>364</v>
      </c>
      <c r="C212" s="37">
        <v>4301011353</v>
      </c>
      <c r="D212" s="326">
        <v>4607091389807</v>
      </c>
      <c r="E212" s="326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45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28"/>
      <c r="P212" s="328"/>
      <c r="Q212" s="328"/>
      <c r="R212" s="329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320"/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1"/>
      <c r="N213" s="317" t="s">
        <v>43</v>
      </c>
      <c r="O213" s="318"/>
      <c r="P213" s="318"/>
      <c r="Q213" s="318"/>
      <c r="R213" s="318"/>
      <c r="S213" s="318"/>
      <c r="T213" s="319"/>
      <c r="U213" s="43" t="s">
        <v>42</v>
      </c>
      <c r="V213" s="4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18</v>
      </c>
      <c r="W213" s="4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18</v>
      </c>
      <c r="X213" s="4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0.16866</v>
      </c>
      <c r="Y213" s="68"/>
      <c r="Z213" s="68"/>
    </row>
    <row r="214" spans="1:53" x14ac:dyDescent="0.2">
      <c r="A214" s="320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17" t="s">
        <v>43</v>
      </c>
      <c r="O214" s="318"/>
      <c r="P214" s="318"/>
      <c r="Q214" s="318"/>
      <c r="R214" s="318"/>
      <c r="S214" s="318"/>
      <c r="T214" s="319"/>
      <c r="U214" s="43" t="s">
        <v>0</v>
      </c>
      <c r="V214" s="44">
        <f>IFERROR(SUM(V198:V212),"0")</f>
        <v>90</v>
      </c>
      <c r="W214" s="44">
        <f>IFERROR(SUM(W198:W212),"0")</f>
        <v>90</v>
      </c>
      <c r="X214" s="43"/>
      <c r="Y214" s="68"/>
      <c r="Z214" s="68"/>
    </row>
    <row r="215" spans="1:53" ht="14.25" customHeight="1" x14ac:dyDescent="0.25">
      <c r="A215" s="331" t="s">
        <v>108</v>
      </c>
      <c r="B215" s="331"/>
      <c r="C215" s="331"/>
      <c r="D215" s="331"/>
      <c r="E215" s="331"/>
      <c r="F215" s="331"/>
      <c r="G215" s="331"/>
      <c r="H215" s="331"/>
      <c r="I215" s="331"/>
      <c r="J215" s="331"/>
      <c r="K215" s="331"/>
      <c r="L215" s="331"/>
      <c r="M215" s="331"/>
      <c r="N215" s="331"/>
      <c r="O215" s="331"/>
      <c r="P215" s="331"/>
      <c r="Q215" s="331"/>
      <c r="R215" s="331"/>
      <c r="S215" s="331"/>
      <c r="T215" s="331"/>
      <c r="U215" s="331"/>
      <c r="V215" s="331"/>
      <c r="W215" s="331"/>
      <c r="X215" s="331"/>
      <c r="Y215" s="67"/>
      <c r="Z215" s="67"/>
    </row>
    <row r="216" spans="1:53" ht="27" customHeight="1" x14ac:dyDescent="0.25">
      <c r="A216" s="64" t="s">
        <v>365</v>
      </c>
      <c r="B216" s="64" t="s">
        <v>366</v>
      </c>
      <c r="C216" s="37">
        <v>4301020254</v>
      </c>
      <c r="D216" s="326">
        <v>4680115881914</v>
      </c>
      <c r="E216" s="326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90</v>
      </c>
      <c r="N216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28"/>
      <c r="P216" s="328"/>
      <c r="Q216" s="328"/>
      <c r="R216" s="329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320"/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20"/>
      <c r="M217" s="321"/>
      <c r="N217" s="317" t="s">
        <v>43</v>
      </c>
      <c r="O217" s="318"/>
      <c r="P217" s="318"/>
      <c r="Q217" s="318"/>
      <c r="R217" s="318"/>
      <c r="S217" s="318"/>
      <c r="T217" s="319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320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17" t="s">
        <v>43</v>
      </c>
      <c r="O218" s="318"/>
      <c r="P218" s="318"/>
      <c r="Q218" s="318"/>
      <c r="R218" s="318"/>
      <c r="S218" s="318"/>
      <c r="T218" s="319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4.25" customHeight="1" x14ac:dyDescent="0.25">
      <c r="A219" s="331" t="s">
        <v>76</v>
      </c>
      <c r="B219" s="331"/>
      <c r="C219" s="331"/>
      <c r="D219" s="331"/>
      <c r="E219" s="331"/>
      <c r="F219" s="331"/>
      <c r="G219" s="331"/>
      <c r="H219" s="331"/>
      <c r="I219" s="331"/>
      <c r="J219" s="331"/>
      <c r="K219" s="331"/>
      <c r="L219" s="331"/>
      <c r="M219" s="331"/>
      <c r="N219" s="331"/>
      <c r="O219" s="331"/>
      <c r="P219" s="331"/>
      <c r="Q219" s="331"/>
      <c r="R219" s="331"/>
      <c r="S219" s="331"/>
      <c r="T219" s="331"/>
      <c r="U219" s="331"/>
      <c r="V219" s="331"/>
      <c r="W219" s="331"/>
      <c r="X219" s="331"/>
      <c r="Y219" s="67"/>
      <c r="Z219" s="67"/>
    </row>
    <row r="220" spans="1:53" ht="27" customHeight="1" x14ac:dyDescent="0.25">
      <c r="A220" s="64" t="s">
        <v>367</v>
      </c>
      <c r="B220" s="64" t="s">
        <v>368</v>
      </c>
      <c r="C220" s="37">
        <v>4301030878</v>
      </c>
      <c r="D220" s="326">
        <v>4607091387193</v>
      </c>
      <c r="E220" s="326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35</v>
      </c>
      <c r="N220" s="4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28"/>
      <c r="P220" s="328"/>
      <c r="Q220" s="328"/>
      <c r="R220" s="329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369</v>
      </c>
      <c r="B221" s="64" t="s">
        <v>370</v>
      </c>
      <c r="C221" s="37">
        <v>4301031153</v>
      </c>
      <c r="D221" s="326">
        <v>4607091387230</v>
      </c>
      <c r="E221" s="326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40</v>
      </c>
      <c r="N221" s="4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28"/>
      <c r="P221" s="328"/>
      <c r="Q221" s="328"/>
      <c r="R221" s="329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371</v>
      </c>
      <c r="B222" s="64" t="s">
        <v>372</v>
      </c>
      <c r="C222" s="37">
        <v>4301031152</v>
      </c>
      <c r="D222" s="326">
        <v>4607091387285</v>
      </c>
      <c r="E222" s="326"/>
      <c r="F222" s="63">
        <v>0.35</v>
      </c>
      <c r="G222" s="38">
        <v>6</v>
      </c>
      <c r="H222" s="63">
        <v>2.1</v>
      </c>
      <c r="I222" s="63">
        <v>2.23</v>
      </c>
      <c r="J222" s="38">
        <v>234</v>
      </c>
      <c r="K222" s="38" t="s">
        <v>180</v>
      </c>
      <c r="L222" s="39" t="s">
        <v>79</v>
      </c>
      <c r="M222" s="38">
        <v>40</v>
      </c>
      <c r="N222" s="4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28"/>
      <c r="P222" s="328"/>
      <c r="Q222" s="328"/>
      <c r="R222" s="329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25">
      <c r="A223" s="64" t="s">
        <v>373</v>
      </c>
      <c r="B223" s="64" t="s">
        <v>374</v>
      </c>
      <c r="C223" s="37">
        <v>4301031151</v>
      </c>
      <c r="D223" s="326">
        <v>4607091389845</v>
      </c>
      <c r="E223" s="326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180</v>
      </c>
      <c r="L223" s="39" t="s">
        <v>79</v>
      </c>
      <c r="M223" s="38">
        <v>40</v>
      </c>
      <c r="N223" s="44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28"/>
      <c r="P223" s="328"/>
      <c r="Q223" s="328"/>
      <c r="R223" s="329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17" t="s">
        <v>43</v>
      </c>
      <c r="O224" s="318"/>
      <c r="P224" s="318"/>
      <c r="Q224" s="318"/>
      <c r="R224" s="318"/>
      <c r="S224" s="318"/>
      <c r="T224" s="319"/>
      <c r="U224" s="43" t="s">
        <v>42</v>
      </c>
      <c r="V224" s="44">
        <f>IFERROR(V220/H220,"0")+IFERROR(V221/H221,"0")+IFERROR(V222/H222,"0")+IFERROR(V223/H223,"0")</f>
        <v>0</v>
      </c>
      <c r="W224" s="44">
        <f>IFERROR(W220/H220,"0")+IFERROR(W221/H221,"0")+IFERROR(W222/H222,"0")+IFERROR(W223/H223,"0")</f>
        <v>0</v>
      </c>
      <c r="X224" s="44">
        <f>IFERROR(IF(X220="",0,X220),"0")+IFERROR(IF(X221="",0,X221),"0")+IFERROR(IF(X222="",0,X222),"0")+IFERROR(IF(X223="",0,X223),"0")</f>
        <v>0</v>
      </c>
      <c r="Y224" s="68"/>
      <c r="Z224" s="68"/>
    </row>
    <row r="225" spans="1:53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17" t="s">
        <v>43</v>
      </c>
      <c r="O225" s="318"/>
      <c r="P225" s="318"/>
      <c r="Q225" s="318"/>
      <c r="R225" s="318"/>
      <c r="S225" s="318"/>
      <c r="T225" s="319"/>
      <c r="U225" s="43" t="s">
        <v>0</v>
      </c>
      <c r="V225" s="44">
        <f>IFERROR(SUM(V220:V223),"0")</f>
        <v>0</v>
      </c>
      <c r="W225" s="44">
        <f>IFERROR(SUM(W220:W223),"0")</f>
        <v>0</v>
      </c>
      <c r="X225" s="43"/>
      <c r="Y225" s="68"/>
      <c r="Z225" s="68"/>
    </row>
    <row r="226" spans="1:53" ht="14.25" customHeight="1" x14ac:dyDescent="0.25">
      <c r="A226" s="331" t="s">
        <v>81</v>
      </c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31"/>
      <c r="N226" s="331"/>
      <c r="O226" s="331"/>
      <c r="P226" s="331"/>
      <c r="Q226" s="331"/>
      <c r="R226" s="331"/>
      <c r="S226" s="331"/>
      <c r="T226" s="331"/>
      <c r="U226" s="331"/>
      <c r="V226" s="331"/>
      <c r="W226" s="331"/>
      <c r="X226" s="331"/>
      <c r="Y226" s="67"/>
      <c r="Z226" s="67"/>
    </row>
    <row r="227" spans="1:53" ht="16.5" customHeight="1" x14ac:dyDescent="0.25">
      <c r="A227" s="64" t="s">
        <v>375</v>
      </c>
      <c r="B227" s="64" t="s">
        <v>376</v>
      </c>
      <c r="C227" s="37">
        <v>4301051100</v>
      </c>
      <c r="D227" s="326">
        <v>4607091387766</v>
      </c>
      <c r="E227" s="326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112</v>
      </c>
      <c r="L227" s="39" t="s">
        <v>141</v>
      </c>
      <c r="M227" s="38">
        <v>40</v>
      </c>
      <c r="N227" s="4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8"/>
      <c r="P227" s="328"/>
      <c r="Q227" s="328"/>
      <c r="R227" s="329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3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377</v>
      </c>
      <c r="B228" s="64" t="s">
        <v>378</v>
      </c>
      <c r="C228" s="37">
        <v>4301051116</v>
      </c>
      <c r="D228" s="326">
        <v>4607091387957</v>
      </c>
      <c r="E228" s="326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8"/>
      <c r="P228" s="328"/>
      <c r="Q228" s="328"/>
      <c r="R228" s="32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379</v>
      </c>
      <c r="B229" s="64" t="s">
        <v>380</v>
      </c>
      <c r="C229" s="37">
        <v>4301051115</v>
      </c>
      <c r="D229" s="326">
        <v>4607091387964</v>
      </c>
      <c r="E229" s="326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4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8"/>
      <c r="P229" s="328"/>
      <c r="Q229" s="328"/>
      <c r="R229" s="32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25">
      <c r="A230" s="64" t="s">
        <v>381</v>
      </c>
      <c r="B230" s="64" t="s">
        <v>382</v>
      </c>
      <c r="C230" s="37">
        <v>4301051134</v>
      </c>
      <c r="D230" s="326">
        <v>4607091381672</v>
      </c>
      <c r="E230" s="326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4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28"/>
      <c r="P230" s="328"/>
      <c r="Q230" s="328"/>
      <c r="R230" s="32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383</v>
      </c>
      <c r="B231" s="64" t="s">
        <v>384</v>
      </c>
      <c r="C231" s="37">
        <v>4301051130</v>
      </c>
      <c r="D231" s="326">
        <v>4607091387537</v>
      </c>
      <c r="E231" s="326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28"/>
      <c r="P231" s="328"/>
      <c r="Q231" s="328"/>
      <c r="R231" s="32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385</v>
      </c>
      <c r="B232" s="64" t="s">
        <v>386</v>
      </c>
      <c r="C232" s="37">
        <v>4301051132</v>
      </c>
      <c r="D232" s="326">
        <v>4607091387513</v>
      </c>
      <c r="E232" s="326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4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28"/>
      <c r="P232" s="328"/>
      <c r="Q232" s="328"/>
      <c r="R232" s="32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387</v>
      </c>
      <c r="B233" s="64" t="s">
        <v>388</v>
      </c>
      <c r="C233" s="37">
        <v>4301051277</v>
      </c>
      <c r="D233" s="326">
        <v>4680115880511</v>
      </c>
      <c r="E233" s="326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141</v>
      </c>
      <c r="M233" s="38">
        <v>40</v>
      </c>
      <c r="N233" s="44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28"/>
      <c r="P233" s="328"/>
      <c r="Q233" s="328"/>
      <c r="R233" s="32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20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1"/>
      <c r="N234" s="317" t="s">
        <v>43</v>
      </c>
      <c r="O234" s="318"/>
      <c r="P234" s="318"/>
      <c r="Q234" s="318"/>
      <c r="R234" s="318"/>
      <c r="S234" s="318"/>
      <c r="T234" s="319"/>
      <c r="U234" s="43" t="s">
        <v>42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IFERROR(W227/H227,"0")+IFERROR(W228/H228,"0")+IFERROR(W229/H229,"0")+IFERROR(W230/H230,"0")+IFERROR(W231/H231,"0")+IFERROR(W232/H232,"0")+IFERROR(W233/H233,"0")</f>
        <v>0</v>
      </c>
      <c r="X234" s="44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0"/>
      <c r="M235" s="321"/>
      <c r="N235" s="317" t="s">
        <v>43</v>
      </c>
      <c r="O235" s="318"/>
      <c r="P235" s="318"/>
      <c r="Q235" s="318"/>
      <c r="R235" s="318"/>
      <c r="S235" s="318"/>
      <c r="T235" s="319"/>
      <c r="U235" s="43" t="s">
        <v>0</v>
      </c>
      <c r="V235" s="44">
        <f>IFERROR(SUM(V227:V233),"0")</f>
        <v>0</v>
      </c>
      <c r="W235" s="44">
        <f>IFERROR(SUM(W227:W233),"0")</f>
        <v>0</v>
      </c>
      <c r="X235" s="43"/>
      <c r="Y235" s="68"/>
      <c r="Z235" s="68"/>
    </row>
    <row r="236" spans="1:53" ht="14.25" customHeight="1" x14ac:dyDescent="0.25">
      <c r="A236" s="331" t="s">
        <v>231</v>
      </c>
      <c r="B236" s="331"/>
      <c r="C236" s="331"/>
      <c r="D236" s="331"/>
      <c r="E236" s="331"/>
      <c r="F236" s="331"/>
      <c r="G236" s="331"/>
      <c r="H236" s="331"/>
      <c r="I236" s="331"/>
      <c r="J236" s="331"/>
      <c r="K236" s="331"/>
      <c r="L236" s="331"/>
      <c r="M236" s="331"/>
      <c r="N236" s="331"/>
      <c r="O236" s="331"/>
      <c r="P236" s="331"/>
      <c r="Q236" s="331"/>
      <c r="R236" s="331"/>
      <c r="S236" s="331"/>
      <c r="T236" s="331"/>
      <c r="U236" s="331"/>
      <c r="V236" s="331"/>
      <c r="W236" s="331"/>
      <c r="X236" s="331"/>
      <c r="Y236" s="67"/>
      <c r="Z236" s="67"/>
    </row>
    <row r="237" spans="1:53" ht="16.5" customHeight="1" x14ac:dyDescent="0.25">
      <c r="A237" s="64" t="s">
        <v>389</v>
      </c>
      <c r="B237" s="64" t="s">
        <v>390</v>
      </c>
      <c r="C237" s="37">
        <v>4301060326</v>
      </c>
      <c r="D237" s="326">
        <v>4607091380880</v>
      </c>
      <c r="E237" s="326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28"/>
      <c r="P237" s="328"/>
      <c r="Q237" s="328"/>
      <c r="R237" s="329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25">
      <c r="A238" s="64" t="s">
        <v>391</v>
      </c>
      <c r="B238" s="64" t="s">
        <v>392</v>
      </c>
      <c r="C238" s="37">
        <v>4301060308</v>
      </c>
      <c r="D238" s="326">
        <v>4607091384482</v>
      </c>
      <c r="E238" s="326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4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28"/>
      <c r="P238" s="328"/>
      <c r="Q238" s="328"/>
      <c r="R238" s="329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25">
      <c r="A239" s="64" t="s">
        <v>393</v>
      </c>
      <c r="B239" s="64" t="s">
        <v>394</v>
      </c>
      <c r="C239" s="37">
        <v>4301060325</v>
      </c>
      <c r="D239" s="326">
        <v>4607091380897</v>
      </c>
      <c r="E239" s="326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4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28"/>
      <c r="P239" s="328"/>
      <c r="Q239" s="328"/>
      <c r="R239" s="329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x14ac:dyDescent="0.2">
      <c r="A240" s="320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1"/>
      <c r="N240" s="317" t="s">
        <v>43</v>
      </c>
      <c r="O240" s="318"/>
      <c r="P240" s="318"/>
      <c r="Q240" s="318"/>
      <c r="R240" s="318"/>
      <c r="S240" s="318"/>
      <c r="T240" s="319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0"/>
      <c r="M241" s="321"/>
      <c r="N241" s="317" t="s">
        <v>43</v>
      </c>
      <c r="O241" s="318"/>
      <c r="P241" s="318"/>
      <c r="Q241" s="318"/>
      <c r="R241" s="318"/>
      <c r="S241" s="318"/>
      <c r="T241" s="319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customHeight="1" x14ac:dyDescent="0.25">
      <c r="A242" s="331" t="s">
        <v>94</v>
      </c>
      <c r="B242" s="331"/>
      <c r="C242" s="331"/>
      <c r="D242" s="331"/>
      <c r="E242" s="331"/>
      <c r="F242" s="331"/>
      <c r="G242" s="331"/>
      <c r="H242" s="331"/>
      <c r="I242" s="331"/>
      <c r="J242" s="331"/>
      <c r="K242" s="331"/>
      <c r="L242" s="331"/>
      <c r="M242" s="331"/>
      <c r="N242" s="331"/>
      <c r="O242" s="331"/>
      <c r="P242" s="331"/>
      <c r="Q242" s="331"/>
      <c r="R242" s="331"/>
      <c r="S242" s="331"/>
      <c r="T242" s="331"/>
      <c r="U242" s="331"/>
      <c r="V242" s="331"/>
      <c r="W242" s="331"/>
      <c r="X242" s="331"/>
      <c r="Y242" s="67"/>
      <c r="Z242" s="67"/>
    </row>
    <row r="243" spans="1:53" ht="16.5" customHeight="1" x14ac:dyDescent="0.25">
      <c r="A243" s="64" t="s">
        <v>395</v>
      </c>
      <c r="B243" s="64" t="s">
        <v>396</v>
      </c>
      <c r="C243" s="37">
        <v>4301030232</v>
      </c>
      <c r="D243" s="326">
        <v>4607091388374</v>
      </c>
      <c r="E243" s="326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432" t="s">
        <v>397</v>
      </c>
      <c r="O243" s="328"/>
      <c r="P243" s="328"/>
      <c r="Q243" s="328"/>
      <c r="R243" s="329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398</v>
      </c>
      <c r="B244" s="64" t="s">
        <v>399</v>
      </c>
      <c r="C244" s="37">
        <v>4301030235</v>
      </c>
      <c r="D244" s="326">
        <v>4607091388381</v>
      </c>
      <c r="E244" s="326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433" t="s">
        <v>400</v>
      </c>
      <c r="O244" s="328"/>
      <c r="P244" s="328"/>
      <c r="Q244" s="328"/>
      <c r="R244" s="329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402</v>
      </c>
      <c r="B245" s="64" t="s">
        <v>403</v>
      </c>
      <c r="C245" s="37">
        <v>4301032040</v>
      </c>
      <c r="D245" s="326">
        <v>4680115881860</v>
      </c>
      <c r="E245" s="326"/>
      <c r="F245" s="63">
        <v>0.17</v>
      </c>
      <c r="G245" s="38">
        <v>10</v>
      </c>
      <c r="H245" s="63">
        <v>1.7</v>
      </c>
      <c r="I245" s="63">
        <v>1.9</v>
      </c>
      <c r="J245" s="38">
        <v>234</v>
      </c>
      <c r="K245" s="38" t="s">
        <v>180</v>
      </c>
      <c r="L245" s="39" t="s">
        <v>405</v>
      </c>
      <c r="M245" s="38">
        <v>120</v>
      </c>
      <c r="N245" s="434" t="s">
        <v>404</v>
      </c>
      <c r="O245" s="328"/>
      <c r="P245" s="328"/>
      <c r="Q245" s="328"/>
      <c r="R245" s="329"/>
      <c r="S245" s="40" t="s">
        <v>401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IFERROR(IF(W245=0,"",ROUNDUP(W245/H245,0)*0.00502),"")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ht="27" customHeight="1" x14ac:dyDescent="0.25">
      <c r="A246" s="64" t="s">
        <v>402</v>
      </c>
      <c r="B246" s="64" t="s">
        <v>407</v>
      </c>
      <c r="C246" s="37">
        <v>4301030233</v>
      </c>
      <c r="D246" s="326">
        <v>4607091388404</v>
      </c>
      <c r="E246" s="326"/>
      <c r="F246" s="63">
        <v>0.17</v>
      </c>
      <c r="G246" s="38">
        <v>15</v>
      </c>
      <c r="H246" s="63">
        <v>2.5499999999999998</v>
      </c>
      <c r="I246" s="63">
        <v>2.9</v>
      </c>
      <c r="J246" s="38">
        <v>156</v>
      </c>
      <c r="K246" s="38" t="s">
        <v>80</v>
      </c>
      <c r="L246" s="39" t="s">
        <v>98</v>
      </c>
      <c r="M246" s="38">
        <v>180</v>
      </c>
      <c r="N246" s="4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28"/>
      <c r="P246" s="328"/>
      <c r="Q246" s="328"/>
      <c r="R246" s="329"/>
      <c r="S246" s="40" t="s">
        <v>48</v>
      </c>
      <c r="T246" s="40" t="s">
        <v>406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2" t="s">
        <v>66</v>
      </c>
    </row>
    <row r="247" spans="1:53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0"/>
      <c r="M247" s="321"/>
      <c r="N247" s="317" t="s">
        <v>43</v>
      </c>
      <c r="O247" s="318"/>
      <c r="P247" s="318"/>
      <c r="Q247" s="318"/>
      <c r="R247" s="318"/>
      <c r="S247" s="318"/>
      <c r="T247" s="319"/>
      <c r="U247" s="43" t="s">
        <v>42</v>
      </c>
      <c r="V247" s="44">
        <f>IFERROR(V243/H243,"0")+IFERROR(V244/H244,"0")+IFERROR(V245/H245,"0")+IFERROR(V246/H246,"0")</f>
        <v>0</v>
      </c>
      <c r="W247" s="44">
        <f>IFERROR(W243/H243,"0")+IFERROR(W244/H244,"0")+IFERROR(W245/H245,"0")+IFERROR(W246/H246,"0")</f>
        <v>0</v>
      </c>
      <c r="X247" s="44">
        <f>IFERROR(IF(X243="",0,X243),"0")+IFERROR(IF(X244="",0,X244),"0")+IFERROR(IF(X245="",0,X245),"0")+IFERROR(IF(X246="",0,X246),"0")</f>
        <v>0</v>
      </c>
      <c r="Y247" s="68"/>
      <c r="Z247" s="68"/>
    </row>
    <row r="248" spans="1:53" x14ac:dyDescent="0.2">
      <c r="A248" s="320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17" t="s">
        <v>43</v>
      </c>
      <c r="O248" s="318"/>
      <c r="P248" s="318"/>
      <c r="Q248" s="318"/>
      <c r="R248" s="318"/>
      <c r="S248" s="318"/>
      <c r="T248" s="319"/>
      <c r="U248" s="43" t="s">
        <v>0</v>
      </c>
      <c r="V248" s="44">
        <f>IFERROR(SUM(V243:V246),"0")</f>
        <v>0</v>
      </c>
      <c r="W248" s="44">
        <f>IFERROR(SUM(W243:W246),"0")</f>
        <v>0</v>
      </c>
      <c r="X248" s="43"/>
      <c r="Y248" s="68"/>
      <c r="Z248" s="68"/>
    </row>
    <row r="249" spans="1:53" ht="14.25" customHeight="1" x14ac:dyDescent="0.25">
      <c r="A249" s="331" t="s">
        <v>408</v>
      </c>
      <c r="B249" s="331"/>
      <c r="C249" s="331"/>
      <c r="D249" s="331"/>
      <c r="E249" s="331"/>
      <c r="F249" s="331"/>
      <c r="G249" s="331"/>
      <c r="H249" s="331"/>
      <c r="I249" s="331"/>
      <c r="J249" s="331"/>
      <c r="K249" s="331"/>
      <c r="L249" s="331"/>
      <c r="M249" s="331"/>
      <c r="N249" s="331"/>
      <c r="O249" s="331"/>
      <c r="P249" s="331"/>
      <c r="Q249" s="331"/>
      <c r="R249" s="331"/>
      <c r="S249" s="331"/>
      <c r="T249" s="331"/>
      <c r="U249" s="331"/>
      <c r="V249" s="331"/>
      <c r="W249" s="331"/>
      <c r="X249" s="331"/>
      <c r="Y249" s="67"/>
      <c r="Z249" s="67"/>
    </row>
    <row r="250" spans="1:53" ht="16.5" customHeight="1" x14ac:dyDescent="0.25">
      <c r="A250" s="64" t="s">
        <v>409</v>
      </c>
      <c r="B250" s="64" t="s">
        <v>410</v>
      </c>
      <c r="C250" s="37">
        <v>4301180007</v>
      </c>
      <c r="D250" s="326">
        <v>4680115881808</v>
      </c>
      <c r="E250" s="326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412</v>
      </c>
      <c r="L250" s="39" t="s">
        <v>411</v>
      </c>
      <c r="M250" s="38">
        <v>730</v>
      </c>
      <c r="N250" s="4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28"/>
      <c r="P250" s="328"/>
      <c r="Q250" s="328"/>
      <c r="R250" s="329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25">
      <c r="A251" s="64" t="s">
        <v>413</v>
      </c>
      <c r="B251" s="64" t="s">
        <v>414</v>
      </c>
      <c r="C251" s="37">
        <v>4301180006</v>
      </c>
      <c r="D251" s="326">
        <v>4680115881822</v>
      </c>
      <c r="E251" s="326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412</v>
      </c>
      <c r="L251" s="39" t="s">
        <v>411</v>
      </c>
      <c r="M251" s="38">
        <v>730</v>
      </c>
      <c r="N251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28"/>
      <c r="P251" s="328"/>
      <c r="Q251" s="328"/>
      <c r="R251" s="329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ht="27" customHeight="1" x14ac:dyDescent="0.25">
      <c r="A252" s="64" t="s">
        <v>415</v>
      </c>
      <c r="B252" s="64" t="s">
        <v>416</v>
      </c>
      <c r="C252" s="37">
        <v>4301180001</v>
      </c>
      <c r="D252" s="326">
        <v>4680115880016</v>
      </c>
      <c r="E252" s="326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412</v>
      </c>
      <c r="L252" s="39" t="s">
        <v>411</v>
      </c>
      <c r="M252" s="38">
        <v>730</v>
      </c>
      <c r="N252" s="4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28"/>
      <c r="P252" s="328"/>
      <c r="Q252" s="328"/>
      <c r="R252" s="329"/>
      <c r="S252" s="40" t="s">
        <v>48</v>
      </c>
      <c r="T252" s="40" t="s">
        <v>48</v>
      </c>
      <c r="U252" s="41" t="s">
        <v>0</v>
      </c>
      <c r="V252" s="59">
        <v>38</v>
      </c>
      <c r="W252" s="56">
        <f>IFERROR(IF(V252="",0,CEILING((V252/$H252),1)*$H252),"")</f>
        <v>38</v>
      </c>
      <c r="X252" s="42">
        <f>IFERROR(IF(W252=0,"",ROUNDUP(W252/H252,0)*0.00474),"")</f>
        <v>9.0060000000000001E-2</v>
      </c>
      <c r="Y252" s="69" t="s">
        <v>48</v>
      </c>
      <c r="Z252" s="70" t="s">
        <v>48</v>
      </c>
      <c r="AD252" s="71"/>
      <c r="BA252" s="215" t="s">
        <v>66</v>
      </c>
    </row>
    <row r="253" spans="1:53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1"/>
      <c r="N253" s="317" t="s">
        <v>43</v>
      </c>
      <c r="O253" s="318"/>
      <c r="P253" s="318"/>
      <c r="Q253" s="318"/>
      <c r="R253" s="318"/>
      <c r="S253" s="318"/>
      <c r="T253" s="319"/>
      <c r="U253" s="43" t="s">
        <v>42</v>
      </c>
      <c r="V253" s="44">
        <f>IFERROR(V250/H250,"0")+IFERROR(V251/H251,"0")+IFERROR(V252/H252,"0")</f>
        <v>19</v>
      </c>
      <c r="W253" s="44">
        <f>IFERROR(W250/H250,"0")+IFERROR(W251/H251,"0")+IFERROR(W252/H252,"0")</f>
        <v>19</v>
      </c>
      <c r="X253" s="44">
        <f>IFERROR(IF(X250="",0,X250),"0")+IFERROR(IF(X251="",0,X251),"0")+IFERROR(IF(X252="",0,X252),"0")</f>
        <v>9.0060000000000001E-2</v>
      </c>
      <c r="Y253" s="68"/>
      <c r="Z253" s="68"/>
    </row>
    <row r="254" spans="1:53" x14ac:dyDescent="0.2">
      <c r="A254" s="320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17" t="s">
        <v>43</v>
      </c>
      <c r="O254" s="318"/>
      <c r="P254" s="318"/>
      <c r="Q254" s="318"/>
      <c r="R254" s="318"/>
      <c r="S254" s="318"/>
      <c r="T254" s="319"/>
      <c r="U254" s="43" t="s">
        <v>0</v>
      </c>
      <c r="V254" s="44">
        <f>IFERROR(SUM(V250:V252),"0")</f>
        <v>38</v>
      </c>
      <c r="W254" s="44">
        <f>IFERROR(SUM(W250:W252),"0")</f>
        <v>38</v>
      </c>
      <c r="X254" s="43"/>
      <c r="Y254" s="68"/>
      <c r="Z254" s="68"/>
    </row>
    <row r="255" spans="1:53" ht="16.5" customHeight="1" x14ac:dyDescent="0.25">
      <c r="A255" s="330" t="s">
        <v>417</v>
      </c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0"/>
      <c r="P255" s="330"/>
      <c r="Q255" s="330"/>
      <c r="R255" s="330"/>
      <c r="S255" s="330"/>
      <c r="T255" s="330"/>
      <c r="U255" s="330"/>
      <c r="V255" s="330"/>
      <c r="W255" s="330"/>
      <c r="X255" s="330"/>
      <c r="Y255" s="66"/>
      <c r="Z255" s="66"/>
    </row>
    <row r="256" spans="1:53" ht="14.25" customHeight="1" x14ac:dyDescent="0.25">
      <c r="A256" s="331" t="s">
        <v>116</v>
      </c>
      <c r="B256" s="331"/>
      <c r="C256" s="331"/>
      <c r="D256" s="331"/>
      <c r="E256" s="331"/>
      <c r="F256" s="331"/>
      <c r="G256" s="331"/>
      <c r="H256" s="331"/>
      <c r="I256" s="331"/>
      <c r="J256" s="331"/>
      <c r="K256" s="331"/>
      <c r="L256" s="331"/>
      <c r="M256" s="331"/>
      <c r="N256" s="331"/>
      <c r="O256" s="331"/>
      <c r="P256" s="331"/>
      <c r="Q256" s="331"/>
      <c r="R256" s="331"/>
      <c r="S256" s="331"/>
      <c r="T256" s="331"/>
      <c r="U256" s="331"/>
      <c r="V256" s="331"/>
      <c r="W256" s="331"/>
      <c r="X256" s="331"/>
      <c r="Y256" s="67"/>
      <c r="Z256" s="67"/>
    </row>
    <row r="257" spans="1:53" ht="27" customHeight="1" x14ac:dyDescent="0.25">
      <c r="A257" s="64" t="s">
        <v>418</v>
      </c>
      <c r="B257" s="64" t="s">
        <v>419</v>
      </c>
      <c r="C257" s="37">
        <v>4301011315</v>
      </c>
      <c r="D257" s="326">
        <v>4607091387421</v>
      </c>
      <c r="E257" s="326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112</v>
      </c>
      <c r="L257" s="39" t="s">
        <v>111</v>
      </c>
      <c r="M257" s="38">
        <v>55</v>
      </c>
      <c r="N257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28"/>
      <c r="P257" s="328"/>
      <c r="Q257" s="328"/>
      <c r="R257" s="32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ref="W257:W263" si="13">IFERROR(IF(V257="",0,CEILING((V257/$H257),1)*$H257),"")</f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418</v>
      </c>
      <c r="B258" s="64" t="s">
        <v>420</v>
      </c>
      <c r="C258" s="37">
        <v>4301011121</v>
      </c>
      <c r="D258" s="326">
        <v>4607091387421</v>
      </c>
      <c r="E258" s="326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4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8"/>
      <c r="P258" s="328"/>
      <c r="Q258" s="328"/>
      <c r="R258" s="329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421</v>
      </c>
      <c r="B259" s="64" t="s">
        <v>422</v>
      </c>
      <c r="C259" s="37">
        <v>4301011619</v>
      </c>
      <c r="D259" s="326">
        <v>4607091387452</v>
      </c>
      <c r="E259" s="326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112</v>
      </c>
      <c r="L259" s="39" t="s">
        <v>111</v>
      </c>
      <c r="M259" s="38">
        <v>55</v>
      </c>
      <c r="N259" s="422" t="s">
        <v>423</v>
      </c>
      <c r="O259" s="328"/>
      <c r="P259" s="328"/>
      <c r="Q259" s="328"/>
      <c r="R259" s="329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421</v>
      </c>
      <c r="B260" s="64" t="s">
        <v>424</v>
      </c>
      <c r="C260" s="37">
        <v>4301011396</v>
      </c>
      <c r="D260" s="326">
        <v>4607091387452</v>
      </c>
      <c r="E260" s="326"/>
      <c r="F260" s="63">
        <v>1.35</v>
      </c>
      <c r="G260" s="38">
        <v>8</v>
      </c>
      <c r="H260" s="63">
        <v>10.8</v>
      </c>
      <c r="I260" s="63">
        <v>11.28</v>
      </c>
      <c r="J260" s="38">
        <v>48</v>
      </c>
      <c r="K260" s="38" t="s">
        <v>112</v>
      </c>
      <c r="L260" s="39" t="s">
        <v>120</v>
      </c>
      <c r="M260" s="38">
        <v>55</v>
      </c>
      <c r="N260" s="4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8"/>
      <c r="P260" s="328"/>
      <c r="Q260" s="328"/>
      <c r="R260" s="32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IFERROR(IF(W260=0,"",ROUNDUP(W260/H260,0)*0.02039),"")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425</v>
      </c>
      <c r="B261" s="64" t="s">
        <v>426</v>
      </c>
      <c r="C261" s="37">
        <v>4301011313</v>
      </c>
      <c r="D261" s="326">
        <v>4607091385984</v>
      </c>
      <c r="E261" s="326"/>
      <c r="F261" s="63">
        <v>1.35</v>
      </c>
      <c r="G261" s="38">
        <v>8</v>
      </c>
      <c r="H261" s="63">
        <v>10.8</v>
      </c>
      <c r="I261" s="63">
        <v>11.28</v>
      </c>
      <c r="J261" s="38">
        <v>56</v>
      </c>
      <c r="K261" s="38" t="s">
        <v>112</v>
      </c>
      <c r="L261" s="39" t="s">
        <v>111</v>
      </c>
      <c r="M261" s="38">
        <v>55</v>
      </c>
      <c r="N261" s="4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28"/>
      <c r="P261" s="328"/>
      <c r="Q261" s="328"/>
      <c r="R261" s="32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427</v>
      </c>
      <c r="B262" s="64" t="s">
        <v>428</v>
      </c>
      <c r="C262" s="37">
        <v>4301011316</v>
      </c>
      <c r="D262" s="326">
        <v>4607091387438</v>
      </c>
      <c r="E262" s="326"/>
      <c r="F262" s="63">
        <v>0.5</v>
      </c>
      <c r="G262" s="38">
        <v>10</v>
      </c>
      <c r="H262" s="63">
        <v>5</v>
      </c>
      <c r="I262" s="63">
        <v>5.24</v>
      </c>
      <c r="J262" s="38">
        <v>120</v>
      </c>
      <c r="K262" s="38" t="s">
        <v>80</v>
      </c>
      <c r="L262" s="39" t="s">
        <v>111</v>
      </c>
      <c r="M262" s="38">
        <v>55</v>
      </c>
      <c r="N262" s="4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28"/>
      <c r="P262" s="328"/>
      <c r="Q262" s="328"/>
      <c r="R262" s="329"/>
      <c r="S262" s="40" t="s">
        <v>48</v>
      </c>
      <c r="T262" s="40" t="s">
        <v>48</v>
      </c>
      <c r="U262" s="41" t="s">
        <v>0</v>
      </c>
      <c r="V262" s="59">
        <v>165</v>
      </c>
      <c r="W262" s="56">
        <f t="shared" si="13"/>
        <v>165</v>
      </c>
      <c r="X262" s="42">
        <f>IFERROR(IF(W262=0,"",ROUNDUP(W262/H262,0)*0.00937),"")</f>
        <v>0.30920999999999998</v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429</v>
      </c>
      <c r="B263" s="64" t="s">
        <v>430</v>
      </c>
      <c r="C263" s="37">
        <v>4301011318</v>
      </c>
      <c r="D263" s="326">
        <v>4607091387469</v>
      </c>
      <c r="E263" s="326"/>
      <c r="F263" s="63">
        <v>0.5</v>
      </c>
      <c r="G263" s="38">
        <v>10</v>
      </c>
      <c r="H263" s="63">
        <v>5</v>
      </c>
      <c r="I263" s="63">
        <v>5.21</v>
      </c>
      <c r="J263" s="38">
        <v>120</v>
      </c>
      <c r="K263" s="38" t="s">
        <v>80</v>
      </c>
      <c r="L263" s="39" t="s">
        <v>79</v>
      </c>
      <c r="M263" s="38">
        <v>55</v>
      </c>
      <c r="N263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28"/>
      <c r="P263" s="328"/>
      <c r="Q263" s="328"/>
      <c r="R263" s="32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0"/>
      <c r="M264" s="321"/>
      <c r="N264" s="317" t="s">
        <v>43</v>
      </c>
      <c r="O264" s="318"/>
      <c r="P264" s="318"/>
      <c r="Q264" s="318"/>
      <c r="R264" s="318"/>
      <c r="S264" s="318"/>
      <c r="T264" s="319"/>
      <c r="U264" s="43" t="s">
        <v>42</v>
      </c>
      <c r="V264" s="44">
        <f>IFERROR(V257/H257,"0")+IFERROR(V258/H258,"0")+IFERROR(V259/H259,"0")+IFERROR(V260/H260,"0")+IFERROR(V261/H261,"0")+IFERROR(V262/H262,"0")+IFERROR(V263/H263,"0")</f>
        <v>33</v>
      </c>
      <c r="W264" s="44">
        <f>IFERROR(W257/H257,"0")+IFERROR(W258/H258,"0")+IFERROR(W259/H259,"0")+IFERROR(W260/H260,"0")+IFERROR(W261/H261,"0")+IFERROR(W262/H262,"0")+IFERROR(W263/H263,"0")</f>
        <v>33</v>
      </c>
      <c r="X264" s="44">
        <f>IFERROR(IF(X257="",0,X257),"0")+IFERROR(IF(X258="",0,X258),"0")+IFERROR(IF(X259="",0,X259),"0")+IFERROR(IF(X260="",0,X260),"0")+IFERROR(IF(X261="",0,X261),"0")+IFERROR(IF(X262="",0,X262),"0")+IFERROR(IF(X263="",0,X263),"0")</f>
        <v>0.30920999999999998</v>
      </c>
      <c r="Y264" s="68"/>
      <c r="Z264" s="68"/>
    </row>
    <row r="265" spans="1:53" x14ac:dyDescent="0.2">
      <c r="A265" s="320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17" t="s">
        <v>43</v>
      </c>
      <c r="O265" s="318"/>
      <c r="P265" s="318"/>
      <c r="Q265" s="318"/>
      <c r="R265" s="318"/>
      <c r="S265" s="318"/>
      <c r="T265" s="319"/>
      <c r="U265" s="43" t="s">
        <v>0</v>
      </c>
      <c r="V265" s="44">
        <f>IFERROR(SUM(V257:V263),"0")</f>
        <v>165</v>
      </c>
      <c r="W265" s="44">
        <f>IFERROR(SUM(W257:W263),"0")</f>
        <v>165</v>
      </c>
      <c r="X265" s="43"/>
      <c r="Y265" s="68"/>
      <c r="Z265" s="68"/>
    </row>
    <row r="266" spans="1:53" ht="14.25" customHeight="1" x14ac:dyDescent="0.25">
      <c r="A266" s="331" t="s">
        <v>76</v>
      </c>
      <c r="B266" s="331"/>
      <c r="C266" s="331"/>
      <c r="D266" s="331"/>
      <c r="E266" s="331"/>
      <c r="F266" s="331"/>
      <c r="G266" s="331"/>
      <c r="H266" s="331"/>
      <c r="I266" s="331"/>
      <c r="J266" s="331"/>
      <c r="K266" s="331"/>
      <c r="L266" s="331"/>
      <c r="M266" s="331"/>
      <c r="N266" s="331"/>
      <c r="O266" s="331"/>
      <c r="P266" s="331"/>
      <c r="Q266" s="331"/>
      <c r="R266" s="331"/>
      <c r="S266" s="331"/>
      <c r="T266" s="331"/>
      <c r="U266" s="331"/>
      <c r="V266" s="331"/>
      <c r="W266" s="331"/>
      <c r="X266" s="331"/>
      <c r="Y266" s="67"/>
      <c r="Z266" s="67"/>
    </row>
    <row r="267" spans="1:53" ht="27" customHeight="1" x14ac:dyDescent="0.25">
      <c r="A267" s="64" t="s">
        <v>431</v>
      </c>
      <c r="B267" s="64" t="s">
        <v>432</v>
      </c>
      <c r="C267" s="37">
        <v>4301031154</v>
      </c>
      <c r="D267" s="326">
        <v>4607091387292</v>
      </c>
      <c r="E267" s="326"/>
      <c r="F267" s="63">
        <v>0.73</v>
      </c>
      <c r="G267" s="38">
        <v>6</v>
      </c>
      <c r="H267" s="63">
        <v>4.38</v>
      </c>
      <c r="I267" s="63">
        <v>4.6399999999999997</v>
      </c>
      <c r="J267" s="38">
        <v>156</v>
      </c>
      <c r="K267" s="38" t="s">
        <v>80</v>
      </c>
      <c r="L267" s="39" t="s">
        <v>79</v>
      </c>
      <c r="M267" s="38">
        <v>45</v>
      </c>
      <c r="N267" s="4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28"/>
      <c r="P267" s="328"/>
      <c r="Q267" s="328"/>
      <c r="R267" s="329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ht="27" customHeight="1" x14ac:dyDescent="0.25">
      <c r="A268" s="64" t="s">
        <v>433</v>
      </c>
      <c r="B268" s="64" t="s">
        <v>434</v>
      </c>
      <c r="C268" s="37">
        <v>4301031155</v>
      </c>
      <c r="D268" s="326">
        <v>4607091387315</v>
      </c>
      <c r="E268" s="326"/>
      <c r="F268" s="63">
        <v>0.7</v>
      </c>
      <c r="G268" s="38">
        <v>4</v>
      </c>
      <c r="H268" s="63">
        <v>2.8</v>
      </c>
      <c r="I268" s="63">
        <v>3.048</v>
      </c>
      <c r="J268" s="38">
        <v>156</v>
      </c>
      <c r="K268" s="38" t="s">
        <v>80</v>
      </c>
      <c r="L268" s="39" t="s">
        <v>79</v>
      </c>
      <c r="M268" s="38">
        <v>45</v>
      </c>
      <c r="N268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28"/>
      <c r="P268" s="328"/>
      <c r="Q268" s="328"/>
      <c r="R268" s="32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4" t="s">
        <v>66</v>
      </c>
    </row>
    <row r="269" spans="1:53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1"/>
      <c r="N269" s="317" t="s">
        <v>43</v>
      </c>
      <c r="O269" s="318"/>
      <c r="P269" s="318"/>
      <c r="Q269" s="318"/>
      <c r="R269" s="318"/>
      <c r="S269" s="318"/>
      <c r="T269" s="319"/>
      <c r="U269" s="43" t="s">
        <v>42</v>
      </c>
      <c r="V269" s="44">
        <f>IFERROR(V267/H267,"0")+IFERROR(V268/H268,"0")</f>
        <v>0</v>
      </c>
      <c r="W269" s="44">
        <f>IFERROR(W267/H267,"0")+IFERROR(W268/H268,"0")</f>
        <v>0</v>
      </c>
      <c r="X269" s="44">
        <f>IFERROR(IF(X267="",0,X267),"0")+IFERROR(IF(X268="",0,X268),"0")</f>
        <v>0</v>
      </c>
      <c r="Y269" s="68"/>
      <c r="Z269" s="68"/>
    </row>
    <row r="270" spans="1:53" x14ac:dyDescent="0.2">
      <c r="A270" s="320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17" t="s">
        <v>43</v>
      </c>
      <c r="O270" s="318"/>
      <c r="P270" s="318"/>
      <c r="Q270" s="318"/>
      <c r="R270" s="318"/>
      <c r="S270" s="318"/>
      <c r="T270" s="319"/>
      <c r="U270" s="43" t="s">
        <v>0</v>
      </c>
      <c r="V270" s="44">
        <f>IFERROR(SUM(V267:V268),"0")</f>
        <v>0</v>
      </c>
      <c r="W270" s="44">
        <f>IFERROR(SUM(W267:W268),"0")</f>
        <v>0</v>
      </c>
      <c r="X270" s="43"/>
      <c r="Y270" s="68"/>
      <c r="Z270" s="68"/>
    </row>
    <row r="271" spans="1:53" ht="16.5" customHeight="1" x14ac:dyDescent="0.25">
      <c r="A271" s="330" t="s">
        <v>435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66"/>
      <c r="Z271" s="66"/>
    </row>
    <row r="272" spans="1:53" ht="14.25" customHeight="1" x14ac:dyDescent="0.25">
      <c r="A272" s="331" t="s">
        <v>76</v>
      </c>
      <c r="B272" s="331"/>
      <c r="C272" s="331"/>
      <c r="D272" s="331"/>
      <c r="E272" s="331"/>
      <c r="F272" s="331"/>
      <c r="G272" s="331"/>
      <c r="H272" s="331"/>
      <c r="I272" s="331"/>
      <c r="J272" s="331"/>
      <c r="K272" s="331"/>
      <c r="L272" s="331"/>
      <c r="M272" s="331"/>
      <c r="N272" s="331"/>
      <c r="O272" s="331"/>
      <c r="P272" s="331"/>
      <c r="Q272" s="331"/>
      <c r="R272" s="331"/>
      <c r="S272" s="331"/>
      <c r="T272" s="331"/>
      <c r="U272" s="331"/>
      <c r="V272" s="331"/>
      <c r="W272" s="331"/>
      <c r="X272" s="331"/>
      <c r="Y272" s="67"/>
      <c r="Z272" s="67"/>
    </row>
    <row r="273" spans="1:53" ht="27" customHeight="1" x14ac:dyDescent="0.25">
      <c r="A273" s="64" t="s">
        <v>436</v>
      </c>
      <c r="B273" s="64" t="s">
        <v>437</v>
      </c>
      <c r="C273" s="37">
        <v>4301031066</v>
      </c>
      <c r="D273" s="326">
        <v>4607091383836</v>
      </c>
      <c r="E273" s="326"/>
      <c r="F273" s="63">
        <v>0.3</v>
      </c>
      <c r="G273" s="38">
        <v>6</v>
      </c>
      <c r="H273" s="63">
        <v>1.8</v>
      </c>
      <c r="I273" s="63">
        <v>2.048</v>
      </c>
      <c r="J273" s="38">
        <v>156</v>
      </c>
      <c r="K273" s="38" t="s">
        <v>80</v>
      </c>
      <c r="L273" s="39" t="s">
        <v>79</v>
      </c>
      <c r="M273" s="38">
        <v>40</v>
      </c>
      <c r="N273" s="4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28"/>
      <c r="P273" s="328"/>
      <c r="Q273" s="328"/>
      <c r="R273" s="329"/>
      <c r="S273" s="40" t="s">
        <v>48</v>
      </c>
      <c r="T273" s="40" t="s">
        <v>48</v>
      </c>
      <c r="U273" s="41" t="s">
        <v>0</v>
      </c>
      <c r="V273" s="59">
        <v>75.599999999999994</v>
      </c>
      <c r="W273" s="56">
        <f>IFERROR(IF(V273="",0,CEILING((V273/$H273),1)*$H273),"")</f>
        <v>75.600000000000009</v>
      </c>
      <c r="X273" s="42">
        <f>IFERROR(IF(W273=0,"",ROUNDUP(W273/H273,0)*0.00753),"")</f>
        <v>0.31625999999999999</v>
      </c>
      <c r="Y273" s="69" t="s">
        <v>48</v>
      </c>
      <c r="Z273" s="70" t="s">
        <v>48</v>
      </c>
      <c r="AD273" s="71"/>
      <c r="BA273" s="225" t="s">
        <v>66</v>
      </c>
    </row>
    <row r="274" spans="1:53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0"/>
      <c r="M274" s="321"/>
      <c r="N274" s="317" t="s">
        <v>43</v>
      </c>
      <c r="O274" s="318"/>
      <c r="P274" s="318"/>
      <c r="Q274" s="318"/>
      <c r="R274" s="318"/>
      <c r="S274" s="318"/>
      <c r="T274" s="319"/>
      <c r="U274" s="43" t="s">
        <v>42</v>
      </c>
      <c r="V274" s="44">
        <f>IFERROR(V273/H273,"0")</f>
        <v>41.999999999999993</v>
      </c>
      <c r="W274" s="44">
        <f>IFERROR(W273/H273,"0")</f>
        <v>42.000000000000007</v>
      </c>
      <c r="X274" s="44">
        <f>IFERROR(IF(X273="",0,X273),"0")</f>
        <v>0.31625999999999999</v>
      </c>
      <c r="Y274" s="68"/>
      <c r="Z274" s="68"/>
    </row>
    <row r="275" spans="1:53" x14ac:dyDescent="0.2">
      <c r="A275" s="320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17" t="s">
        <v>43</v>
      </c>
      <c r="O275" s="318"/>
      <c r="P275" s="318"/>
      <c r="Q275" s="318"/>
      <c r="R275" s="318"/>
      <c r="S275" s="318"/>
      <c r="T275" s="319"/>
      <c r="U275" s="43" t="s">
        <v>0</v>
      </c>
      <c r="V275" s="44">
        <f>IFERROR(SUM(V273:V273),"0")</f>
        <v>75.599999999999994</v>
      </c>
      <c r="W275" s="44">
        <f>IFERROR(SUM(W273:W273),"0")</f>
        <v>75.600000000000009</v>
      </c>
      <c r="X275" s="43"/>
      <c r="Y275" s="68"/>
      <c r="Z275" s="68"/>
    </row>
    <row r="276" spans="1:53" ht="14.25" customHeight="1" x14ac:dyDescent="0.25">
      <c r="A276" s="331" t="s">
        <v>81</v>
      </c>
      <c r="B276" s="331"/>
      <c r="C276" s="331"/>
      <c r="D276" s="331"/>
      <c r="E276" s="331"/>
      <c r="F276" s="331"/>
      <c r="G276" s="331"/>
      <c r="H276" s="331"/>
      <c r="I276" s="331"/>
      <c r="J276" s="331"/>
      <c r="K276" s="331"/>
      <c r="L276" s="331"/>
      <c r="M276" s="331"/>
      <c r="N276" s="331"/>
      <c r="O276" s="331"/>
      <c r="P276" s="331"/>
      <c r="Q276" s="331"/>
      <c r="R276" s="331"/>
      <c r="S276" s="331"/>
      <c r="T276" s="331"/>
      <c r="U276" s="331"/>
      <c r="V276" s="331"/>
      <c r="W276" s="331"/>
      <c r="X276" s="331"/>
      <c r="Y276" s="67"/>
      <c r="Z276" s="67"/>
    </row>
    <row r="277" spans="1:53" ht="27" customHeight="1" x14ac:dyDescent="0.25">
      <c r="A277" s="64" t="s">
        <v>438</v>
      </c>
      <c r="B277" s="64" t="s">
        <v>439</v>
      </c>
      <c r="C277" s="37">
        <v>4301051142</v>
      </c>
      <c r="D277" s="326">
        <v>4607091387919</v>
      </c>
      <c r="E277" s="326"/>
      <c r="F277" s="63">
        <v>1.35</v>
      </c>
      <c r="G277" s="38">
        <v>6</v>
      </c>
      <c r="H277" s="63">
        <v>8.1</v>
      </c>
      <c r="I277" s="63">
        <v>8.6639999999999997</v>
      </c>
      <c r="J277" s="38">
        <v>56</v>
      </c>
      <c r="K277" s="38" t="s">
        <v>112</v>
      </c>
      <c r="L277" s="39" t="s">
        <v>79</v>
      </c>
      <c r="M277" s="38">
        <v>45</v>
      </c>
      <c r="N277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28"/>
      <c r="P277" s="328"/>
      <c r="Q277" s="328"/>
      <c r="R277" s="329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IFERROR(IF(W277=0,"",ROUNDUP(W277/H277,0)*0.02175),"")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ht="27" customHeight="1" x14ac:dyDescent="0.25">
      <c r="A278" s="64" t="s">
        <v>440</v>
      </c>
      <c r="B278" s="64" t="s">
        <v>441</v>
      </c>
      <c r="C278" s="37">
        <v>4301051109</v>
      </c>
      <c r="D278" s="326">
        <v>4607091383942</v>
      </c>
      <c r="E278" s="326"/>
      <c r="F278" s="63">
        <v>0.42</v>
      </c>
      <c r="G278" s="38">
        <v>6</v>
      </c>
      <c r="H278" s="63">
        <v>2.52</v>
      </c>
      <c r="I278" s="63">
        <v>2.7919999999999998</v>
      </c>
      <c r="J278" s="38">
        <v>156</v>
      </c>
      <c r="K278" s="38" t="s">
        <v>80</v>
      </c>
      <c r="L278" s="39" t="s">
        <v>141</v>
      </c>
      <c r="M278" s="38">
        <v>45</v>
      </c>
      <c r="N278" s="41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28"/>
      <c r="P278" s="328"/>
      <c r="Q278" s="328"/>
      <c r="R278" s="329"/>
      <c r="S278" s="40" t="s">
        <v>48</v>
      </c>
      <c r="T278" s="40" t="s">
        <v>48</v>
      </c>
      <c r="U278" s="41" t="s">
        <v>0</v>
      </c>
      <c r="V278" s="59">
        <v>725.76</v>
      </c>
      <c r="W278" s="56">
        <f>IFERROR(IF(V278="",0,CEILING((V278/$H278),1)*$H278),"")</f>
        <v>725.76</v>
      </c>
      <c r="X278" s="42">
        <f>IFERROR(IF(W278=0,"",ROUNDUP(W278/H278,0)*0.00753),"")</f>
        <v>2.1686399999999999</v>
      </c>
      <c r="Y278" s="69" t="s">
        <v>48</v>
      </c>
      <c r="Z278" s="70" t="s">
        <v>48</v>
      </c>
      <c r="AD278" s="71"/>
      <c r="BA278" s="227" t="s">
        <v>66</v>
      </c>
    </row>
    <row r="279" spans="1:53" ht="27" customHeight="1" x14ac:dyDescent="0.25">
      <c r="A279" s="64" t="s">
        <v>442</v>
      </c>
      <c r="B279" s="64" t="s">
        <v>443</v>
      </c>
      <c r="C279" s="37">
        <v>4301051518</v>
      </c>
      <c r="D279" s="326">
        <v>4607091383959</v>
      </c>
      <c r="E279" s="326"/>
      <c r="F279" s="63">
        <v>0.42</v>
      </c>
      <c r="G279" s="38">
        <v>6</v>
      </c>
      <c r="H279" s="63">
        <v>2.52</v>
      </c>
      <c r="I279" s="63">
        <v>2.78</v>
      </c>
      <c r="J279" s="38">
        <v>156</v>
      </c>
      <c r="K279" s="38" t="s">
        <v>80</v>
      </c>
      <c r="L279" s="39" t="s">
        <v>79</v>
      </c>
      <c r="M279" s="38">
        <v>40</v>
      </c>
      <c r="N279" s="416" t="s">
        <v>444</v>
      </c>
      <c r="O279" s="328"/>
      <c r="P279" s="328"/>
      <c r="Q279" s="328"/>
      <c r="R279" s="329"/>
      <c r="S279" s="40" t="s">
        <v>48</v>
      </c>
      <c r="T279" s="40" t="s">
        <v>48</v>
      </c>
      <c r="U279" s="41" t="s">
        <v>0</v>
      </c>
      <c r="V279" s="59">
        <v>287.27999999999997</v>
      </c>
      <c r="W279" s="56">
        <f>IFERROR(IF(V279="",0,CEILING((V279/$H279),1)*$H279),"")</f>
        <v>287.28000000000003</v>
      </c>
      <c r="X279" s="42">
        <f>IFERROR(IF(W279=0,"",ROUNDUP(W279/H279,0)*0.00753),"")</f>
        <v>0.85842000000000007</v>
      </c>
      <c r="Y279" s="69" t="s">
        <v>48</v>
      </c>
      <c r="Z279" s="70" t="s">
        <v>48</v>
      </c>
      <c r="AD279" s="71"/>
      <c r="BA279" s="228" t="s">
        <v>66</v>
      </c>
    </row>
    <row r="280" spans="1:53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17" t="s">
        <v>43</v>
      </c>
      <c r="O280" s="318"/>
      <c r="P280" s="318"/>
      <c r="Q280" s="318"/>
      <c r="R280" s="318"/>
      <c r="S280" s="318"/>
      <c r="T280" s="319"/>
      <c r="U280" s="43" t="s">
        <v>42</v>
      </c>
      <c r="V280" s="44">
        <f>IFERROR(V277/H277,"0")+IFERROR(V278/H278,"0")+IFERROR(V279/H279,"0")</f>
        <v>402</v>
      </c>
      <c r="W280" s="44">
        <f>IFERROR(W277/H277,"0")+IFERROR(W278/H278,"0")+IFERROR(W279/H279,"0")</f>
        <v>402</v>
      </c>
      <c r="X280" s="44">
        <f>IFERROR(IF(X277="",0,X277),"0")+IFERROR(IF(X278="",0,X278),"0")+IFERROR(IF(X279="",0,X279),"0")</f>
        <v>3.0270600000000001</v>
      </c>
      <c r="Y280" s="68"/>
      <c r="Z280" s="68"/>
    </row>
    <row r="281" spans="1:53" x14ac:dyDescent="0.2">
      <c r="A281" s="320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1"/>
      <c r="N281" s="317" t="s">
        <v>43</v>
      </c>
      <c r="O281" s="318"/>
      <c r="P281" s="318"/>
      <c r="Q281" s="318"/>
      <c r="R281" s="318"/>
      <c r="S281" s="318"/>
      <c r="T281" s="319"/>
      <c r="U281" s="43" t="s">
        <v>0</v>
      </c>
      <c r="V281" s="44">
        <f>IFERROR(SUM(V277:V279),"0")</f>
        <v>1013.04</v>
      </c>
      <c r="W281" s="44">
        <f>IFERROR(SUM(W277:W279),"0")</f>
        <v>1013.04</v>
      </c>
      <c r="X281" s="43"/>
      <c r="Y281" s="68"/>
      <c r="Z281" s="68"/>
    </row>
    <row r="282" spans="1:53" ht="14.25" customHeight="1" x14ac:dyDescent="0.25">
      <c r="A282" s="331" t="s">
        <v>231</v>
      </c>
      <c r="B282" s="331"/>
      <c r="C282" s="331"/>
      <c r="D282" s="331"/>
      <c r="E282" s="331"/>
      <c r="F282" s="331"/>
      <c r="G282" s="331"/>
      <c r="H282" s="331"/>
      <c r="I282" s="331"/>
      <c r="J282" s="331"/>
      <c r="K282" s="331"/>
      <c r="L282" s="331"/>
      <c r="M282" s="331"/>
      <c r="N282" s="331"/>
      <c r="O282" s="331"/>
      <c r="P282" s="331"/>
      <c r="Q282" s="331"/>
      <c r="R282" s="331"/>
      <c r="S282" s="331"/>
      <c r="T282" s="331"/>
      <c r="U282" s="331"/>
      <c r="V282" s="331"/>
      <c r="W282" s="331"/>
      <c r="X282" s="331"/>
      <c r="Y282" s="67"/>
      <c r="Z282" s="67"/>
    </row>
    <row r="283" spans="1:53" ht="27" customHeight="1" x14ac:dyDescent="0.25">
      <c r="A283" s="64" t="s">
        <v>445</v>
      </c>
      <c r="B283" s="64" t="s">
        <v>446</v>
      </c>
      <c r="C283" s="37">
        <v>4301060324</v>
      </c>
      <c r="D283" s="326">
        <v>4607091388831</v>
      </c>
      <c r="E283" s="326"/>
      <c r="F283" s="63">
        <v>0.38</v>
      </c>
      <c r="G283" s="38">
        <v>6</v>
      </c>
      <c r="H283" s="63">
        <v>2.2799999999999998</v>
      </c>
      <c r="I283" s="63">
        <v>2.552</v>
      </c>
      <c r="J283" s="38">
        <v>156</v>
      </c>
      <c r="K283" s="38" t="s">
        <v>80</v>
      </c>
      <c r="L283" s="39" t="s">
        <v>79</v>
      </c>
      <c r="M283" s="38">
        <v>40</v>
      </c>
      <c r="N283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28"/>
      <c r="P283" s="328"/>
      <c r="Q283" s="328"/>
      <c r="R283" s="329"/>
      <c r="S283" s="40" t="s">
        <v>48</v>
      </c>
      <c r="T283" s="40" t="s">
        <v>48</v>
      </c>
      <c r="U283" s="41" t="s">
        <v>0</v>
      </c>
      <c r="V283" s="59">
        <v>102.6</v>
      </c>
      <c r="W283" s="56">
        <f>IFERROR(IF(V283="",0,CEILING((V283/$H283),1)*$H283),"")</f>
        <v>102.6</v>
      </c>
      <c r="X283" s="42">
        <f>IFERROR(IF(W283=0,"",ROUNDUP(W283/H283,0)*0.00753),"")</f>
        <v>0.33884999999999998</v>
      </c>
      <c r="Y283" s="69" t="s">
        <v>48</v>
      </c>
      <c r="Z283" s="70" t="s">
        <v>48</v>
      </c>
      <c r="AD283" s="71"/>
      <c r="BA283" s="229" t="s">
        <v>66</v>
      </c>
    </row>
    <row r="284" spans="1:53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17" t="s">
        <v>43</v>
      </c>
      <c r="O284" s="318"/>
      <c r="P284" s="318"/>
      <c r="Q284" s="318"/>
      <c r="R284" s="318"/>
      <c r="S284" s="318"/>
      <c r="T284" s="319"/>
      <c r="U284" s="43" t="s">
        <v>42</v>
      </c>
      <c r="V284" s="44">
        <f>IFERROR(V283/H283,"0")</f>
        <v>45</v>
      </c>
      <c r="W284" s="44">
        <f>IFERROR(W283/H283,"0")</f>
        <v>45</v>
      </c>
      <c r="X284" s="44">
        <f>IFERROR(IF(X283="",0,X283),"0")</f>
        <v>0.33884999999999998</v>
      </c>
      <c r="Y284" s="68"/>
      <c r="Z284" s="68"/>
    </row>
    <row r="285" spans="1:53" x14ac:dyDescent="0.2">
      <c r="A285" s="320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1"/>
      <c r="N285" s="317" t="s">
        <v>43</v>
      </c>
      <c r="O285" s="318"/>
      <c r="P285" s="318"/>
      <c r="Q285" s="318"/>
      <c r="R285" s="318"/>
      <c r="S285" s="318"/>
      <c r="T285" s="319"/>
      <c r="U285" s="43" t="s">
        <v>0</v>
      </c>
      <c r="V285" s="44">
        <f>IFERROR(SUM(V283:V283),"0")</f>
        <v>102.6</v>
      </c>
      <c r="W285" s="44">
        <f>IFERROR(SUM(W283:W283),"0")</f>
        <v>102.6</v>
      </c>
      <c r="X285" s="43"/>
      <c r="Y285" s="68"/>
      <c r="Z285" s="68"/>
    </row>
    <row r="286" spans="1:53" ht="14.25" customHeight="1" x14ac:dyDescent="0.25">
      <c r="A286" s="331" t="s">
        <v>94</v>
      </c>
      <c r="B286" s="331"/>
      <c r="C286" s="331"/>
      <c r="D286" s="331"/>
      <c r="E286" s="331"/>
      <c r="F286" s="331"/>
      <c r="G286" s="331"/>
      <c r="H286" s="331"/>
      <c r="I286" s="331"/>
      <c r="J286" s="331"/>
      <c r="K286" s="331"/>
      <c r="L286" s="331"/>
      <c r="M286" s="331"/>
      <c r="N286" s="331"/>
      <c r="O286" s="331"/>
      <c r="P286" s="331"/>
      <c r="Q286" s="331"/>
      <c r="R286" s="331"/>
      <c r="S286" s="331"/>
      <c r="T286" s="331"/>
      <c r="U286" s="331"/>
      <c r="V286" s="331"/>
      <c r="W286" s="331"/>
      <c r="X286" s="331"/>
      <c r="Y286" s="67"/>
      <c r="Z286" s="67"/>
    </row>
    <row r="287" spans="1:53" ht="27" customHeight="1" x14ac:dyDescent="0.25">
      <c r="A287" s="64" t="s">
        <v>447</v>
      </c>
      <c r="B287" s="64" t="s">
        <v>448</v>
      </c>
      <c r="C287" s="37">
        <v>4301032015</v>
      </c>
      <c r="D287" s="326">
        <v>4607091383102</v>
      </c>
      <c r="E287" s="326"/>
      <c r="F287" s="63">
        <v>0.17</v>
      </c>
      <c r="G287" s="38">
        <v>15</v>
      </c>
      <c r="H287" s="63">
        <v>2.5499999999999998</v>
      </c>
      <c r="I287" s="63">
        <v>2.9750000000000001</v>
      </c>
      <c r="J287" s="38">
        <v>156</v>
      </c>
      <c r="K287" s="38" t="s">
        <v>80</v>
      </c>
      <c r="L287" s="39" t="s">
        <v>98</v>
      </c>
      <c r="M287" s="38">
        <v>180</v>
      </c>
      <c r="N287" s="4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28"/>
      <c r="P287" s="328"/>
      <c r="Q287" s="328"/>
      <c r="R287" s="329"/>
      <c r="S287" s="40" t="s">
        <v>48</v>
      </c>
      <c r="T287" s="40" t="s">
        <v>48</v>
      </c>
      <c r="U287" s="41" t="s">
        <v>0</v>
      </c>
      <c r="V287" s="59">
        <v>40.800000000000004</v>
      </c>
      <c r="W287" s="56">
        <f>IFERROR(IF(V287="",0,CEILING((V287/$H287),1)*$H287),"")</f>
        <v>40.799999999999997</v>
      </c>
      <c r="X287" s="42">
        <f>IFERROR(IF(W287=0,"",ROUNDUP(W287/H287,0)*0.00753),"")</f>
        <v>0.12048</v>
      </c>
      <c r="Y287" s="69" t="s">
        <v>48</v>
      </c>
      <c r="Z287" s="70" t="s">
        <v>48</v>
      </c>
      <c r="AD287" s="71"/>
      <c r="BA287" s="230" t="s">
        <v>66</v>
      </c>
    </row>
    <row r="288" spans="1:53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17" t="s">
        <v>43</v>
      </c>
      <c r="O288" s="318"/>
      <c r="P288" s="318"/>
      <c r="Q288" s="318"/>
      <c r="R288" s="318"/>
      <c r="S288" s="318"/>
      <c r="T288" s="319"/>
      <c r="U288" s="43" t="s">
        <v>42</v>
      </c>
      <c r="V288" s="44">
        <f>IFERROR(V287/H287,"0")</f>
        <v>16.000000000000004</v>
      </c>
      <c r="W288" s="44">
        <f>IFERROR(W287/H287,"0")</f>
        <v>16</v>
      </c>
      <c r="X288" s="44">
        <f>IFERROR(IF(X287="",0,X287),"0")</f>
        <v>0.12048</v>
      </c>
      <c r="Y288" s="68"/>
      <c r="Z288" s="68"/>
    </row>
    <row r="289" spans="1:53" x14ac:dyDescent="0.2">
      <c r="A289" s="320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1"/>
      <c r="N289" s="317" t="s">
        <v>43</v>
      </c>
      <c r="O289" s="318"/>
      <c r="P289" s="318"/>
      <c r="Q289" s="318"/>
      <c r="R289" s="318"/>
      <c r="S289" s="318"/>
      <c r="T289" s="319"/>
      <c r="U289" s="43" t="s">
        <v>0</v>
      </c>
      <c r="V289" s="44">
        <f>IFERROR(SUM(V287:V287),"0")</f>
        <v>40.800000000000004</v>
      </c>
      <c r="W289" s="44">
        <f>IFERROR(SUM(W287:W287),"0")</f>
        <v>40.799999999999997</v>
      </c>
      <c r="X289" s="43"/>
      <c r="Y289" s="68"/>
      <c r="Z289" s="68"/>
    </row>
    <row r="290" spans="1:53" ht="27.75" customHeight="1" x14ac:dyDescent="0.2">
      <c r="A290" s="342" t="s">
        <v>449</v>
      </c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55"/>
      <c r="Z290" s="55"/>
    </row>
    <row r="291" spans="1:53" ht="16.5" customHeight="1" x14ac:dyDescent="0.25">
      <c r="A291" s="330" t="s">
        <v>450</v>
      </c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0"/>
      <c r="N291" s="330"/>
      <c r="O291" s="330"/>
      <c r="P291" s="330"/>
      <c r="Q291" s="330"/>
      <c r="R291" s="330"/>
      <c r="S291" s="330"/>
      <c r="T291" s="330"/>
      <c r="U291" s="330"/>
      <c r="V291" s="330"/>
      <c r="W291" s="330"/>
      <c r="X291" s="330"/>
      <c r="Y291" s="66"/>
      <c r="Z291" s="66"/>
    </row>
    <row r="292" spans="1:53" ht="14.25" customHeight="1" x14ac:dyDescent="0.25">
      <c r="A292" s="331" t="s">
        <v>116</v>
      </c>
      <c r="B292" s="331"/>
      <c r="C292" s="331"/>
      <c r="D292" s="331"/>
      <c r="E292" s="331"/>
      <c r="F292" s="331"/>
      <c r="G292" s="331"/>
      <c r="H292" s="331"/>
      <c r="I292" s="331"/>
      <c r="J292" s="331"/>
      <c r="K292" s="331"/>
      <c r="L292" s="331"/>
      <c r="M292" s="331"/>
      <c r="N292" s="331"/>
      <c r="O292" s="331"/>
      <c r="P292" s="331"/>
      <c r="Q292" s="331"/>
      <c r="R292" s="331"/>
      <c r="S292" s="331"/>
      <c r="T292" s="331"/>
      <c r="U292" s="331"/>
      <c r="V292" s="331"/>
      <c r="W292" s="331"/>
      <c r="X292" s="331"/>
      <c r="Y292" s="67"/>
      <c r="Z292" s="67"/>
    </row>
    <row r="293" spans="1:53" ht="27" customHeight="1" x14ac:dyDescent="0.25">
      <c r="A293" s="64" t="s">
        <v>451</v>
      </c>
      <c r="B293" s="64" t="s">
        <v>452</v>
      </c>
      <c r="C293" s="37">
        <v>4301011339</v>
      </c>
      <c r="D293" s="326">
        <v>4607091383997</v>
      </c>
      <c r="E293" s="326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8"/>
      <c r="P293" s="328"/>
      <c r="Q293" s="328"/>
      <c r="R293" s="32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ref="W293:W300" si="14">IFERROR(IF(V293="",0,CEILING((V293/$H293),1)*$H293),"")</f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451</v>
      </c>
      <c r="B294" s="64" t="s">
        <v>453</v>
      </c>
      <c r="C294" s="37">
        <v>4301011239</v>
      </c>
      <c r="D294" s="326">
        <v>4607091383997</v>
      </c>
      <c r="E294" s="326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28"/>
      <c r="P294" s="328"/>
      <c r="Q294" s="328"/>
      <c r="R294" s="32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454</v>
      </c>
      <c r="B295" s="64" t="s">
        <v>455</v>
      </c>
      <c r="C295" s="37">
        <v>4301011326</v>
      </c>
      <c r="D295" s="326">
        <v>4607091384130</v>
      </c>
      <c r="E295" s="326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8"/>
      <c r="P295" s="328"/>
      <c r="Q295" s="328"/>
      <c r="R295" s="32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454</v>
      </c>
      <c r="B296" s="64" t="s">
        <v>456</v>
      </c>
      <c r="C296" s="37">
        <v>4301011240</v>
      </c>
      <c r="D296" s="326">
        <v>4607091384130</v>
      </c>
      <c r="E296" s="326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28"/>
      <c r="P296" s="328"/>
      <c r="Q296" s="328"/>
      <c r="R296" s="32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25">
      <c r="A297" s="64" t="s">
        <v>457</v>
      </c>
      <c r="B297" s="64" t="s">
        <v>458</v>
      </c>
      <c r="C297" s="37">
        <v>4301011330</v>
      </c>
      <c r="D297" s="326">
        <v>4607091384147</v>
      </c>
      <c r="E297" s="326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79</v>
      </c>
      <c r="M297" s="38">
        <v>60</v>
      </c>
      <c r="N297" s="4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28"/>
      <c r="P297" s="328"/>
      <c r="Q297" s="328"/>
      <c r="R297" s="32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16.5" customHeight="1" x14ac:dyDescent="0.25">
      <c r="A298" s="64" t="s">
        <v>457</v>
      </c>
      <c r="B298" s="64" t="s">
        <v>459</v>
      </c>
      <c r="C298" s="37">
        <v>4301011238</v>
      </c>
      <c r="D298" s="326">
        <v>4607091384147</v>
      </c>
      <c r="E298" s="326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120</v>
      </c>
      <c r="M298" s="38">
        <v>60</v>
      </c>
      <c r="N298" s="408" t="s">
        <v>460</v>
      </c>
      <c r="O298" s="328"/>
      <c r="P298" s="328"/>
      <c r="Q298" s="328"/>
      <c r="R298" s="329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25">
      <c r="A299" s="64" t="s">
        <v>461</v>
      </c>
      <c r="B299" s="64" t="s">
        <v>462</v>
      </c>
      <c r="C299" s="37">
        <v>4301011327</v>
      </c>
      <c r="D299" s="326">
        <v>4607091384154</v>
      </c>
      <c r="E299" s="326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4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28"/>
      <c r="P299" s="328"/>
      <c r="Q299" s="328"/>
      <c r="R299" s="329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ht="27" customHeight="1" x14ac:dyDescent="0.25">
      <c r="A300" s="64" t="s">
        <v>463</v>
      </c>
      <c r="B300" s="64" t="s">
        <v>464</v>
      </c>
      <c r="C300" s="37">
        <v>4301011332</v>
      </c>
      <c r="D300" s="326">
        <v>4607091384161</v>
      </c>
      <c r="E300" s="326"/>
      <c r="F300" s="63">
        <v>0.5</v>
      </c>
      <c r="G300" s="38">
        <v>10</v>
      </c>
      <c r="H300" s="63">
        <v>5</v>
      </c>
      <c r="I300" s="63">
        <v>5.21</v>
      </c>
      <c r="J300" s="38">
        <v>120</v>
      </c>
      <c r="K300" s="38" t="s">
        <v>80</v>
      </c>
      <c r="L300" s="39" t="s">
        <v>79</v>
      </c>
      <c r="M300" s="38">
        <v>60</v>
      </c>
      <c r="N300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28"/>
      <c r="P300" s="328"/>
      <c r="Q300" s="328"/>
      <c r="R300" s="329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4"/>
        <v>0</v>
      </c>
      <c r="X300" s="42" t="str">
        <f>IFERROR(IF(W300=0,"",ROUNDUP(W300/H300,0)*0.00937),"")</f>
        <v/>
      </c>
      <c r="Y300" s="69" t="s">
        <v>48</v>
      </c>
      <c r="Z300" s="70" t="s">
        <v>48</v>
      </c>
      <c r="AD300" s="71"/>
      <c r="BA300" s="238" t="s">
        <v>66</v>
      </c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17" t="s">
        <v>43</v>
      </c>
      <c r="O301" s="318"/>
      <c r="P301" s="318"/>
      <c r="Q301" s="318"/>
      <c r="R301" s="318"/>
      <c r="S301" s="318"/>
      <c r="T301" s="319"/>
      <c r="U301" s="43" t="s">
        <v>42</v>
      </c>
      <c r="V301" s="44">
        <f>IFERROR(V293/H293,"0")+IFERROR(V294/H294,"0")+IFERROR(V295/H295,"0")+IFERROR(V296/H296,"0")+IFERROR(V297/H297,"0")+IFERROR(V298/H298,"0")+IFERROR(V299/H299,"0")+IFERROR(V300/H300,"0")</f>
        <v>0</v>
      </c>
      <c r="W301" s="44">
        <f>IFERROR(W293/H293,"0")+IFERROR(W294/H294,"0")+IFERROR(W295/H295,"0")+IFERROR(W296/H296,"0")+IFERROR(W297/H297,"0")+IFERROR(W298/H298,"0")+IFERROR(W299/H299,"0")+IFERROR(W300/H300,"0")</f>
        <v>0</v>
      </c>
      <c r="X301" s="4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68"/>
      <c r="Z301" s="68"/>
    </row>
    <row r="302" spans="1:53" x14ac:dyDescent="0.2">
      <c r="A302" s="320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1"/>
      <c r="N302" s="317" t="s">
        <v>43</v>
      </c>
      <c r="O302" s="318"/>
      <c r="P302" s="318"/>
      <c r="Q302" s="318"/>
      <c r="R302" s="318"/>
      <c r="S302" s="318"/>
      <c r="T302" s="319"/>
      <c r="U302" s="43" t="s">
        <v>0</v>
      </c>
      <c r="V302" s="44">
        <f>IFERROR(SUM(V293:V300),"0")</f>
        <v>0</v>
      </c>
      <c r="W302" s="44">
        <f>IFERROR(SUM(W293:W300),"0")</f>
        <v>0</v>
      </c>
      <c r="X302" s="43"/>
      <c r="Y302" s="68"/>
      <c r="Z302" s="68"/>
    </row>
    <row r="303" spans="1:53" ht="14.25" customHeight="1" x14ac:dyDescent="0.25">
      <c r="A303" s="331" t="s">
        <v>108</v>
      </c>
      <c r="B303" s="331"/>
      <c r="C303" s="331"/>
      <c r="D303" s="331"/>
      <c r="E303" s="331"/>
      <c r="F303" s="331"/>
      <c r="G303" s="331"/>
      <c r="H303" s="331"/>
      <c r="I303" s="331"/>
      <c r="J303" s="331"/>
      <c r="K303" s="331"/>
      <c r="L303" s="331"/>
      <c r="M303" s="331"/>
      <c r="N303" s="331"/>
      <c r="O303" s="331"/>
      <c r="P303" s="331"/>
      <c r="Q303" s="331"/>
      <c r="R303" s="331"/>
      <c r="S303" s="331"/>
      <c r="T303" s="331"/>
      <c r="U303" s="331"/>
      <c r="V303" s="331"/>
      <c r="W303" s="331"/>
      <c r="X303" s="331"/>
      <c r="Y303" s="67"/>
      <c r="Z303" s="67"/>
    </row>
    <row r="304" spans="1:53" ht="27" customHeight="1" x14ac:dyDescent="0.25">
      <c r="A304" s="64" t="s">
        <v>465</v>
      </c>
      <c r="B304" s="64" t="s">
        <v>466</v>
      </c>
      <c r="C304" s="37">
        <v>4301020178</v>
      </c>
      <c r="D304" s="326">
        <v>4607091383980</v>
      </c>
      <c r="E304" s="326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111</v>
      </c>
      <c r="M304" s="38">
        <v>50</v>
      </c>
      <c r="N304" s="4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28"/>
      <c r="P304" s="328"/>
      <c r="Q304" s="328"/>
      <c r="R304" s="329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ht="27" customHeight="1" x14ac:dyDescent="0.25">
      <c r="A305" s="64" t="s">
        <v>467</v>
      </c>
      <c r="B305" s="64" t="s">
        <v>468</v>
      </c>
      <c r="C305" s="37">
        <v>4301020179</v>
      </c>
      <c r="D305" s="326">
        <v>4607091384178</v>
      </c>
      <c r="E305" s="326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80</v>
      </c>
      <c r="L305" s="39" t="s">
        <v>111</v>
      </c>
      <c r="M305" s="38">
        <v>50</v>
      </c>
      <c r="N305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8"/>
      <c r="P305" s="328"/>
      <c r="Q305" s="328"/>
      <c r="R305" s="329"/>
      <c r="S305" s="40" t="s">
        <v>48</v>
      </c>
      <c r="T305" s="40" t="s">
        <v>48</v>
      </c>
      <c r="U305" s="41" t="s">
        <v>0</v>
      </c>
      <c r="V305" s="59">
        <v>88</v>
      </c>
      <c r="W305" s="56">
        <f>IFERROR(IF(V305="",0,CEILING((V305/$H305),1)*$H305),"")</f>
        <v>88</v>
      </c>
      <c r="X305" s="42">
        <f>IFERROR(IF(W305=0,"",ROUNDUP(W305/H305,0)*0.00937),"")</f>
        <v>0.20613999999999999</v>
      </c>
      <c r="Y305" s="69" t="s">
        <v>48</v>
      </c>
      <c r="Z305" s="70" t="s">
        <v>48</v>
      </c>
      <c r="AD305" s="71"/>
      <c r="BA305" s="240" t="s">
        <v>66</v>
      </c>
    </row>
    <row r="306" spans="1:53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17" t="s">
        <v>43</v>
      </c>
      <c r="O306" s="318"/>
      <c r="P306" s="318"/>
      <c r="Q306" s="318"/>
      <c r="R306" s="318"/>
      <c r="S306" s="318"/>
      <c r="T306" s="319"/>
      <c r="U306" s="43" t="s">
        <v>42</v>
      </c>
      <c r="V306" s="44">
        <f>IFERROR(V304/H304,"0")+IFERROR(V305/H305,"0")</f>
        <v>22</v>
      </c>
      <c r="W306" s="44">
        <f>IFERROR(W304/H304,"0")+IFERROR(W305/H305,"0")</f>
        <v>22</v>
      </c>
      <c r="X306" s="44">
        <f>IFERROR(IF(X304="",0,X304),"0")+IFERROR(IF(X305="",0,X305),"0")</f>
        <v>0.20613999999999999</v>
      </c>
      <c r="Y306" s="68"/>
      <c r="Z306" s="68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17" t="s">
        <v>43</v>
      </c>
      <c r="O307" s="318"/>
      <c r="P307" s="318"/>
      <c r="Q307" s="318"/>
      <c r="R307" s="318"/>
      <c r="S307" s="318"/>
      <c r="T307" s="319"/>
      <c r="U307" s="43" t="s">
        <v>0</v>
      </c>
      <c r="V307" s="44">
        <f>IFERROR(SUM(V304:V305),"0")</f>
        <v>88</v>
      </c>
      <c r="W307" s="44">
        <f>IFERROR(SUM(W304:W305),"0")</f>
        <v>88</v>
      </c>
      <c r="X307" s="43"/>
      <c r="Y307" s="68"/>
      <c r="Z307" s="68"/>
    </row>
    <row r="308" spans="1:53" ht="14.25" customHeight="1" x14ac:dyDescent="0.25">
      <c r="A308" s="331" t="s">
        <v>81</v>
      </c>
      <c r="B308" s="331"/>
      <c r="C308" s="331"/>
      <c r="D308" s="331"/>
      <c r="E308" s="331"/>
      <c r="F308" s="331"/>
      <c r="G308" s="331"/>
      <c r="H308" s="331"/>
      <c r="I308" s="331"/>
      <c r="J308" s="331"/>
      <c r="K308" s="331"/>
      <c r="L308" s="331"/>
      <c r="M308" s="331"/>
      <c r="N308" s="331"/>
      <c r="O308" s="331"/>
      <c r="P308" s="331"/>
      <c r="Q308" s="331"/>
      <c r="R308" s="331"/>
      <c r="S308" s="331"/>
      <c r="T308" s="331"/>
      <c r="U308" s="331"/>
      <c r="V308" s="331"/>
      <c r="W308" s="331"/>
      <c r="X308" s="331"/>
      <c r="Y308" s="67"/>
      <c r="Z308" s="67"/>
    </row>
    <row r="309" spans="1:53" ht="27" customHeight="1" x14ac:dyDescent="0.25">
      <c r="A309" s="64" t="s">
        <v>469</v>
      </c>
      <c r="B309" s="64" t="s">
        <v>470</v>
      </c>
      <c r="C309" s="37">
        <v>4301051298</v>
      </c>
      <c r="D309" s="326">
        <v>4607091384260</v>
      </c>
      <c r="E309" s="326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8" t="s">
        <v>112</v>
      </c>
      <c r="L309" s="39" t="s">
        <v>79</v>
      </c>
      <c r="M309" s="38">
        <v>35</v>
      </c>
      <c r="N309" s="40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28"/>
      <c r="P309" s="328"/>
      <c r="Q309" s="328"/>
      <c r="R309" s="329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41" t="s">
        <v>66</v>
      </c>
    </row>
    <row r="310" spans="1:53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1"/>
      <c r="N310" s="317" t="s">
        <v>43</v>
      </c>
      <c r="O310" s="318"/>
      <c r="P310" s="318"/>
      <c r="Q310" s="318"/>
      <c r="R310" s="318"/>
      <c r="S310" s="318"/>
      <c r="T310" s="319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20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17" t="s">
        <v>43</v>
      </c>
      <c r="O311" s="318"/>
      <c r="P311" s="318"/>
      <c r="Q311" s="318"/>
      <c r="R311" s="318"/>
      <c r="S311" s="318"/>
      <c r="T311" s="319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customHeight="1" x14ac:dyDescent="0.25">
      <c r="A312" s="331" t="s">
        <v>231</v>
      </c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1"/>
      <c r="N312" s="331"/>
      <c r="O312" s="331"/>
      <c r="P312" s="331"/>
      <c r="Q312" s="331"/>
      <c r="R312" s="331"/>
      <c r="S312" s="331"/>
      <c r="T312" s="331"/>
      <c r="U312" s="331"/>
      <c r="V312" s="331"/>
      <c r="W312" s="331"/>
      <c r="X312" s="331"/>
      <c r="Y312" s="67"/>
      <c r="Z312" s="67"/>
    </row>
    <row r="313" spans="1:53" ht="16.5" customHeight="1" x14ac:dyDescent="0.25">
      <c r="A313" s="64" t="s">
        <v>471</v>
      </c>
      <c r="B313" s="64" t="s">
        <v>472</v>
      </c>
      <c r="C313" s="37">
        <v>4301060314</v>
      </c>
      <c r="D313" s="326">
        <v>4607091384673</v>
      </c>
      <c r="E313" s="326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8" t="s">
        <v>112</v>
      </c>
      <c r="L313" s="39" t="s">
        <v>79</v>
      </c>
      <c r="M313" s="38">
        <v>30</v>
      </c>
      <c r="N313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28"/>
      <c r="P313" s="328"/>
      <c r="Q313" s="328"/>
      <c r="R313" s="329"/>
      <c r="S313" s="40" t="s">
        <v>48</v>
      </c>
      <c r="T313" s="40" t="s">
        <v>48</v>
      </c>
      <c r="U313" s="41" t="s">
        <v>0</v>
      </c>
      <c r="V313" s="59">
        <v>349</v>
      </c>
      <c r="W313" s="56">
        <f>IFERROR(IF(V313="",0,CEILING((V313/$H313),1)*$H313),"")</f>
        <v>351</v>
      </c>
      <c r="X313" s="42">
        <f>IFERROR(IF(W313=0,"",ROUNDUP(W313/H313,0)*0.02175),"")</f>
        <v>0.9787499999999999</v>
      </c>
      <c r="Y313" s="69" t="s">
        <v>48</v>
      </c>
      <c r="Z313" s="70" t="s">
        <v>48</v>
      </c>
      <c r="AD313" s="71"/>
      <c r="BA313" s="242" t="s">
        <v>66</v>
      </c>
    </row>
    <row r="314" spans="1:53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1"/>
      <c r="N314" s="317" t="s">
        <v>43</v>
      </c>
      <c r="O314" s="318"/>
      <c r="P314" s="318"/>
      <c r="Q314" s="318"/>
      <c r="R314" s="318"/>
      <c r="S314" s="318"/>
      <c r="T314" s="319"/>
      <c r="U314" s="43" t="s">
        <v>42</v>
      </c>
      <c r="V314" s="44">
        <f>IFERROR(V313/H313,"0")</f>
        <v>44.743589743589745</v>
      </c>
      <c r="W314" s="44">
        <f>IFERROR(W313/H313,"0")</f>
        <v>45</v>
      </c>
      <c r="X314" s="44">
        <f>IFERROR(IF(X313="",0,X313),"0")</f>
        <v>0.9787499999999999</v>
      </c>
      <c r="Y314" s="68"/>
      <c r="Z314" s="68"/>
    </row>
    <row r="315" spans="1:53" x14ac:dyDescent="0.2">
      <c r="A315" s="320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17" t="s">
        <v>43</v>
      </c>
      <c r="O315" s="318"/>
      <c r="P315" s="318"/>
      <c r="Q315" s="318"/>
      <c r="R315" s="318"/>
      <c r="S315" s="318"/>
      <c r="T315" s="319"/>
      <c r="U315" s="43" t="s">
        <v>0</v>
      </c>
      <c r="V315" s="44">
        <f>IFERROR(SUM(V313:V313),"0")</f>
        <v>349</v>
      </c>
      <c r="W315" s="44">
        <f>IFERROR(SUM(W313:W313),"0")</f>
        <v>351</v>
      </c>
      <c r="X315" s="43"/>
      <c r="Y315" s="68"/>
      <c r="Z315" s="68"/>
    </row>
    <row r="316" spans="1:53" ht="16.5" customHeight="1" x14ac:dyDescent="0.25">
      <c r="A316" s="330" t="s">
        <v>473</v>
      </c>
      <c r="B316" s="330"/>
      <c r="C316" s="330"/>
      <c r="D316" s="330"/>
      <c r="E316" s="330"/>
      <c r="F316" s="330"/>
      <c r="G316" s="330"/>
      <c r="H316" s="330"/>
      <c r="I316" s="330"/>
      <c r="J316" s="330"/>
      <c r="K316" s="330"/>
      <c r="L316" s="330"/>
      <c r="M316" s="330"/>
      <c r="N316" s="330"/>
      <c r="O316" s="330"/>
      <c r="P316" s="330"/>
      <c r="Q316" s="330"/>
      <c r="R316" s="330"/>
      <c r="S316" s="330"/>
      <c r="T316" s="330"/>
      <c r="U316" s="330"/>
      <c r="V316" s="330"/>
      <c r="W316" s="330"/>
      <c r="X316" s="330"/>
      <c r="Y316" s="66"/>
      <c r="Z316" s="66"/>
    </row>
    <row r="317" spans="1:53" ht="14.25" customHeight="1" x14ac:dyDescent="0.25">
      <c r="A317" s="331" t="s">
        <v>116</v>
      </c>
      <c r="B317" s="331"/>
      <c r="C317" s="331"/>
      <c r="D317" s="331"/>
      <c r="E317" s="331"/>
      <c r="F317" s="331"/>
      <c r="G317" s="331"/>
      <c r="H317" s="331"/>
      <c r="I317" s="331"/>
      <c r="J317" s="331"/>
      <c r="K317" s="331"/>
      <c r="L317" s="331"/>
      <c r="M317" s="331"/>
      <c r="N317" s="331"/>
      <c r="O317" s="331"/>
      <c r="P317" s="331"/>
      <c r="Q317" s="331"/>
      <c r="R317" s="331"/>
      <c r="S317" s="331"/>
      <c r="T317" s="331"/>
      <c r="U317" s="331"/>
      <c r="V317" s="331"/>
      <c r="W317" s="331"/>
      <c r="X317" s="331"/>
      <c r="Y317" s="67"/>
      <c r="Z317" s="67"/>
    </row>
    <row r="318" spans="1:53" ht="27" customHeight="1" x14ac:dyDescent="0.25">
      <c r="A318" s="64" t="s">
        <v>474</v>
      </c>
      <c r="B318" s="64" t="s">
        <v>475</v>
      </c>
      <c r="C318" s="37">
        <v>4301011324</v>
      </c>
      <c r="D318" s="326">
        <v>4607091384185</v>
      </c>
      <c r="E318" s="326"/>
      <c r="F318" s="63">
        <v>0.8</v>
      </c>
      <c r="G318" s="38">
        <v>15</v>
      </c>
      <c r="H318" s="63">
        <v>12</v>
      </c>
      <c r="I318" s="63">
        <v>12.48</v>
      </c>
      <c r="J318" s="38">
        <v>56</v>
      </c>
      <c r="K318" s="38" t="s">
        <v>112</v>
      </c>
      <c r="L318" s="39" t="s">
        <v>79</v>
      </c>
      <c r="M318" s="38">
        <v>60</v>
      </c>
      <c r="N318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28"/>
      <c r="P318" s="328"/>
      <c r="Q318" s="328"/>
      <c r="R318" s="329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476</v>
      </c>
      <c r="B319" s="64" t="s">
        <v>477</v>
      </c>
      <c r="C319" s="37">
        <v>4301011312</v>
      </c>
      <c r="D319" s="326">
        <v>4607091384192</v>
      </c>
      <c r="E319" s="326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111</v>
      </c>
      <c r="M319" s="38">
        <v>60</v>
      </c>
      <c r="N319" s="4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28"/>
      <c r="P319" s="328"/>
      <c r="Q319" s="328"/>
      <c r="R319" s="329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478</v>
      </c>
      <c r="B320" s="64" t="s">
        <v>479</v>
      </c>
      <c r="C320" s="37">
        <v>4301011483</v>
      </c>
      <c r="D320" s="326">
        <v>4680115881907</v>
      </c>
      <c r="E320" s="326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112</v>
      </c>
      <c r="L320" s="39" t="s">
        <v>79</v>
      </c>
      <c r="M320" s="38">
        <v>60</v>
      </c>
      <c r="N320" s="3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28"/>
      <c r="P320" s="328"/>
      <c r="Q320" s="328"/>
      <c r="R320" s="329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ht="27" customHeight="1" x14ac:dyDescent="0.25">
      <c r="A321" s="64" t="s">
        <v>480</v>
      </c>
      <c r="B321" s="64" t="s">
        <v>481</v>
      </c>
      <c r="C321" s="37">
        <v>4301011303</v>
      </c>
      <c r="D321" s="326">
        <v>4607091384680</v>
      </c>
      <c r="E321" s="326"/>
      <c r="F321" s="63">
        <v>0.4</v>
      </c>
      <c r="G321" s="38">
        <v>10</v>
      </c>
      <c r="H321" s="63">
        <v>4</v>
      </c>
      <c r="I321" s="63">
        <v>4.21</v>
      </c>
      <c r="J321" s="38">
        <v>120</v>
      </c>
      <c r="K321" s="38" t="s">
        <v>80</v>
      </c>
      <c r="L321" s="39" t="s">
        <v>79</v>
      </c>
      <c r="M321" s="38">
        <v>60</v>
      </c>
      <c r="N321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28"/>
      <c r="P321" s="328"/>
      <c r="Q321" s="328"/>
      <c r="R321" s="329"/>
      <c r="S321" s="40" t="s">
        <v>48</v>
      </c>
      <c r="T321" s="40" t="s">
        <v>48</v>
      </c>
      <c r="U321" s="41" t="s">
        <v>0</v>
      </c>
      <c r="V321" s="59">
        <v>192</v>
      </c>
      <c r="W321" s="56">
        <f>IFERROR(IF(V321="",0,CEILING((V321/$H321),1)*$H321),"")</f>
        <v>192</v>
      </c>
      <c r="X321" s="42">
        <f>IFERROR(IF(W321=0,"",ROUNDUP(W321/H321,0)*0.00937),"")</f>
        <v>0.44975999999999999</v>
      </c>
      <c r="Y321" s="69" t="s">
        <v>48</v>
      </c>
      <c r="Z321" s="70" t="s">
        <v>48</v>
      </c>
      <c r="AD321" s="71"/>
      <c r="BA321" s="246" t="s">
        <v>66</v>
      </c>
    </row>
    <row r="322" spans="1:53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0"/>
      <c r="M322" s="321"/>
      <c r="N322" s="317" t="s">
        <v>43</v>
      </c>
      <c r="O322" s="318"/>
      <c r="P322" s="318"/>
      <c r="Q322" s="318"/>
      <c r="R322" s="318"/>
      <c r="S322" s="318"/>
      <c r="T322" s="319"/>
      <c r="U322" s="43" t="s">
        <v>42</v>
      </c>
      <c r="V322" s="44">
        <f>IFERROR(V318/H318,"0")+IFERROR(V319/H319,"0")+IFERROR(V320/H320,"0")+IFERROR(V321/H321,"0")</f>
        <v>48</v>
      </c>
      <c r="W322" s="44">
        <f>IFERROR(W318/H318,"0")+IFERROR(W319/H319,"0")+IFERROR(W320/H320,"0")+IFERROR(W321/H321,"0")</f>
        <v>48</v>
      </c>
      <c r="X322" s="44">
        <f>IFERROR(IF(X318="",0,X318),"0")+IFERROR(IF(X319="",0,X319),"0")+IFERROR(IF(X320="",0,X320),"0")+IFERROR(IF(X321="",0,X321),"0")</f>
        <v>0.44975999999999999</v>
      </c>
      <c r="Y322" s="68"/>
      <c r="Z322" s="68"/>
    </row>
    <row r="323" spans="1:53" x14ac:dyDescent="0.2">
      <c r="A323" s="320"/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1"/>
      <c r="N323" s="317" t="s">
        <v>43</v>
      </c>
      <c r="O323" s="318"/>
      <c r="P323" s="318"/>
      <c r="Q323" s="318"/>
      <c r="R323" s="318"/>
      <c r="S323" s="318"/>
      <c r="T323" s="319"/>
      <c r="U323" s="43" t="s">
        <v>0</v>
      </c>
      <c r="V323" s="44">
        <f>IFERROR(SUM(V318:V321),"0")</f>
        <v>192</v>
      </c>
      <c r="W323" s="44">
        <f>IFERROR(SUM(W318:W321),"0")</f>
        <v>192</v>
      </c>
      <c r="X323" s="43"/>
      <c r="Y323" s="68"/>
      <c r="Z323" s="68"/>
    </row>
    <row r="324" spans="1:53" ht="14.25" customHeight="1" x14ac:dyDescent="0.25">
      <c r="A324" s="331" t="s">
        <v>76</v>
      </c>
      <c r="B324" s="331"/>
      <c r="C324" s="331"/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1"/>
      <c r="U324" s="331"/>
      <c r="V324" s="331"/>
      <c r="W324" s="331"/>
      <c r="X324" s="331"/>
      <c r="Y324" s="67"/>
      <c r="Z324" s="67"/>
    </row>
    <row r="325" spans="1:53" ht="27" customHeight="1" x14ac:dyDescent="0.25">
      <c r="A325" s="64" t="s">
        <v>482</v>
      </c>
      <c r="B325" s="64" t="s">
        <v>483</v>
      </c>
      <c r="C325" s="37">
        <v>4301031139</v>
      </c>
      <c r="D325" s="326">
        <v>4607091384802</v>
      </c>
      <c r="E325" s="326"/>
      <c r="F325" s="63">
        <v>0.73</v>
      </c>
      <c r="G325" s="38">
        <v>6</v>
      </c>
      <c r="H325" s="63">
        <v>4.38</v>
      </c>
      <c r="I325" s="63">
        <v>4.58</v>
      </c>
      <c r="J325" s="38">
        <v>156</v>
      </c>
      <c r="K325" s="38" t="s">
        <v>80</v>
      </c>
      <c r="L325" s="39" t="s">
        <v>79</v>
      </c>
      <c r="M325" s="38">
        <v>35</v>
      </c>
      <c r="N325" s="3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28"/>
      <c r="P325" s="328"/>
      <c r="Q325" s="328"/>
      <c r="R325" s="329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IFERROR(IF(W325=0,"",ROUNDUP(W325/H325,0)*0.00753),"")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ht="27" customHeight="1" x14ac:dyDescent="0.25">
      <c r="A326" s="64" t="s">
        <v>484</v>
      </c>
      <c r="B326" s="64" t="s">
        <v>485</v>
      </c>
      <c r="C326" s="37">
        <v>4301031140</v>
      </c>
      <c r="D326" s="326">
        <v>4607091384826</v>
      </c>
      <c r="E326" s="326"/>
      <c r="F326" s="63">
        <v>0.35</v>
      </c>
      <c r="G326" s="38">
        <v>8</v>
      </c>
      <c r="H326" s="63">
        <v>2.8</v>
      </c>
      <c r="I326" s="63">
        <v>2.9</v>
      </c>
      <c r="J326" s="38">
        <v>234</v>
      </c>
      <c r="K326" s="38" t="s">
        <v>180</v>
      </c>
      <c r="L326" s="39" t="s">
        <v>79</v>
      </c>
      <c r="M326" s="38">
        <v>35</v>
      </c>
      <c r="N326" s="3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28"/>
      <c r="P326" s="328"/>
      <c r="Q326" s="328"/>
      <c r="R326" s="329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IFERROR(IF(W326=0,"",ROUNDUP(W326/H326,0)*0.00502),"")</f>
        <v/>
      </c>
      <c r="Y326" s="69" t="s">
        <v>48</v>
      </c>
      <c r="Z326" s="70" t="s">
        <v>48</v>
      </c>
      <c r="AD326" s="71"/>
      <c r="BA326" s="248" t="s">
        <v>66</v>
      </c>
    </row>
    <row r="327" spans="1:53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0"/>
      <c r="M327" s="321"/>
      <c r="N327" s="317" t="s">
        <v>43</v>
      </c>
      <c r="O327" s="318"/>
      <c r="P327" s="318"/>
      <c r="Q327" s="318"/>
      <c r="R327" s="318"/>
      <c r="S327" s="318"/>
      <c r="T327" s="319"/>
      <c r="U327" s="43" t="s">
        <v>42</v>
      </c>
      <c r="V327" s="44">
        <f>IFERROR(V325/H325,"0")+IFERROR(V326/H326,"0")</f>
        <v>0</v>
      </c>
      <c r="W327" s="44">
        <f>IFERROR(W325/H325,"0")+IFERROR(W326/H326,"0")</f>
        <v>0</v>
      </c>
      <c r="X327" s="44">
        <f>IFERROR(IF(X325="",0,X325),"0")+IFERROR(IF(X326="",0,X326),"0")</f>
        <v>0</v>
      </c>
      <c r="Y327" s="68"/>
      <c r="Z327" s="68"/>
    </row>
    <row r="328" spans="1:53" x14ac:dyDescent="0.2">
      <c r="A328" s="320"/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1"/>
      <c r="N328" s="317" t="s">
        <v>43</v>
      </c>
      <c r="O328" s="318"/>
      <c r="P328" s="318"/>
      <c r="Q328" s="318"/>
      <c r="R328" s="318"/>
      <c r="S328" s="318"/>
      <c r="T328" s="319"/>
      <c r="U328" s="43" t="s">
        <v>0</v>
      </c>
      <c r="V328" s="44">
        <f>IFERROR(SUM(V325:V326),"0")</f>
        <v>0</v>
      </c>
      <c r="W328" s="44">
        <f>IFERROR(SUM(W325:W326),"0")</f>
        <v>0</v>
      </c>
      <c r="X328" s="43"/>
      <c r="Y328" s="68"/>
      <c r="Z328" s="68"/>
    </row>
    <row r="329" spans="1:53" ht="14.25" customHeight="1" x14ac:dyDescent="0.25">
      <c r="A329" s="331" t="s">
        <v>81</v>
      </c>
      <c r="B329" s="331"/>
      <c r="C329" s="331"/>
      <c r="D329" s="331"/>
      <c r="E329" s="331"/>
      <c r="F329" s="331"/>
      <c r="G329" s="331"/>
      <c r="H329" s="331"/>
      <c r="I329" s="331"/>
      <c r="J329" s="331"/>
      <c r="K329" s="331"/>
      <c r="L329" s="331"/>
      <c r="M329" s="331"/>
      <c r="N329" s="331"/>
      <c r="O329" s="331"/>
      <c r="P329" s="331"/>
      <c r="Q329" s="331"/>
      <c r="R329" s="331"/>
      <c r="S329" s="331"/>
      <c r="T329" s="331"/>
      <c r="U329" s="331"/>
      <c r="V329" s="331"/>
      <c r="W329" s="331"/>
      <c r="X329" s="331"/>
      <c r="Y329" s="67"/>
      <c r="Z329" s="67"/>
    </row>
    <row r="330" spans="1:53" ht="27" customHeight="1" x14ac:dyDescent="0.25">
      <c r="A330" s="64" t="s">
        <v>486</v>
      </c>
      <c r="B330" s="64" t="s">
        <v>487</v>
      </c>
      <c r="C330" s="37">
        <v>4301051303</v>
      </c>
      <c r="D330" s="326">
        <v>4607091384246</v>
      </c>
      <c r="E330" s="326"/>
      <c r="F330" s="63">
        <v>1.3</v>
      </c>
      <c r="G330" s="38">
        <v>6</v>
      </c>
      <c r="H330" s="63">
        <v>7.8</v>
      </c>
      <c r="I330" s="63">
        <v>8.3640000000000008</v>
      </c>
      <c r="J330" s="38">
        <v>56</v>
      </c>
      <c r="K330" s="38" t="s">
        <v>112</v>
      </c>
      <c r="L330" s="39" t="s">
        <v>79</v>
      </c>
      <c r="M330" s="38">
        <v>40</v>
      </c>
      <c r="N330" s="39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28"/>
      <c r="P330" s="328"/>
      <c r="Q330" s="328"/>
      <c r="R330" s="329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488</v>
      </c>
      <c r="B331" s="64" t="s">
        <v>489</v>
      </c>
      <c r="C331" s="37">
        <v>4301051445</v>
      </c>
      <c r="D331" s="326">
        <v>4680115881976</v>
      </c>
      <c r="E331" s="326"/>
      <c r="F331" s="63">
        <v>1.3</v>
      </c>
      <c r="G331" s="38">
        <v>6</v>
      </c>
      <c r="H331" s="63">
        <v>7.8</v>
      </c>
      <c r="I331" s="63">
        <v>8.2799999999999994</v>
      </c>
      <c r="J331" s="38">
        <v>56</v>
      </c>
      <c r="K331" s="38" t="s">
        <v>112</v>
      </c>
      <c r="L331" s="39" t="s">
        <v>79</v>
      </c>
      <c r="M331" s="38">
        <v>40</v>
      </c>
      <c r="N331" s="3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28"/>
      <c r="P331" s="328"/>
      <c r="Q331" s="328"/>
      <c r="R331" s="329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490</v>
      </c>
      <c r="B332" s="64" t="s">
        <v>491</v>
      </c>
      <c r="C332" s="37">
        <v>4301051297</v>
      </c>
      <c r="D332" s="326">
        <v>4607091384253</v>
      </c>
      <c r="E332" s="326"/>
      <c r="F332" s="63">
        <v>0.4</v>
      </c>
      <c r="G332" s="38">
        <v>6</v>
      </c>
      <c r="H332" s="63">
        <v>2.4</v>
      </c>
      <c r="I332" s="63">
        <v>2.6840000000000002</v>
      </c>
      <c r="J332" s="38">
        <v>156</v>
      </c>
      <c r="K332" s="38" t="s">
        <v>80</v>
      </c>
      <c r="L332" s="39" t="s">
        <v>79</v>
      </c>
      <c r="M332" s="38">
        <v>40</v>
      </c>
      <c r="N332" s="3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28"/>
      <c r="P332" s="328"/>
      <c r="Q332" s="328"/>
      <c r="R332" s="329"/>
      <c r="S332" s="40" t="s">
        <v>48</v>
      </c>
      <c r="T332" s="40" t="s">
        <v>48</v>
      </c>
      <c r="U332" s="41" t="s">
        <v>0</v>
      </c>
      <c r="V332" s="59">
        <v>168</v>
      </c>
      <c r="W332" s="56">
        <f>IFERROR(IF(V332="",0,CEILING((V332/$H332),1)*$H332),"")</f>
        <v>168</v>
      </c>
      <c r="X332" s="42">
        <f>IFERROR(IF(W332=0,"",ROUNDUP(W332/H332,0)*0.00753),"")</f>
        <v>0.52710000000000001</v>
      </c>
      <c r="Y332" s="69" t="s">
        <v>48</v>
      </c>
      <c r="Z332" s="70" t="s">
        <v>48</v>
      </c>
      <c r="AD332" s="71"/>
      <c r="BA332" s="251" t="s">
        <v>66</v>
      </c>
    </row>
    <row r="333" spans="1:53" ht="27" customHeight="1" x14ac:dyDescent="0.25">
      <c r="A333" s="64" t="s">
        <v>492</v>
      </c>
      <c r="B333" s="64" t="s">
        <v>493</v>
      </c>
      <c r="C333" s="37">
        <v>4301051444</v>
      </c>
      <c r="D333" s="326">
        <v>4680115881969</v>
      </c>
      <c r="E333" s="326"/>
      <c r="F333" s="63">
        <v>0.4</v>
      </c>
      <c r="G333" s="38">
        <v>6</v>
      </c>
      <c r="H333" s="63">
        <v>2.4</v>
      </c>
      <c r="I333" s="63">
        <v>2.6</v>
      </c>
      <c r="J333" s="38">
        <v>156</v>
      </c>
      <c r="K333" s="38" t="s">
        <v>80</v>
      </c>
      <c r="L333" s="39" t="s">
        <v>79</v>
      </c>
      <c r="M333" s="38">
        <v>40</v>
      </c>
      <c r="N333" s="3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28"/>
      <c r="P333" s="328"/>
      <c r="Q333" s="328"/>
      <c r="R333" s="329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IFERROR(IF(W333=0,"",ROUNDUP(W333/H333,0)*0.00753),"")</f>
        <v/>
      </c>
      <c r="Y333" s="69" t="s">
        <v>48</v>
      </c>
      <c r="Z333" s="70" t="s">
        <v>48</v>
      </c>
      <c r="AD333" s="71"/>
      <c r="BA333" s="252" t="s">
        <v>66</v>
      </c>
    </row>
    <row r="334" spans="1:53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1"/>
      <c r="N334" s="317" t="s">
        <v>43</v>
      </c>
      <c r="O334" s="318"/>
      <c r="P334" s="318"/>
      <c r="Q334" s="318"/>
      <c r="R334" s="318"/>
      <c r="S334" s="318"/>
      <c r="T334" s="319"/>
      <c r="U334" s="43" t="s">
        <v>42</v>
      </c>
      <c r="V334" s="44">
        <f>IFERROR(V330/H330,"0")+IFERROR(V331/H331,"0")+IFERROR(V332/H332,"0")+IFERROR(V333/H333,"0")</f>
        <v>70</v>
      </c>
      <c r="W334" s="44">
        <f>IFERROR(W330/H330,"0")+IFERROR(W331/H331,"0")+IFERROR(W332/H332,"0")+IFERROR(W333/H333,"0")</f>
        <v>70</v>
      </c>
      <c r="X334" s="44">
        <f>IFERROR(IF(X330="",0,X330),"0")+IFERROR(IF(X331="",0,X331),"0")+IFERROR(IF(X332="",0,X332),"0")+IFERROR(IF(X333="",0,X333),"0")</f>
        <v>0.52710000000000001</v>
      </c>
      <c r="Y334" s="68"/>
      <c r="Z334" s="68"/>
    </row>
    <row r="335" spans="1:53" x14ac:dyDescent="0.2">
      <c r="A335" s="320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1"/>
      <c r="N335" s="317" t="s">
        <v>43</v>
      </c>
      <c r="O335" s="318"/>
      <c r="P335" s="318"/>
      <c r="Q335" s="318"/>
      <c r="R335" s="318"/>
      <c r="S335" s="318"/>
      <c r="T335" s="319"/>
      <c r="U335" s="43" t="s">
        <v>0</v>
      </c>
      <c r="V335" s="44">
        <f>IFERROR(SUM(V330:V333),"0")</f>
        <v>168</v>
      </c>
      <c r="W335" s="44">
        <f>IFERROR(SUM(W330:W333),"0")</f>
        <v>168</v>
      </c>
      <c r="X335" s="43"/>
      <c r="Y335" s="68"/>
      <c r="Z335" s="68"/>
    </row>
    <row r="336" spans="1:53" ht="14.25" customHeight="1" x14ac:dyDescent="0.25">
      <c r="A336" s="331" t="s">
        <v>231</v>
      </c>
      <c r="B336" s="331"/>
      <c r="C336" s="331"/>
      <c r="D336" s="331"/>
      <c r="E336" s="331"/>
      <c r="F336" s="331"/>
      <c r="G336" s="331"/>
      <c r="H336" s="331"/>
      <c r="I336" s="331"/>
      <c r="J336" s="331"/>
      <c r="K336" s="331"/>
      <c r="L336" s="331"/>
      <c r="M336" s="331"/>
      <c r="N336" s="331"/>
      <c r="O336" s="331"/>
      <c r="P336" s="331"/>
      <c r="Q336" s="331"/>
      <c r="R336" s="331"/>
      <c r="S336" s="331"/>
      <c r="T336" s="331"/>
      <c r="U336" s="331"/>
      <c r="V336" s="331"/>
      <c r="W336" s="331"/>
      <c r="X336" s="331"/>
      <c r="Y336" s="67"/>
      <c r="Z336" s="67"/>
    </row>
    <row r="337" spans="1:53" ht="27" customHeight="1" x14ac:dyDescent="0.25">
      <c r="A337" s="64" t="s">
        <v>494</v>
      </c>
      <c r="B337" s="64" t="s">
        <v>495</v>
      </c>
      <c r="C337" s="37">
        <v>4301060322</v>
      </c>
      <c r="D337" s="326">
        <v>4607091389357</v>
      </c>
      <c r="E337" s="326"/>
      <c r="F337" s="63">
        <v>1.3</v>
      </c>
      <c r="G337" s="38">
        <v>6</v>
      </c>
      <c r="H337" s="63">
        <v>7.8</v>
      </c>
      <c r="I337" s="63">
        <v>8.2799999999999994</v>
      </c>
      <c r="J337" s="38">
        <v>56</v>
      </c>
      <c r="K337" s="38" t="s">
        <v>112</v>
      </c>
      <c r="L337" s="39" t="s">
        <v>79</v>
      </c>
      <c r="M337" s="38">
        <v>40</v>
      </c>
      <c r="N337" s="3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28"/>
      <c r="P337" s="328"/>
      <c r="Q337" s="328"/>
      <c r="R337" s="329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3" t="s">
        <v>66</v>
      </c>
    </row>
    <row r="338" spans="1:53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1"/>
      <c r="N338" s="317" t="s">
        <v>43</v>
      </c>
      <c r="O338" s="318"/>
      <c r="P338" s="318"/>
      <c r="Q338" s="318"/>
      <c r="R338" s="318"/>
      <c r="S338" s="318"/>
      <c r="T338" s="319"/>
      <c r="U338" s="43" t="s">
        <v>42</v>
      </c>
      <c r="V338" s="44">
        <f>IFERROR(V337/H337,"0")</f>
        <v>0</v>
      </c>
      <c r="W338" s="44">
        <f>IFERROR(W337/H337,"0")</f>
        <v>0</v>
      </c>
      <c r="X338" s="44">
        <f>IFERROR(IF(X337="",0,X337),"0")</f>
        <v>0</v>
      </c>
      <c r="Y338" s="68"/>
      <c r="Z338" s="68"/>
    </row>
    <row r="339" spans="1:53" x14ac:dyDescent="0.2">
      <c r="A339" s="320"/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1"/>
      <c r="N339" s="317" t="s">
        <v>43</v>
      </c>
      <c r="O339" s="318"/>
      <c r="P339" s="318"/>
      <c r="Q339" s="318"/>
      <c r="R339" s="318"/>
      <c r="S339" s="318"/>
      <c r="T339" s="319"/>
      <c r="U339" s="43" t="s">
        <v>0</v>
      </c>
      <c r="V339" s="44">
        <f>IFERROR(SUM(V337:V337),"0")</f>
        <v>0</v>
      </c>
      <c r="W339" s="44">
        <f>IFERROR(SUM(W337:W337),"0")</f>
        <v>0</v>
      </c>
      <c r="X339" s="43"/>
      <c r="Y339" s="68"/>
      <c r="Z339" s="68"/>
    </row>
    <row r="340" spans="1:53" ht="27.75" customHeight="1" x14ac:dyDescent="0.2">
      <c r="A340" s="342" t="s">
        <v>496</v>
      </c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2"/>
      <c r="N340" s="342"/>
      <c r="O340" s="342"/>
      <c r="P340" s="342"/>
      <c r="Q340" s="342"/>
      <c r="R340" s="342"/>
      <c r="S340" s="342"/>
      <c r="T340" s="342"/>
      <c r="U340" s="342"/>
      <c r="V340" s="342"/>
      <c r="W340" s="342"/>
      <c r="X340" s="342"/>
      <c r="Y340" s="55"/>
      <c r="Z340" s="55"/>
    </row>
    <row r="341" spans="1:53" ht="16.5" customHeight="1" x14ac:dyDescent="0.25">
      <c r="A341" s="330" t="s">
        <v>497</v>
      </c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0"/>
      <c r="N341" s="330"/>
      <c r="O341" s="330"/>
      <c r="P341" s="330"/>
      <c r="Q341" s="330"/>
      <c r="R341" s="330"/>
      <c r="S341" s="330"/>
      <c r="T341" s="330"/>
      <c r="U341" s="330"/>
      <c r="V341" s="330"/>
      <c r="W341" s="330"/>
      <c r="X341" s="330"/>
      <c r="Y341" s="66"/>
      <c r="Z341" s="66"/>
    </row>
    <row r="342" spans="1:53" ht="14.25" customHeight="1" x14ac:dyDescent="0.25">
      <c r="A342" s="331" t="s">
        <v>116</v>
      </c>
      <c r="B342" s="331"/>
      <c r="C342" s="331"/>
      <c r="D342" s="331"/>
      <c r="E342" s="331"/>
      <c r="F342" s="331"/>
      <c r="G342" s="331"/>
      <c r="H342" s="331"/>
      <c r="I342" s="331"/>
      <c r="J342" s="331"/>
      <c r="K342" s="331"/>
      <c r="L342" s="331"/>
      <c r="M342" s="331"/>
      <c r="N342" s="331"/>
      <c r="O342" s="331"/>
      <c r="P342" s="331"/>
      <c r="Q342" s="331"/>
      <c r="R342" s="331"/>
      <c r="S342" s="331"/>
      <c r="T342" s="331"/>
      <c r="U342" s="331"/>
      <c r="V342" s="331"/>
      <c r="W342" s="331"/>
      <c r="X342" s="331"/>
      <c r="Y342" s="67"/>
      <c r="Z342" s="67"/>
    </row>
    <row r="343" spans="1:53" ht="27" customHeight="1" x14ac:dyDescent="0.25">
      <c r="A343" s="64" t="s">
        <v>498</v>
      </c>
      <c r="B343" s="64" t="s">
        <v>499</v>
      </c>
      <c r="C343" s="37">
        <v>4301011428</v>
      </c>
      <c r="D343" s="326">
        <v>4607091389708</v>
      </c>
      <c r="E343" s="326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3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28"/>
      <c r="P343" s="328"/>
      <c r="Q343" s="328"/>
      <c r="R343" s="329"/>
      <c r="S343" s="40" t="s">
        <v>48</v>
      </c>
      <c r="T343" s="40" t="s">
        <v>48</v>
      </c>
      <c r="U343" s="41" t="s">
        <v>0</v>
      </c>
      <c r="V343" s="59">
        <v>32.4</v>
      </c>
      <c r="W343" s="56">
        <f>IFERROR(IF(V343="",0,CEILING((V343/$H343),1)*$H343),"")</f>
        <v>32.400000000000006</v>
      </c>
      <c r="X343" s="42">
        <f>IFERROR(IF(W343=0,"",ROUNDUP(W343/H343,0)*0.00753),"")</f>
        <v>9.0359999999999996E-2</v>
      </c>
      <c r="Y343" s="69" t="s">
        <v>48</v>
      </c>
      <c r="Z343" s="70" t="s">
        <v>48</v>
      </c>
      <c r="AD343" s="71"/>
      <c r="BA343" s="254" t="s">
        <v>66</v>
      </c>
    </row>
    <row r="344" spans="1:53" ht="27" customHeight="1" x14ac:dyDescent="0.25">
      <c r="A344" s="64" t="s">
        <v>500</v>
      </c>
      <c r="B344" s="64" t="s">
        <v>501</v>
      </c>
      <c r="C344" s="37">
        <v>4301011427</v>
      </c>
      <c r="D344" s="326">
        <v>4607091389692</v>
      </c>
      <c r="E344" s="326"/>
      <c r="F344" s="63">
        <v>0.45</v>
      </c>
      <c r="G344" s="38">
        <v>6</v>
      </c>
      <c r="H344" s="63">
        <v>2.7</v>
      </c>
      <c r="I344" s="63">
        <v>2.9</v>
      </c>
      <c r="J344" s="38">
        <v>156</v>
      </c>
      <c r="K344" s="38" t="s">
        <v>80</v>
      </c>
      <c r="L344" s="39" t="s">
        <v>111</v>
      </c>
      <c r="M344" s="38">
        <v>50</v>
      </c>
      <c r="N344" s="3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28"/>
      <c r="P344" s="328"/>
      <c r="Q344" s="328"/>
      <c r="R344" s="329"/>
      <c r="S344" s="40" t="s">
        <v>48</v>
      </c>
      <c r="T344" s="40" t="s">
        <v>48</v>
      </c>
      <c r="U344" s="41" t="s">
        <v>0</v>
      </c>
      <c r="V344" s="59">
        <v>32.4</v>
      </c>
      <c r="W344" s="56">
        <f>IFERROR(IF(V344="",0,CEILING((V344/$H344),1)*$H344),"")</f>
        <v>32.400000000000006</v>
      </c>
      <c r="X344" s="42">
        <f>IFERROR(IF(W344=0,"",ROUNDUP(W344/H344,0)*0.00753),"")</f>
        <v>9.0359999999999996E-2</v>
      </c>
      <c r="Y344" s="69" t="s">
        <v>48</v>
      </c>
      <c r="Z344" s="70" t="s">
        <v>48</v>
      </c>
      <c r="AD344" s="71"/>
      <c r="BA344" s="255" t="s">
        <v>66</v>
      </c>
    </row>
    <row r="345" spans="1:53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0"/>
      <c r="M345" s="321"/>
      <c r="N345" s="317" t="s">
        <v>43</v>
      </c>
      <c r="O345" s="318"/>
      <c r="P345" s="318"/>
      <c r="Q345" s="318"/>
      <c r="R345" s="318"/>
      <c r="S345" s="318"/>
      <c r="T345" s="319"/>
      <c r="U345" s="43" t="s">
        <v>42</v>
      </c>
      <c r="V345" s="44">
        <f>IFERROR(V343/H343,"0")+IFERROR(V344/H344,"0")</f>
        <v>23.999999999999996</v>
      </c>
      <c r="W345" s="44">
        <f>IFERROR(W343/H343,"0")+IFERROR(W344/H344,"0")</f>
        <v>24.000000000000004</v>
      </c>
      <c r="X345" s="44">
        <f>IFERROR(IF(X343="",0,X343),"0")+IFERROR(IF(X344="",0,X344),"0")</f>
        <v>0.18071999999999999</v>
      </c>
      <c r="Y345" s="68"/>
      <c r="Z345" s="68"/>
    </row>
    <row r="346" spans="1:53" x14ac:dyDescent="0.2">
      <c r="A346" s="320"/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1"/>
      <c r="N346" s="317" t="s">
        <v>43</v>
      </c>
      <c r="O346" s="318"/>
      <c r="P346" s="318"/>
      <c r="Q346" s="318"/>
      <c r="R346" s="318"/>
      <c r="S346" s="318"/>
      <c r="T346" s="319"/>
      <c r="U346" s="43" t="s">
        <v>0</v>
      </c>
      <c r="V346" s="44">
        <f>IFERROR(SUM(V343:V344),"0")</f>
        <v>64.8</v>
      </c>
      <c r="W346" s="44">
        <f>IFERROR(SUM(W343:W344),"0")</f>
        <v>64.800000000000011</v>
      </c>
      <c r="X346" s="43"/>
      <c r="Y346" s="68"/>
      <c r="Z346" s="68"/>
    </row>
    <row r="347" spans="1:53" ht="14.25" customHeight="1" x14ac:dyDescent="0.25">
      <c r="A347" s="331" t="s">
        <v>76</v>
      </c>
      <c r="B347" s="331"/>
      <c r="C347" s="331"/>
      <c r="D347" s="331"/>
      <c r="E347" s="331"/>
      <c r="F347" s="331"/>
      <c r="G347" s="331"/>
      <c r="H347" s="331"/>
      <c r="I347" s="331"/>
      <c r="J347" s="331"/>
      <c r="K347" s="331"/>
      <c r="L347" s="331"/>
      <c r="M347" s="331"/>
      <c r="N347" s="331"/>
      <c r="O347" s="331"/>
      <c r="P347" s="331"/>
      <c r="Q347" s="331"/>
      <c r="R347" s="331"/>
      <c r="S347" s="331"/>
      <c r="T347" s="331"/>
      <c r="U347" s="331"/>
      <c r="V347" s="331"/>
      <c r="W347" s="331"/>
      <c r="X347" s="331"/>
      <c r="Y347" s="67"/>
      <c r="Z347" s="67"/>
    </row>
    <row r="348" spans="1:53" ht="27" customHeight="1" x14ac:dyDescent="0.25">
      <c r="A348" s="64" t="s">
        <v>502</v>
      </c>
      <c r="B348" s="64" t="s">
        <v>503</v>
      </c>
      <c r="C348" s="37">
        <v>4301031177</v>
      </c>
      <c r="D348" s="326">
        <v>4607091389753</v>
      </c>
      <c r="E348" s="326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28"/>
      <c r="P348" s="328"/>
      <c r="Q348" s="328"/>
      <c r="R348" s="329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ref="W348:W360" si="15">IFERROR(IF(V348="",0,CEILING((V348/$H348),1)*$H348),"")</f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504</v>
      </c>
      <c r="B349" s="64" t="s">
        <v>505</v>
      </c>
      <c r="C349" s="37">
        <v>4301031174</v>
      </c>
      <c r="D349" s="326">
        <v>4607091389760</v>
      </c>
      <c r="E349" s="326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28"/>
      <c r="P349" s="328"/>
      <c r="Q349" s="328"/>
      <c r="R349" s="329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506</v>
      </c>
      <c r="B350" s="64" t="s">
        <v>507</v>
      </c>
      <c r="C350" s="37">
        <v>4301031175</v>
      </c>
      <c r="D350" s="326">
        <v>4607091389746</v>
      </c>
      <c r="E350" s="326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80</v>
      </c>
      <c r="L350" s="39" t="s">
        <v>79</v>
      </c>
      <c r="M350" s="38">
        <v>45</v>
      </c>
      <c r="N350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28"/>
      <c r="P350" s="328"/>
      <c r="Q350" s="328"/>
      <c r="R350" s="329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25">
      <c r="A351" s="64" t="s">
        <v>508</v>
      </c>
      <c r="B351" s="64" t="s">
        <v>509</v>
      </c>
      <c r="C351" s="37">
        <v>4301031236</v>
      </c>
      <c r="D351" s="326">
        <v>4680115882928</v>
      </c>
      <c r="E351" s="326"/>
      <c r="F351" s="63">
        <v>0.28000000000000003</v>
      </c>
      <c r="G351" s="38">
        <v>6</v>
      </c>
      <c r="H351" s="63">
        <v>1.68</v>
      </c>
      <c r="I351" s="63">
        <v>2.6</v>
      </c>
      <c r="J351" s="38">
        <v>156</v>
      </c>
      <c r="K351" s="38" t="s">
        <v>80</v>
      </c>
      <c r="L351" s="39" t="s">
        <v>79</v>
      </c>
      <c r="M351" s="38">
        <v>35</v>
      </c>
      <c r="N351" s="3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28"/>
      <c r="P351" s="328"/>
      <c r="Q351" s="328"/>
      <c r="R351" s="329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510</v>
      </c>
      <c r="B352" s="64" t="s">
        <v>511</v>
      </c>
      <c r="C352" s="37">
        <v>4301031257</v>
      </c>
      <c r="D352" s="326">
        <v>4680115883147</v>
      </c>
      <c r="E352" s="326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180</v>
      </c>
      <c r="L352" s="39" t="s">
        <v>79</v>
      </c>
      <c r="M352" s="38">
        <v>45</v>
      </c>
      <c r="N352" s="3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28"/>
      <c r="P352" s="328"/>
      <c r="Q352" s="328"/>
      <c r="R352" s="329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ref="X352:X360" si="16">IFERROR(IF(W352=0,"",ROUNDUP(W352/H352,0)*0.00502),"")</f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512</v>
      </c>
      <c r="B353" s="64" t="s">
        <v>513</v>
      </c>
      <c r="C353" s="37">
        <v>4301031178</v>
      </c>
      <c r="D353" s="326">
        <v>4607091384338</v>
      </c>
      <c r="E353" s="326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180</v>
      </c>
      <c r="L353" s="39" t="s">
        <v>79</v>
      </c>
      <c r="M353" s="38">
        <v>45</v>
      </c>
      <c r="N353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28"/>
      <c r="P353" s="328"/>
      <c r="Q353" s="328"/>
      <c r="R353" s="329"/>
      <c r="S353" s="40" t="s">
        <v>48</v>
      </c>
      <c r="T353" s="40" t="s">
        <v>48</v>
      </c>
      <c r="U353" s="41" t="s">
        <v>0</v>
      </c>
      <c r="V353" s="59">
        <v>60.9</v>
      </c>
      <c r="W353" s="56">
        <f t="shared" si="15"/>
        <v>60.900000000000006</v>
      </c>
      <c r="X353" s="42">
        <f t="shared" si="16"/>
        <v>0.14558000000000001</v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514</v>
      </c>
      <c r="B354" s="64" t="s">
        <v>515</v>
      </c>
      <c r="C354" s="37">
        <v>4301031254</v>
      </c>
      <c r="D354" s="326">
        <v>4680115883154</v>
      </c>
      <c r="E354" s="326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180</v>
      </c>
      <c r="L354" s="39" t="s">
        <v>79</v>
      </c>
      <c r="M354" s="38">
        <v>45</v>
      </c>
      <c r="N354" s="3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28"/>
      <c r="P354" s="328"/>
      <c r="Q354" s="328"/>
      <c r="R354" s="329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37.5" customHeight="1" x14ac:dyDescent="0.25">
      <c r="A355" s="64" t="s">
        <v>516</v>
      </c>
      <c r="B355" s="64" t="s">
        <v>517</v>
      </c>
      <c r="C355" s="37">
        <v>4301031171</v>
      </c>
      <c r="D355" s="326">
        <v>4607091389524</v>
      </c>
      <c r="E355" s="326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180</v>
      </c>
      <c r="L355" s="39" t="s">
        <v>79</v>
      </c>
      <c r="M355" s="38">
        <v>45</v>
      </c>
      <c r="N35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28"/>
      <c r="P355" s="328"/>
      <c r="Q355" s="328"/>
      <c r="R355" s="329"/>
      <c r="S355" s="40" t="s">
        <v>48</v>
      </c>
      <c r="T355" s="40" t="s">
        <v>48</v>
      </c>
      <c r="U355" s="41" t="s">
        <v>0</v>
      </c>
      <c r="V355" s="59">
        <v>62.999999999999993</v>
      </c>
      <c r="W355" s="56">
        <f t="shared" si="15"/>
        <v>63</v>
      </c>
      <c r="X355" s="42">
        <f t="shared" si="16"/>
        <v>0.15060000000000001</v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518</v>
      </c>
      <c r="B356" s="64" t="s">
        <v>519</v>
      </c>
      <c r="C356" s="37">
        <v>4301031258</v>
      </c>
      <c r="D356" s="326">
        <v>4680115883161</v>
      </c>
      <c r="E356" s="326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180</v>
      </c>
      <c r="L356" s="39" t="s">
        <v>79</v>
      </c>
      <c r="M356" s="38">
        <v>45</v>
      </c>
      <c r="N356" s="3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28"/>
      <c r="P356" s="328"/>
      <c r="Q356" s="328"/>
      <c r="R356" s="329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520</v>
      </c>
      <c r="B357" s="64" t="s">
        <v>521</v>
      </c>
      <c r="C357" s="37">
        <v>4301031170</v>
      </c>
      <c r="D357" s="326">
        <v>4607091384345</v>
      </c>
      <c r="E357" s="326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180</v>
      </c>
      <c r="L357" s="39" t="s">
        <v>79</v>
      </c>
      <c r="M357" s="38">
        <v>45</v>
      </c>
      <c r="N357" s="3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28"/>
      <c r="P357" s="328"/>
      <c r="Q357" s="328"/>
      <c r="R357" s="329"/>
      <c r="S357" s="40" t="s">
        <v>48</v>
      </c>
      <c r="T357" s="40" t="s">
        <v>48</v>
      </c>
      <c r="U357" s="41" t="s">
        <v>0</v>
      </c>
      <c r="V357" s="59">
        <v>75.599999999999994</v>
      </c>
      <c r="W357" s="56">
        <f t="shared" si="15"/>
        <v>75.600000000000009</v>
      </c>
      <c r="X357" s="42">
        <f t="shared" si="16"/>
        <v>0.18071999999999999</v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522</v>
      </c>
      <c r="B358" s="64" t="s">
        <v>523</v>
      </c>
      <c r="C358" s="37">
        <v>4301031256</v>
      </c>
      <c r="D358" s="326">
        <v>4680115883178</v>
      </c>
      <c r="E358" s="326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180</v>
      </c>
      <c r="L358" s="39" t="s">
        <v>79</v>
      </c>
      <c r="M358" s="38">
        <v>45</v>
      </c>
      <c r="N358" s="3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28"/>
      <c r="P358" s="328"/>
      <c r="Q358" s="328"/>
      <c r="R358" s="329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524</v>
      </c>
      <c r="B359" s="64" t="s">
        <v>525</v>
      </c>
      <c r="C359" s="37">
        <v>4301031172</v>
      </c>
      <c r="D359" s="326">
        <v>4607091389531</v>
      </c>
      <c r="E359" s="326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180</v>
      </c>
      <c r="L359" s="39" t="s">
        <v>79</v>
      </c>
      <c r="M359" s="38">
        <v>45</v>
      </c>
      <c r="N359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28"/>
      <c r="P359" s="328"/>
      <c r="Q359" s="328"/>
      <c r="R359" s="329"/>
      <c r="S359" s="40" t="s">
        <v>48</v>
      </c>
      <c r="T359" s="40" t="s">
        <v>48</v>
      </c>
      <c r="U359" s="41" t="s">
        <v>0</v>
      </c>
      <c r="V359" s="59">
        <v>79.8</v>
      </c>
      <c r="W359" s="56">
        <f t="shared" si="15"/>
        <v>79.8</v>
      </c>
      <c r="X359" s="42">
        <f t="shared" si="16"/>
        <v>0.19076000000000001</v>
      </c>
      <c r="Y359" s="69" t="s">
        <v>48</v>
      </c>
      <c r="Z359" s="70" t="s">
        <v>48</v>
      </c>
      <c r="AD359" s="71"/>
      <c r="BA359" s="267" t="s">
        <v>66</v>
      </c>
    </row>
    <row r="360" spans="1:53" ht="27" customHeight="1" x14ac:dyDescent="0.25">
      <c r="A360" s="64" t="s">
        <v>526</v>
      </c>
      <c r="B360" s="64" t="s">
        <v>527</v>
      </c>
      <c r="C360" s="37">
        <v>4301031255</v>
      </c>
      <c r="D360" s="326">
        <v>4680115883185</v>
      </c>
      <c r="E360" s="326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180</v>
      </c>
      <c r="L360" s="39" t="s">
        <v>79</v>
      </c>
      <c r="M360" s="38">
        <v>45</v>
      </c>
      <c r="N360" s="380" t="s">
        <v>528</v>
      </c>
      <c r="O360" s="328"/>
      <c r="P360" s="328"/>
      <c r="Q360" s="328"/>
      <c r="R360" s="329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8" t="s">
        <v>66</v>
      </c>
    </row>
    <row r="361" spans="1:53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0"/>
      <c r="M361" s="321"/>
      <c r="N361" s="317" t="s">
        <v>43</v>
      </c>
      <c r="O361" s="318"/>
      <c r="P361" s="318"/>
      <c r="Q361" s="318"/>
      <c r="R361" s="318"/>
      <c r="S361" s="318"/>
      <c r="T361" s="319"/>
      <c r="U361" s="43" t="s">
        <v>42</v>
      </c>
      <c r="V361" s="44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133</v>
      </c>
      <c r="W361" s="44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133</v>
      </c>
      <c r="X361" s="44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0.66766000000000003</v>
      </c>
      <c r="Y361" s="68"/>
      <c r="Z361" s="68"/>
    </row>
    <row r="362" spans="1:53" x14ac:dyDescent="0.2">
      <c r="A362" s="320"/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1"/>
      <c r="N362" s="317" t="s">
        <v>43</v>
      </c>
      <c r="O362" s="318"/>
      <c r="P362" s="318"/>
      <c r="Q362" s="318"/>
      <c r="R362" s="318"/>
      <c r="S362" s="318"/>
      <c r="T362" s="319"/>
      <c r="U362" s="43" t="s">
        <v>0</v>
      </c>
      <c r="V362" s="44">
        <f>IFERROR(SUM(V348:V360),"0")</f>
        <v>279.3</v>
      </c>
      <c r="W362" s="44">
        <f>IFERROR(SUM(W348:W360),"0")</f>
        <v>279.3</v>
      </c>
      <c r="X362" s="43"/>
      <c r="Y362" s="68"/>
      <c r="Z362" s="68"/>
    </row>
    <row r="363" spans="1:53" ht="14.25" customHeight="1" x14ac:dyDescent="0.25">
      <c r="A363" s="331" t="s">
        <v>81</v>
      </c>
      <c r="B363" s="331"/>
      <c r="C363" s="331"/>
      <c r="D363" s="331"/>
      <c r="E363" s="331"/>
      <c r="F363" s="331"/>
      <c r="G363" s="331"/>
      <c r="H363" s="331"/>
      <c r="I363" s="331"/>
      <c r="J363" s="331"/>
      <c r="K363" s="331"/>
      <c r="L363" s="331"/>
      <c r="M363" s="331"/>
      <c r="N363" s="331"/>
      <c r="O363" s="331"/>
      <c r="P363" s="331"/>
      <c r="Q363" s="331"/>
      <c r="R363" s="331"/>
      <c r="S363" s="331"/>
      <c r="T363" s="331"/>
      <c r="U363" s="331"/>
      <c r="V363" s="331"/>
      <c r="W363" s="331"/>
      <c r="X363" s="331"/>
      <c r="Y363" s="67"/>
      <c r="Z363" s="67"/>
    </row>
    <row r="364" spans="1:53" ht="27" customHeight="1" x14ac:dyDescent="0.25">
      <c r="A364" s="64" t="s">
        <v>529</v>
      </c>
      <c r="B364" s="64" t="s">
        <v>530</v>
      </c>
      <c r="C364" s="37">
        <v>4301051258</v>
      </c>
      <c r="D364" s="326">
        <v>4607091389685</v>
      </c>
      <c r="E364" s="326"/>
      <c r="F364" s="63">
        <v>1.3</v>
      </c>
      <c r="G364" s="38">
        <v>6</v>
      </c>
      <c r="H364" s="63">
        <v>7.8</v>
      </c>
      <c r="I364" s="63">
        <v>8.3460000000000001</v>
      </c>
      <c r="J364" s="38">
        <v>56</v>
      </c>
      <c r="K364" s="38" t="s">
        <v>112</v>
      </c>
      <c r="L364" s="39" t="s">
        <v>141</v>
      </c>
      <c r="M364" s="38">
        <v>45</v>
      </c>
      <c r="N364" s="3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28"/>
      <c r="P364" s="328"/>
      <c r="Q364" s="328"/>
      <c r="R364" s="32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531</v>
      </c>
      <c r="B365" s="64" t="s">
        <v>532</v>
      </c>
      <c r="C365" s="37">
        <v>4301051431</v>
      </c>
      <c r="D365" s="326">
        <v>4607091389654</v>
      </c>
      <c r="E365" s="326"/>
      <c r="F365" s="63">
        <v>0.33</v>
      </c>
      <c r="G365" s="38">
        <v>6</v>
      </c>
      <c r="H365" s="63">
        <v>1.98</v>
      </c>
      <c r="I365" s="63">
        <v>2.258</v>
      </c>
      <c r="J365" s="38">
        <v>156</v>
      </c>
      <c r="K365" s="38" t="s">
        <v>80</v>
      </c>
      <c r="L365" s="39" t="s">
        <v>141</v>
      </c>
      <c r="M365" s="38">
        <v>45</v>
      </c>
      <c r="N365" s="3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28"/>
      <c r="P365" s="328"/>
      <c r="Q365" s="328"/>
      <c r="R365" s="329"/>
      <c r="S365" s="40" t="s">
        <v>48</v>
      </c>
      <c r="T365" s="40" t="s">
        <v>48</v>
      </c>
      <c r="U365" s="41" t="s">
        <v>0</v>
      </c>
      <c r="V365" s="59">
        <v>39.6</v>
      </c>
      <c r="W365" s="56">
        <f>IFERROR(IF(V365="",0,CEILING((V365/$H365),1)*$H365),"")</f>
        <v>39.6</v>
      </c>
      <c r="X365" s="42">
        <f>IFERROR(IF(W365=0,"",ROUNDUP(W365/H365,0)*0.00753),"")</f>
        <v>0.15060000000000001</v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533</v>
      </c>
      <c r="B366" s="64" t="s">
        <v>534</v>
      </c>
      <c r="C366" s="37">
        <v>4301051284</v>
      </c>
      <c r="D366" s="326">
        <v>4607091384352</v>
      </c>
      <c r="E366" s="326"/>
      <c r="F366" s="63">
        <v>0.6</v>
      </c>
      <c r="G366" s="38">
        <v>4</v>
      </c>
      <c r="H366" s="63">
        <v>2.4</v>
      </c>
      <c r="I366" s="63">
        <v>2.6459999999999999</v>
      </c>
      <c r="J366" s="38">
        <v>120</v>
      </c>
      <c r="K366" s="38" t="s">
        <v>80</v>
      </c>
      <c r="L366" s="39" t="s">
        <v>141</v>
      </c>
      <c r="M366" s="38">
        <v>45</v>
      </c>
      <c r="N366" s="3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28"/>
      <c r="P366" s="328"/>
      <c r="Q366" s="328"/>
      <c r="R366" s="329"/>
      <c r="S366" s="40" t="s">
        <v>48</v>
      </c>
      <c r="T366" s="40" t="s">
        <v>48</v>
      </c>
      <c r="U366" s="41" t="s">
        <v>0</v>
      </c>
      <c r="V366" s="59">
        <v>93.6</v>
      </c>
      <c r="W366" s="56">
        <f>IFERROR(IF(V366="",0,CEILING((V366/$H366),1)*$H366),"")</f>
        <v>93.6</v>
      </c>
      <c r="X366" s="42">
        <f>IFERROR(IF(W366=0,"",ROUNDUP(W366/H366,0)*0.00937),"")</f>
        <v>0.36542999999999998</v>
      </c>
      <c r="Y366" s="69" t="s">
        <v>48</v>
      </c>
      <c r="Z366" s="70" t="s">
        <v>48</v>
      </c>
      <c r="AD366" s="71"/>
      <c r="BA366" s="271" t="s">
        <v>66</v>
      </c>
    </row>
    <row r="367" spans="1:53" ht="27" customHeight="1" x14ac:dyDescent="0.25">
      <c r="A367" s="64" t="s">
        <v>535</v>
      </c>
      <c r="B367" s="64" t="s">
        <v>536</v>
      </c>
      <c r="C367" s="37">
        <v>4301051257</v>
      </c>
      <c r="D367" s="326">
        <v>4607091389661</v>
      </c>
      <c r="E367" s="326"/>
      <c r="F367" s="63">
        <v>0.55000000000000004</v>
      </c>
      <c r="G367" s="38">
        <v>4</v>
      </c>
      <c r="H367" s="63">
        <v>2.2000000000000002</v>
      </c>
      <c r="I367" s="63">
        <v>2.492</v>
      </c>
      <c r="J367" s="38">
        <v>120</v>
      </c>
      <c r="K367" s="38" t="s">
        <v>80</v>
      </c>
      <c r="L367" s="39" t="s">
        <v>141</v>
      </c>
      <c r="M367" s="38">
        <v>45</v>
      </c>
      <c r="N367" s="3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28"/>
      <c r="P367" s="328"/>
      <c r="Q367" s="328"/>
      <c r="R367" s="329"/>
      <c r="S367" s="40" t="s">
        <v>48</v>
      </c>
      <c r="T367" s="40" t="s">
        <v>48</v>
      </c>
      <c r="U367" s="41" t="s">
        <v>0</v>
      </c>
      <c r="V367" s="59">
        <v>70.400000000000006</v>
      </c>
      <c r="W367" s="56">
        <f>IFERROR(IF(V367="",0,CEILING((V367/$H367),1)*$H367),"")</f>
        <v>70.400000000000006</v>
      </c>
      <c r="X367" s="42">
        <f>IFERROR(IF(W367=0,"",ROUNDUP(W367/H367,0)*0.00937),"")</f>
        <v>0.29984</v>
      </c>
      <c r="Y367" s="69" t="s">
        <v>48</v>
      </c>
      <c r="Z367" s="70" t="s">
        <v>48</v>
      </c>
      <c r="AD367" s="71"/>
      <c r="BA367" s="272" t="s">
        <v>66</v>
      </c>
    </row>
    <row r="368" spans="1:53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1"/>
      <c r="N368" s="317" t="s">
        <v>43</v>
      </c>
      <c r="O368" s="318"/>
      <c r="P368" s="318"/>
      <c r="Q368" s="318"/>
      <c r="R368" s="318"/>
      <c r="S368" s="318"/>
      <c r="T368" s="319"/>
      <c r="U368" s="43" t="s">
        <v>42</v>
      </c>
      <c r="V368" s="44">
        <f>IFERROR(V364/H364,"0")+IFERROR(V365/H365,"0")+IFERROR(V366/H366,"0")+IFERROR(V367/H367,"0")</f>
        <v>91</v>
      </c>
      <c r="W368" s="44">
        <f>IFERROR(W364/H364,"0")+IFERROR(W365/H365,"0")+IFERROR(W366/H366,"0")+IFERROR(W367/H367,"0")</f>
        <v>91</v>
      </c>
      <c r="X368" s="44">
        <f>IFERROR(IF(X364="",0,X364),"0")+IFERROR(IF(X365="",0,X365),"0")+IFERROR(IF(X366="",0,X366),"0")+IFERROR(IF(X367="",0,X367),"0")</f>
        <v>0.81586999999999998</v>
      </c>
      <c r="Y368" s="68"/>
      <c r="Z368" s="68"/>
    </row>
    <row r="369" spans="1:53" x14ac:dyDescent="0.2">
      <c r="A369" s="320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1"/>
      <c r="N369" s="317" t="s">
        <v>43</v>
      </c>
      <c r="O369" s="318"/>
      <c r="P369" s="318"/>
      <c r="Q369" s="318"/>
      <c r="R369" s="318"/>
      <c r="S369" s="318"/>
      <c r="T369" s="319"/>
      <c r="U369" s="43" t="s">
        <v>0</v>
      </c>
      <c r="V369" s="44">
        <f>IFERROR(SUM(V364:V367),"0")</f>
        <v>203.6</v>
      </c>
      <c r="W369" s="44">
        <f>IFERROR(SUM(W364:W367),"0")</f>
        <v>203.6</v>
      </c>
      <c r="X369" s="43"/>
      <c r="Y369" s="68"/>
      <c r="Z369" s="68"/>
    </row>
    <row r="370" spans="1:53" ht="14.25" customHeight="1" x14ac:dyDescent="0.25">
      <c r="A370" s="331" t="s">
        <v>231</v>
      </c>
      <c r="B370" s="331"/>
      <c r="C370" s="331"/>
      <c r="D370" s="331"/>
      <c r="E370" s="331"/>
      <c r="F370" s="331"/>
      <c r="G370" s="331"/>
      <c r="H370" s="331"/>
      <c r="I370" s="331"/>
      <c r="J370" s="331"/>
      <c r="K370" s="331"/>
      <c r="L370" s="331"/>
      <c r="M370" s="331"/>
      <c r="N370" s="331"/>
      <c r="O370" s="331"/>
      <c r="P370" s="331"/>
      <c r="Q370" s="331"/>
      <c r="R370" s="331"/>
      <c r="S370" s="331"/>
      <c r="T370" s="331"/>
      <c r="U370" s="331"/>
      <c r="V370" s="331"/>
      <c r="W370" s="331"/>
      <c r="X370" s="331"/>
      <c r="Y370" s="67"/>
      <c r="Z370" s="67"/>
    </row>
    <row r="371" spans="1:53" ht="27" customHeight="1" x14ac:dyDescent="0.25">
      <c r="A371" s="64" t="s">
        <v>537</v>
      </c>
      <c r="B371" s="64" t="s">
        <v>538</v>
      </c>
      <c r="C371" s="37">
        <v>4301060352</v>
      </c>
      <c r="D371" s="326">
        <v>4680115881648</v>
      </c>
      <c r="E371" s="326"/>
      <c r="F371" s="63">
        <v>1</v>
      </c>
      <c r="G371" s="38">
        <v>4</v>
      </c>
      <c r="H371" s="63">
        <v>4</v>
      </c>
      <c r="I371" s="63">
        <v>4.4039999999999999</v>
      </c>
      <c r="J371" s="38">
        <v>104</v>
      </c>
      <c r="K371" s="38" t="s">
        <v>112</v>
      </c>
      <c r="L371" s="39" t="s">
        <v>79</v>
      </c>
      <c r="M371" s="38">
        <v>35</v>
      </c>
      <c r="N371" s="3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28"/>
      <c r="P371" s="328"/>
      <c r="Q371" s="328"/>
      <c r="R371" s="329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IFERROR(IF(W371=0,"",ROUNDUP(W371/H371,0)*0.01196),"")</f>
        <v/>
      </c>
      <c r="Y371" s="69" t="s">
        <v>48</v>
      </c>
      <c r="Z371" s="70" t="s">
        <v>48</v>
      </c>
      <c r="AD371" s="71"/>
      <c r="BA371" s="273" t="s">
        <v>66</v>
      </c>
    </row>
    <row r="372" spans="1:53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1"/>
      <c r="N372" s="317" t="s">
        <v>43</v>
      </c>
      <c r="O372" s="318"/>
      <c r="P372" s="318"/>
      <c r="Q372" s="318"/>
      <c r="R372" s="318"/>
      <c r="S372" s="318"/>
      <c r="T372" s="319"/>
      <c r="U372" s="43" t="s">
        <v>42</v>
      </c>
      <c r="V372" s="44">
        <f>IFERROR(V371/H371,"0")</f>
        <v>0</v>
      </c>
      <c r="W372" s="44">
        <f>IFERROR(W371/H371,"0")</f>
        <v>0</v>
      </c>
      <c r="X372" s="44">
        <f>IFERROR(IF(X371="",0,X371),"0")</f>
        <v>0</v>
      </c>
      <c r="Y372" s="68"/>
      <c r="Z372" s="68"/>
    </row>
    <row r="373" spans="1:53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1"/>
      <c r="N373" s="317" t="s">
        <v>43</v>
      </c>
      <c r="O373" s="318"/>
      <c r="P373" s="318"/>
      <c r="Q373" s="318"/>
      <c r="R373" s="318"/>
      <c r="S373" s="318"/>
      <c r="T373" s="319"/>
      <c r="U373" s="43" t="s">
        <v>0</v>
      </c>
      <c r="V373" s="44">
        <f>IFERROR(SUM(V371:V371),"0")</f>
        <v>0</v>
      </c>
      <c r="W373" s="44">
        <f>IFERROR(SUM(W371:W371),"0")</f>
        <v>0</v>
      </c>
      <c r="X373" s="43"/>
      <c r="Y373" s="68"/>
      <c r="Z373" s="68"/>
    </row>
    <row r="374" spans="1:53" ht="14.25" customHeight="1" x14ac:dyDescent="0.25">
      <c r="A374" s="331" t="s">
        <v>103</v>
      </c>
      <c r="B374" s="331"/>
      <c r="C374" s="331"/>
      <c r="D374" s="331"/>
      <c r="E374" s="331"/>
      <c r="F374" s="331"/>
      <c r="G374" s="331"/>
      <c r="H374" s="331"/>
      <c r="I374" s="331"/>
      <c r="J374" s="331"/>
      <c r="K374" s="331"/>
      <c r="L374" s="331"/>
      <c r="M374" s="331"/>
      <c r="N374" s="331"/>
      <c r="O374" s="331"/>
      <c r="P374" s="331"/>
      <c r="Q374" s="331"/>
      <c r="R374" s="331"/>
      <c r="S374" s="331"/>
      <c r="T374" s="331"/>
      <c r="U374" s="331"/>
      <c r="V374" s="331"/>
      <c r="W374" s="331"/>
      <c r="X374" s="331"/>
      <c r="Y374" s="67"/>
      <c r="Z374" s="67"/>
    </row>
    <row r="375" spans="1:53" ht="27" customHeight="1" x14ac:dyDescent="0.25">
      <c r="A375" s="64" t="s">
        <v>539</v>
      </c>
      <c r="B375" s="64" t="s">
        <v>540</v>
      </c>
      <c r="C375" s="37">
        <v>4301170009</v>
      </c>
      <c r="D375" s="326">
        <v>4680115882997</v>
      </c>
      <c r="E375" s="326"/>
      <c r="F375" s="63">
        <v>0.13</v>
      </c>
      <c r="G375" s="38">
        <v>10</v>
      </c>
      <c r="H375" s="63">
        <v>1.3</v>
      </c>
      <c r="I375" s="63">
        <v>1.46</v>
      </c>
      <c r="J375" s="38">
        <v>200</v>
      </c>
      <c r="K375" s="38" t="s">
        <v>543</v>
      </c>
      <c r="L375" s="39" t="s">
        <v>542</v>
      </c>
      <c r="M375" s="38">
        <v>150</v>
      </c>
      <c r="N375" s="369" t="s">
        <v>541</v>
      </c>
      <c r="O375" s="328"/>
      <c r="P375" s="328"/>
      <c r="Q375" s="328"/>
      <c r="R375" s="32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IFERROR(IF(W375=0,"",ROUNDUP(W375/H375,0)*0.00673),"")</f>
        <v/>
      </c>
      <c r="Y375" s="69" t="s">
        <v>48</v>
      </c>
      <c r="Z375" s="70" t="s">
        <v>48</v>
      </c>
      <c r="AD375" s="71"/>
      <c r="BA375" s="274" t="s">
        <v>66</v>
      </c>
    </row>
    <row r="376" spans="1:53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1"/>
      <c r="N376" s="317" t="s">
        <v>43</v>
      </c>
      <c r="O376" s="318"/>
      <c r="P376" s="318"/>
      <c r="Q376" s="318"/>
      <c r="R376" s="318"/>
      <c r="S376" s="318"/>
      <c r="T376" s="319"/>
      <c r="U376" s="43" t="s">
        <v>42</v>
      </c>
      <c r="V376" s="44">
        <f>IFERROR(V375/H375,"0")</f>
        <v>0</v>
      </c>
      <c r="W376" s="44">
        <f>IFERROR(W375/H375,"0")</f>
        <v>0</v>
      </c>
      <c r="X376" s="44">
        <f>IFERROR(IF(X375="",0,X375),"0")</f>
        <v>0</v>
      </c>
      <c r="Y376" s="68"/>
      <c r="Z376" s="68"/>
    </row>
    <row r="377" spans="1:53" x14ac:dyDescent="0.2">
      <c r="A377" s="320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1"/>
      <c r="N377" s="317" t="s">
        <v>43</v>
      </c>
      <c r="O377" s="318"/>
      <c r="P377" s="318"/>
      <c r="Q377" s="318"/>
      <c r="R377" s="318"/>
      <c r="S377" s="318"/>
      <c r="T377" s="319"/>
      <c r="U377" s="43" t="s">
        <v>0</v>
      </c>
      <c r="V377" s="44">
        <f>IFERROR(SUM(V375:V375),"0")</f>
        <v>0</v>
      </c>
      <c r="W377" s="44">
        <f>IFERROR(SUM(W375:W375),"0")</f>
        <v>0</v>
      </c>
      <c r="X377" s="43"/>
      <c r="Y377" s="68"/>
      <c r="Z377" s="68"/>
    </row>
    <row r="378" spans="1:53" ht="16.5" customHeight="1" x14ac:dyDescent="0.25">
      <c r="A378" s="330" t="s">
        <v>544</v>
      </c>
      <c r="B378" s="330"/>
      <c r="C378" s="330"/>
      <c r="D378" s="330"/>
      <c r="E378" s="330"/>
      <c r="F378" s="330"/>
      <c r="G378" s="330"/>
      <c r="H378" s="330"/>
      <c r="I378" s="330"/>
      <c r="J378" s="330"/>
      <c r="K378" s="330"/>
      <c r="L378" s="330"/>
      <c r="M378" s="330"/>
      <c r="N378" s="330"/>
      <c r="O378" s="330"/>
      <c r="P378" s="330"/>
      <c r="Q378" s="330"/>
      <c r="R378" s="330"/>
      <c r="S378" s="330"/>
      <c r="T378" s="330"/>
      <c r="U378" s="330"/>
      <c r="V378" s="330"/>
      <c r="W378" s="330"/>
      <c r="X378" s="330"/>
      <c r="Y378" s="66"/>
      <c r="Z378" s="66"/>
    </row>
    <row r="379" spans="1:53" ht="14.25" customHeight="1" x14ac:dyDescent="0.25">
      <c r="A379" s="331" t="s">
        <v>108</v>
      </c>
      <c r="B379" s="331"/>
      <c r="C379" s="331"/>
      <c r="D379" s="331"/>
      <c r="E379" s="331"/>
      <c r="F379" s="331"/>
      <c r="G379" s="331"/>
      <c r="H379" s="331"/>
      <c r="I379" s="331"/>
      <c r="J379" s="331"/>
      <c r="K379" s="331"/>
      <c r="L379" s="331"/>
      <c r="M379" s="331"/>
      <c r="N379" s="331"/>
      <c r="O379" s="331"/>
      <c r="P379" s="331"/>
      <c r="Q379" s="331"/>
      <c r="R379" s="331"/>
      <c r="S379" s="331"/>
      <c r="T379" s="331"/>
      <c r="U379" s="331"/>
      <c r="V379" s="331"/>
      <c r="W379" s="331"/>
      <c r="X379" s="331"/>
      <c r="Y379" s="67"/>
      <c r="Z379" s="67"/>
    </row>
    <row r="380" spans="1:53" ht="27" customHeight="1" x14ac:dyDescent="0.25">
      <c r="A380" s="64" t="s">
        <v>545</v>
      </c>
      <c r="B380" s="64" t="s">
        <v>546</v>
      </c>
      <c r="C380" s="37">
        <v>4301020196</v>
      </c>
      <c r="D380" s="326">
        <v>4607091389388</v>
      </c>
      <c r="E380" s="326"/>
      <c r="F380" s="63">
        <v>1.3</v>
      </c>
      <c r="G380" s="38">
        <v>4</v>
      </c>
      <c r="H380" s="63">
        <v>5.2</v>
      </c>
      <c r="I380" s="63">
        <v>5.6079999999999997</v>
      </c>
      <c r="J380" s="38">
        <v>104</v>
      </c>
      <c r="K380" s="38" t="s">
        <v>112</v>
      </c>
      <c r="L380" s="39" t="s">
        <v>141</v>
      </c>
      <c r="M380" s="38">
        <v>35</v>
      </c>
      <c r="N380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28"/>
      <c r="P380" s="328"/>
      <c r="Q380" s="328"/>
      <c r="R380" s="329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547</v>
      </c>
      <c r="B381" s="64" t="s">
        <v>548</v>
      </c>
      <c r="C381" s="37">
        <v>4301020185</v>
      </c>
      <c r="D381" s="326">
        <v>4607091389364</v>
      </c>
      <c r="E381" s="326"/>
      <c r="F381" s="63">
        <v>0.42</v>
      </c>
      <c r="G381" s="38">
        <v>6</v>
      </c>
      <c r="H381" s="63">
        <v>2.52</v>
      </c>
      <c r="I381" s="63">
        <v>2.75</v>
      </c>
      <c r="J381" s="38">
        <v>156</v>
      </c>
      <c r="K381" s="38" t="s">
        <v>80</v>
      </c>
      <c r="L381" s="39" t="s">
        <v>141</v>
      </c>
      <c r="M381" s="38">
        <v>35</v>
      </c>
      <c r="N381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28"/>
      <c r="P381" s="328"/>
      <c r="Q381" s="328"/>
      <c r="R381" s="329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17" t="s">
        <v>43</v>
      </c>
      <c r="O382" s="318"/>
      <c r="P382" s="318"/>
      <c r="Q382" s="318"/>
      <c r="R382" s="318"/>
      <c r="S382" s="318"/>
      <c r="T382" s="319"/>
      <c r="U382" s="43" t="s">
        <v>42</v>
      </c>
      <c r="V382" s="44">
        <f>IFERROR(V380/H380,"0")+IFERROR(V381/H381,"0")</f>
        <v>0</v>
      </c>
      <c r="W382" s="44">
        <f>IFERROR(W380/H380,"0")+IFERROR(W381/H381,"0")</f>
        <v>0</v>
      </c>
      <c r="X382" s="44">
        <f>IFERROR(IF(X380="",0,X380),"0")+IFERROR(IF(X381="",0,X381),"0")</f>
        <v>0</v>
      </c>
      <c r="Y382" s="68"/>
      <c r="Z382" s="68"/>
    </row>
    <row r="383" spans="1:53" x14ac:dyDescent="0.2">
      <c r="A383" s="320"/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1"/>
      <c r="N383" s="317" t="s">
        <v>43</v>
      </c>
      <c r="O383" s="318"/>
      <c r="P383" s="318"/>
      <c r="Q383" s="318"/>
      <c r="R383" s="318"/>
      <c r="S383" s="318"/>
      <c r="T383" s="319"/>
      <c r="U383" s="43" t="s">
        <v>0</v>
      </c>
      <c r="V383" s="44">
        <f>IFERROR(SUM(V380:V381),"0")</f>
        <v>0</v>
      </c>
      <c r="W383" s="44">
        <f>IFERROR(SUM(W380:W381),"0")</f>
        <v>0</v>
      </c>
      <c r="X383" s="43"/>
      <c r="Y383" s="68"/>
      <c r="Z383" s="68"/>
    </row>
    <row r="384" spans="1:53" ht="14.25" customHeight="1" x14ac:dyDescent="0.25">
      <c r="A384" s="331" t="s">
        <v>76</v>
      </c>
      <c r="B384" s="331"/>
      <c r="C384" s="331"/>
      <c r="D384" s="331"/>
      <c r="E384" s="331"/>
      <c r="F384" s="331"/>
      <c r="G384" s="331"/>
      <c r="H384" s="331"/>
      <c r="I384" s="331"/>
      <c r="J384" s="331"/>
      <c r="K384" s="331"/>
      <c r="L384" s="331"/>
      <c r="M384" s="331"/>
      <c r="N384" s="331"/>
      <c r="O384" s="331"/>
      <c r="P384" s="331"/>
      <c r="Q384" s="331"/>
      <c r="R384" s="331"/>
      <c r="S384" s="331"/>
      <c r="T384" s="331"/>
      <c r="U384" s="331"/>
      <c r="V384" s="331"/>
      <c r="W384" s="331"/>
      <c r="X384" s="331"/>
      <c r="Y384" s="67"/>
      <c r="Z384" s="67"/>
    </row>
    <row r="385" spans="1:53" ht="27" customHeight="1" x14ac:dyDescent="0.25">
      <c r="A385" s="64" t="s">
        <v>549</v>
      </c>
      <c r="B385" s="64" t="s">
        <v>550</v>
      </c>
      <c r="C385" s="37">
        <v>4301031212</v>
      </c>
      <c r="D385" s="326">
        <v>4607091389739</v>
      </c>
      <c r="E385" s="326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80</v>
      </c>
      <c r="L385" s="39" t="s">
        <v>111</v>
      </c>
      <c r="M385" s="38">
        <v>45</v>
      </c>
      <c r="N385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28"/>
      <c r="P385" s="328"/>
      <c r="Q385" s="328"/>
      <c r="R385" s="329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ref="W385:W391" si="17"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551</v>
      </c>
      <c r="B386" s="64" t="s">
        <v>552</v>
      </c>
      <c r="C386" s="37">
        <v>4301031247</v>
      </c>
      <c r="D386" s="326">
        <v>4680115883048</v>
      </c>
      <c r="E386" s="326"/>
      <c r="F386" s="63">
        <v>1</v>
      </c>
      <c r="G386" s="38">
        <v>4</v>
      </c>
      <c r="H386" s="63">
        <v>4</v>
      </c>
      <c r="I386" s="63">
        <v>4.21</v>
      </c>
      <c r="J386" s="38">
        <v>120</v>
      </c>
      <c r="K386" s="38" t="s">
        <v>80</v>
      </c>
      <c r="L386" s="39" t="s">
        <v>79</v>
      </c>
      <c r="M386" s="38">
        <v>40</v>
      </c>
      <c r="N386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28"/>
      <c r="P386" s="328"/>
      <c r="Q386" s="328"/>
      <c r="R386" s="329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IFERROR(IF(W386=0,"",ROUNDUP(W386/H386,0)*0.00937),"")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553</v>
      </c>
      <c r="B387" s="64" t="s">
        <v>554</v>
      </c>
      <c r="C387" s="37">
        <v>4301031176</v>
      </c>
      <c r="D387" s="326">
        <v>4607091389425</v>
      </c>
      <c r="E387" s="326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180</v>
      </c>
      <c r="L387" s="39" t="s">
        <v>79</v>
      </c>
      <c r="M387" s="38">
        <v>45</v>
      </c>
      <c r="N387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28"/>
      <c r="P387" s="328"/>
      <c r="Q387" s="328"/>
      <c r="R387" s="329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555</v>
      </c>
      <c r="B388" s="64" t="s">
        <v>556</v>
      </c>
      <c r="C388" s="37">
        <v>4301031215</v>
      </c>
      <c r="D388" s="326">
        <v>4680115882911</v>
      </c>
      <c r="E388" s="326"/>
      <c r="F388" s="63">
        <v>0.4</v>
      </c>
      <c r="G388" s="38">
        <v>6</v>
      </c>
      <c r="H388" s="63">
        <v>2.4</v>
      </c>
      <c r="I388" s="63">
        <v>2.5299999999999998</v>
      </c>
      <c r="J388" s="38">
        <v>234</v>
      </c>
      <c r="K388" s="38" t="s">
        <v>180</v>
      </c>
      <c r="L388" s="39" t="s">
        <v>79</v>
      </c>
      <c r="M388" s="38">
        <v>40</v>
      </c>
      <c r="N388" s="362" t="s">
        <v>557</v>
      </c>
      <c r="O388" s="328"/>
      <c r="P388" s="328"/>
      <c r="Q388" s="328"/>
      <c r="R388" s="32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558</v>
      </c>
      <c r="B389" s="64" t="s">
        <v>559</v>
      </c>
      <c r="C389" s="37">
        <v>4301031167</v>
      </c>
      <c r="D389" s="326">
        <v>4680115880771</v>
      </c>
      <c r="E389" s="326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180</v>
      </c>
      <c r="L389" s="39" t="s">
        <v>79</v>
      </c>
      <c r="M389" s="38">
        <v>45</v>
      </c>
      <c r="N389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28"/>
      <c r="P389" s="328"/>
      <c r="Q389" s="328"/>
      <c r="R389" s="32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560</v>
      </c>
      <c r="B390" s="64" t="s">
        <v>561</v>
      </c>
      <c r="C390" s="37">
        <v>4301031173</v>
      </c>
      <c r="D390" s="326">
        <v>4607091389500</v>
      </c>
      <c r="E390" s="326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180</v>
      </c>
      <c r="L390" s="39" t="s">
        <v>79</v>
      </c>
      <c r="M390" s="38">
        <v>45</v>
      </c>
      <c r="N390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28"/>
      <c r="P390" s="328"/>
      <c r="Q390" s="328"/>
      <c r="R390" s="32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562</v>
      </c>
      <c r="B391" s="64" t="s">
        <v>563</v>
      </c>
      <c r="C391" s="37">
        <v>4301031103</v>
      </c>
      <c r="D391" s="326">
        <v>4680115881983</v>
      </c>
      <c r="E391" s="326"/>
      <c r="F391" s="63">
        <v>0.28000000000000003</v>
      </c>
      <c r="G391" s="38">
        <v>4</v>
      </c>
      <c r="H391" s="63">
        <v>1.1200000000000001</v>
      </c>
      <c r="I391" s="63">
        <v>1.252</v>
      </c>
      <c r="J391" s="38">
        <v>234</v>
      </c>
      <c r="K391" s="38" t="s">
        <v>180</v>
      </c>
      <c r="L391" s="39" t="s">
        <v>79</v>
      </c>
      <c r="M391" s="38">
        <v>40</v>
      </c>
      <c r="N391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28"/>
      <c r="P391" s="328"/>
      <c r="Q391" s="328"/>
      <c r="R391" s="32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>IFERROR(IF(W391=0,"",ROUNDUP(W391/H391,0)*0.00502),"")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x14ac:dyDescent="0.2">
      <c r="A392" s="320"/>
      <c r="B392" s="320"/>
      <c r="C392" s="320"/>
      <c r="D392" s="320"/>
      <c r="E392" s="320"/>
      <c r="F392" s="320"/>
      <c r="G392" s="320"/>
      <c r="H392" s="320"/>
      <c r="I392" s="320"/>
      <c r="J392" s="320"/>
      <c r="K392" s="320"/>
      <c r="L392" s="320"/>
      <c r="M392" s="321"/>
      <c r="N392" s="317" t="s">
        <v>43</v>
      </c>
      <c r="O392" s="318"/>
      <c r="P392" s="318"/>
      <c r="Q392" s="318"/>
      <c r="R392" s="318"/>
      <c r="S392" s="318"/>
      <c r="T392" s="319"/>
      <c r="U392" s="43" t="s">
        <v>42</v>
      </c>
      <c r="V392" s="44">
        <f>IFERROR(V385/H385,"0")+IFERROR(V386/H386,"0")+IFERROR(V387/H387,"0")+IFERROR(V388/H388,"0")+IFERROR(V389/H389,"0")+IFERROR(V390/H390,"0")+IFERROR(V391/H391,"0")</f>
        <v>0</v>
      </c>
      <c r="W392" s="44">
        <f>IFERROR(W385/H385,"0")+IFERROR(W386/H386,"0")+IFERROR(W387/H387,"0")+IFERROR(W388/H388,"0")+IFERROR(W389/H389,"0")+IFERROR(W390/H390,"0")+IFERROR(W391/H391,"0")</f>
        <v>0</v>
      </c>
      <c r="X392" s="44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68"/>
      <c r="Z392" s="68"/>
    </row>
    <row r="393" spans="1:53" x14ac:dyDescent="0.2">
      <c r="A393" s="320"/>
      <c r="B393" s="320"/>
      <c r="C393" s="320"/>
      <c r="D393" s="320"/>
      <c r="E393" s="320"/>
      <c r="F393" s="320"/>
      <c r="G393" s="320"/>
      <c r="H393" s="320"/>
      <c r="I393" s="320"/>
      <c r="J393" s="320"/>
      <c r="K393" s="320"/>
      <c r="L393" s="320"/>
      <c r="M393" s="321"/>
      <c r="N393" s="317" t="s">
        <v>43</v>
      </c>
      <c r="O393" s="318"/>
      <c r="P393" s="318"/>
      <c r="Q393" s="318"/>
      <c r="R393" s="318"/>
      <c r="S393" s="318"/>
      <c r="T393" s="319"/>
      <c r="U393" s="43" t="s">
        <v>0</v>
      </c>
      <c r="V393" s="44">
        <f>IFERROR(SUM(V385:V391),"0")</f>
        <v>0</v>
      </c>
      <c r="W393" s="44">
        <f>IFERROR(SUM(W385:W391),"0")</f>
        <v>0</v>
      </c>
      <c r="X393" s="43"/>
      <c r="Y393" s="68"/>
      <c r="Z393" s="68"/>
    </row>
    <row r="394" spans="1:53" ht="14.25" customHeight="1" x14ac:dyDescent="0.25">
      <c r="A394" s="331" t="s">
        <v>103</v>
      </c>
      <c r="B394" s="331"/>
      <c r="C394" s="331"/>
      <c r="D394" s="331"/>
      <c r="E394" s="331"/>
      <c r="F394" s="331"/>
      <c r="G394" s="331"/>
      <c r="H394" s="331"/>
      <c r="I394" s="331"/>
      <c r="J394" s="331"/>
      <c r="K394" s="331"/>
      <c r="L394" s="331"/>
      <c r="M394" s="331"/>
      <c r="N394" s="331"/>
      <c r="O394" s="331"/>
      <c r="P394" s="331"/>
      <c r="Q394" s="331"/>
      <c r="R394" s="331"/>
      <c r="S394" s="331"/>
      <c r="T394" s="331"/>
      <c r="U394" s="331"/>
      <c r="V394" s="331"/>
      <c r="W394" s="331"/>
      <c r="X394" s="331"/>
      <c r="Y394" s="67"/>
      <c r="Z394" s="67"/>
    </row>
    <row r="395" spans="1:53" ht="27" customHeight="1" x14ac:dyDescent="0.25">
      <c r="A395" s="64" t="s">
        <v>564</v>
      </c>
      <c r="B395" s="64" t="s">
        <v>565</v>
      </c>
      <c r="C395" s="37">
        <v>4301170008</v>
      </c>
      <c r="D395" s="326">
        <v>4680115882980</v>
      </c>
      <c r="E395" s="326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8" t="s">
        <v>543</v>
      </c>
      <c r="L395" s="39" t="s">
        <v>542</v>
      </c>
      <c r="M395" s="38">
        <v>150</v>
      </c>
      <c r="N395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28"/>
      <c r="P395" s="328"/>
      <c r="Q395" s="328"/>
      <c r="R395" s="329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IFERROR(IF(W395=0,"",ROUNDUP(W395/H395,0)*0.00673),"")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20"/>
      <c r="M396" s="321"/>
      <c r="N396" s="317" t="s">
        <v>43</v>
      </c>
      <c r="O396" s="318"/>
      <c r="P396" s="318"/>
      <c r="Q396" s="318"/>
      <c r="R396" s="318"/>
      <c r="S396" s="318"/>
      <c r="T396" s="319"/>
      <c r="U396" s="43" t="s">
        <v>42</v>
      </c>
      <c r="V396" s="44">
        <f>IFERROR(V395/H395,"0")</f>
        <v>0</v>
      </c>
      <c r="W396" s="44">
        <f>IFERROR(W395/H395,"0")</f>
        <v>0</v>
      </c>
      <c r="X396" s="44">
        <f>IFERROR(IF(X395="",0,X395),"0")</f>
        <v>0</v>
      </c>
      <c r="Y396" s="68"/>
      <c r="Z396" s="68"/>
    </row>
    <row r="397" spans="1:53" x14ac:dyDescent="0.2">
      <c r="A397" s="320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17" t="s">
        <v>43</v>
      </c>
      <c r="O397" s="318"/>
      <c r="P397" s="318"/>
      <c r="Q397" s="318"/>
      <c r="R397" s="318"/>
      <c r="S397" s="318"/>
      <c r="T397" s="319"/>
      <c r="U397" s="43" t="s">
        <v>0</v>
      </c>
      <c r="V397" s="44">
        <f>IFERROR(SUM(V395:V395),"0")</f>
        <v>0</v>
      </c>
      <c r="W397" s="44">
        <f>IFERROR(SUM(W395:W395),"0")</f>
        <v>0</v>
      </c>
      <c r="X397" s="43"/>
      <c r="Y397" s="68"/>
      <c r="Z397" s="68"/>
    </row>
    <row r="398" spans="1:53" ht="27.75" customHeight="1" x14ac:dyDescent="0.2">
      <c r="A398" s="342" t="s">
        <v>566</v>
      </c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42"/>
      <c r="N398" s="342"/>
      <c r="O398" s="342"/>
      <c r="P398" s="342"/>
      <c r="Q398" s="342"/>
      <c r="R398" s="342"/>
      <c r="S398" s="342"/>
      <c r="T398" s="342"/>
      <c r="U398" s="342"/>
      <c r="V398" s="342"/>
      <c r="W398" s="342"/>
      <c r="X398" s="342"/>
      <c r="Y398" s="55"/>
      <c r="Z398" s="55"/>
    </row>
    <row r="399" spans="1:53" ht="16.5" customHeight="1" x14ac:dyDescent="0.25">
      <c r="A399" s="330" t="s">
        <v>566</v>
      </c>
      <c r="B399" s="330"/>
      <c r="C399" s="330"/>
      <c r="D399" s="330"/>
      <c r="E399" s="330"/>
      <c r="F399" s="330"/>
      <c r="G399" s="330"/>
      <c r="H399" s="330"/>
      <c r="I399" s="330"/>
      <c r="J399" s="330"/>
      <c r="K399" s="330"/>
      <c r="L399" s="330"/>
      <c r="M399" s="330"/>
      <c r="N399" s="330"/>
      <c r="O399" s="330"/>
      <c r="P399" s="330"/>
      <c r="Q399" s="330"/>
      <c r="R399" s="330"/>
      <c r="S399" s="330"/>
      <c r="T399" s="330"/>
      <c r="U399" s="330"/>
      <c r="V399" s="330"/>
      <c r="W399" s="330"/>
      <c r="X399" s="330"/>
      <c r="Y399" s="66"/>
      <c r="Z399" s="66"/>
    </row>
    <row r="400" spans="1:53" ht="14.25" customHeight="1" x14ac:dyDescent="0.25">
      <c r="A400" s="331" t="s">
        <v>116</v>
      </c>
      <c r="B400" s="331"/>
      <c r="C400" s="331"/>
      <c r="D400" s="331"/>
      <c r="E400" s="331"/>
      <c r="F400" s="331"/>
      <c r="G400" s="331"/>
      <c r="H400" s="331"/>
      <c r="I400" s="331"/>
      <c r="J400" s="331"/>
      <c r="K400" s="331"/>
      <c r="L400" s="331"/>
      <c r="M400" s="331"/>
      <c r="N400" s="331"/>
      <c r="O400" s="331"/>
      <c r="P400" s="331"/>
      <c r="Q400" s="331"/>
      <c r="R400" s="331"/>
      <c r="S400" s="331"/>
      <c r="T400" s="331"/>
      <c r="U400" s="331"/>
      <c r="V400" s="331"/>
      <c r="W400" s="331"/>
      <c r="X400" s="331"/>
      <c r="Y400" s="67"/>
      <c r="Z400" s="67"/>
    </row>
    <row r="401" spans="1:53" ht="27" customHeight="1" x14ac:dyDescent="0.25">
      <c r="A401" s="64" t="s">
        <v>567</v>
      </c>
      <c r="B401" s="64" t="s">
        <v>568</v>
      </c>
      <c r="C401" s="37">
        <v>4301011371</v>
      </c>
      <c r="D401" s="326">
        <v>4607091389067</v>
      </c>
      <c r="E401" s="326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141</v>
      </c>
      <c r="M401" s="38">
        <v>55</v>
      </c>
      <c r="N401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28"/>
      <c r="P401" s="328"/>
      <c r="Q401" s="328"/>
      <c r="R401" s="32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ref="W401:W409" si="18">IFERROR(IF(V401="",0,CEILING((V401/$H401),1)*$H401),"")</f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569</v>
      </c>
      <c r="B402" s="64" t="s">
        <v>570</v>
      </c>
      <c r="C402" s="37">
        <v>4301011363</v>
      </c>
      <c r="D402" s="326">
        <v>4607091383522</v>
      </c>
      <c r="E402" s="326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28"/>
      <c r="P402" s="328"/>
      <c r="Q402" s="328"/>
      <c r="R402" s="32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571</v>
      </c>
      <c r="B403" s="64" t="s">
        <v>572</v>
      </c>
      <c r="C403" s="37">
        <v>4301011431</v>
      </c>
      <c r="D403" s="326">
        <v>4607091384437</v>
      </c>
      <c r="E403" s="326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111</v>
      </c>
      <c r="M403" s="38">
        <v>50</v>
      </c>
      <c r="N403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28"/>
      <c r="P403" s="328"/>
      <c r="Q403" s="328"/>
      <c r="R403" s="329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573</v>
      </c>
      <c r="B404" s="64" t="s">
        <v>574</v>
      </c>
      <c r="C404" s="37">
        <v>4301011365</v>
      </c>
      <c r="D404" s="326">
        <v>4607091389104</v>
      </c>
      <c r="E404" s="326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8" t="s">
        <v>112</v>
      </c>
      <c r="L404" s="39" t="s">
        <v>111</v>
      </c>
      <c r="M404" s="38">
        <v>55</v>
      </c>
      <c r="N404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28"/>
      <c r="P404" s="328"/>
      <c r="Q404" s="328"/>
      <c r="R404" s="329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575</v>
      </c>
      <c r="B405" s="64" t="s">
        <v>576</v>
      </c>
      <c r="C405" s="37">
        <v>4301011367</v>
      </c>
      <c r="D405" s="326">
        <v>4680115880603</v>
      </c>
      <c r="E405" s="326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55</v>
      </c>
      <c r="N405" s="35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28"/>
      <c r="P405" s="328"/>
      <c r="Q405" s="328"/>
      <c r="R405" s="329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577</v>
      </c>
      <c r="B406" s="64" t="s">
        <v>578</v>
      </c>
      <c r="C406" s="37">
        <v>4301011168</v>
      </c>
      <c r="D406" s="326">
        <v>4607091389999</v>
      </c>
      <c r="E406" s="326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55</v>
      </c>
      <c r="N406" s="3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28"/>
      <c r="P406" s="328"/>
      <c r="Q406" s="328"/>
      <c r="R406" s="329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579</v>
      </c>
      <c r="B407" s="64" t="s">
        <v>580</v>
      </c>
      <c r="C407" s="37">
        <v>4301011372</v>
      </c>
      <c r="D407" s="326">
        <v>4680115882782</v>
      </c>
      <c r="E407" s="326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50</v>
      </c>
      <c r="N407" s="3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28"/>
      <c r="P407" s="328"/>
      <c r="Q407" s="328"/>
      <c r="R407" s="329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ht="27" customHeight="1" x14ac:dyDescent="0.25">
      <c r="A408" s="64" t="s">
        <v>581</v>
      </c>
      <c r="B408" s="64" t="s">
        <v>582</v>
      </c>
      <c r="C408" s="37">
        <v>4301011190</v>
      </c>
      <c r="D408" s="326">
        <v>4607091389098</v>
      </c>
      <c r="E408" s="326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8" t="s">
        <v>80</v>
      </c>
      <c r="L408" s="39" t="s">
        <v>141</v>
      </c>
      <c r="M408" s="38">
        <v>50</v>
      </c>
      <c r="N408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28"/>
      <c r="P408" s="328"/>
      <c r="Q408" s="328"/>
      <c r="R408" s="329"/>
      <c r="S408" s="40" t="s">
        <v>48</v>
      </c>
      <c r="T408" s="40" t="s">
        <v>48</v>
      </c>
      <c r="U408" s="41" t="s">
        <v>0</v>
      </c>
      <c r="V408" s="59">
        <v>148.80000000000001</v>
      </c>
      <c r="W408" s="56">
        <f t="shared" si="18"/>
        <v>148.79999999999998</v>
      </c>
      <c r="X408" s="42">
        <f>IFERROR(IF(W408=0,"",ROUNDUP(W408/H408,0)*0.00753),"")</f>
        <v>0.46686</v>
      </c>
      <c r="Y408" s="69" t="s">
        <v>48</v>
      </c>
      <c r="Z408" s="70" t="s">
        <v>48</v>
      </c>
      <c r="AD408" s="71"/>
      <c r="BA408" s="292" t="s">
        <v>66</v>
      </c>
    </row>
    <row r="409" spans="1:53" ht="27" customHeight="1" x14ac:dyDescent="0.25">
      <c r="A409" s="64" t="s">
        <v>583</v>
      </c>
      <c r="B409" s="64" t="s">
        <v>584</v>
      </c>
      <c r="C409" s="37">
        <v>4301011366</v>
      </c>
      <c r="D409" s="326">
        <v>4607091389982</v>
      </c>
      <c r="E409" s="326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80</v>
      </c>
      <c r="L409" s="39" t="s">
        <v>111</v>
      </c>
      <c r="M409" s="38">
        <v>55</v>
      </c>
      <c r="N409" s="3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28"/>
      <c r="P409" s="328"/>
      <c r="Q409" s="328"/>
      <c r="R409" s="329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3" t="s">
        <v>66</v>
      </c>
    </row>
    <row r="410" spans="1:53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17" t="s">
        <v>43</v>
      </c>
      <c r="O410" s="318"/>
      <c r="P410" s="318"/>
      <c r="Q410" s="318"/>
      <c r="R410" s="318"/>
      <c r="S410" s="318"/>
      <c r="T410" s="319"/>
      <c r="U410" s="43" t="s">
        <v>42</v>
      </c>
      <c r="V410" s="44">
        <f>IFERROR(V401/H401,"0")+IFERROR(V402/H402,"0")+IFERROR(V403/H403,"0")+IFERROR(V404/H404,"0")+IFERROR(V405/H405,"0")+IFERROR(V406/H406,"0")+IFERROR(V407/H407,"0")+IFERROR(V408/H408,"0")+IFERROR(V409/H409,"0")</f>
        <v>62.000000000000007</v>
      </c>
      <c r="W410" s="44">
        <f>IFERROR(W401/H401,"0")+IFERROR(W402/H402,"0")+IFERROR(W403/H403,"0")+IFERROR(W404/H404,"0")+IFERROR(W405/H405,"0")+IFERROR(W406/H406,"0")+IFERROR(W407/H407,"0")+IFERROR(W408/H408,"0")+IFERROR(W409/H409,"0")</f>
        <v>61.999999999999993</v>
      </c>
      <c r="X410" s="44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0.46686</v>
      </c>
      <c r="Y410" s="68"/>
      <c r="Z410" s="68"/>
    </row>
    <row r="411" spans="1:53" x14ac:dyDescent="0.2">
      <c r="A411" s="320"/>
      <c r="B411" s="320"/>
      <c r="C411" s="320"/>
      <c r="D411" s="320"/>
      <c r="E411" s="320"/>
      <c r="F411" s="320"/>
      <c r="G411" s="320"/>
      <c r="H411" s="320"/>
      <c r="I411" s="320"/>
      <c r="J411" s="320"/>
      <c r="K411" s="320"/>
      <c r="L411" s="320"/>
      <c r="M411" s="321"/>
      <c r="N411" s="317" t="s">
        <v>43</v>
      </c>
      <c r="O411" s="318"/>
      <c r="P411" s="318"/>
      <c r="Q411" s="318"/>
      <c r="R411" s="318"/>
      <c r="S411" s="318"/>
      <c r="T411" s="319"/>
      <c r="U411" s="43" t="s">
        <v>0</v>
      </c>
      <c r="V411" s="44">
        <f>IFERROR(SUM(V401:V409),"0")</f>
        <v>148.80000000000001</v>
      </c>
      <c r="W411" s="44">
        <f>IFERROR(SUM(W401:W409),"0")</f>
        <v>148.79999999999998</v>
      </c>
      <c r="X411" s="43"/>
      <c r="Y411" s="68"/>
      <c r="Z411" s="68"/>
    </row>
    <row r="412" spans="1:53" ht="14.25" customHeight="1" x14ac:dyDescent="0.25">
      <c r="A412" s="331" t="s">
        <v>108</v>
      </c>
      <c r="B412" s="331"/>
      <c r="C412" s="331"/>
      <c r="D412" s="331"/>
      <c r="E412" s="331"/>
      <c r="F412" s="331"/>
      <c r="G412" s="331"/>
      <c r="H412" s="331"/>
      <c r="I412" s="331"/>
      <c r="J412" s="331"/>
      <c r="K412" s="331"/>
      <c r="L412" s="331"/>
      <c r="M412" s="331"/>
      <c r="N412" s="331"/>
      <c r="O412" s="331"/>
      <c r="P412" s="331"/>
      <c r="Q412" s="331"/>
      <c r="R412" s="331"/>
      <c r="S412" s="331"/>
      <c r="T412" s="331"/>
      <c r="U412" s="331"/>
      <c r="V412" s="331"/>
      <c r="W412" s="331"/>
      <c r="X412" s="331"/>
      <c r="Y412" s="67"/>
      <c r="Z412" s="67"/>
    </row>
    <row r="413" spans="1:53" ht="16.5" customHeight="1" x14ac:dyDescent="0.25">
      <c r="A413" s="64" t="s">
        <v>585</v>
      </c>
      <c r="B413" s="64" t="s">
        <v>586</v>
      </c>
      <c r="C413" s="37">
        <v>4301020222</v>
      </c>
      <c r="D413" s="326">
        <v>4607091388930</v>
      </c>
      <c r="E413" s="326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111</v>
      </c>
      <c r="M413" s="38">
        <v>55</v>
      </c>
      <c r="N413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28"/>
      <c r="P413" s="328"/>
      <c r="Q413" s="328"/>
      <c r="R413" s="329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16.5" customHeight="1" x14ac:dyDescent="0.25">
      <c r="A414" s="64" t="s">
        <v>587</v>
      </c>
      <c r="B414" s="64" t="s">
        <v>588</v>
      </c>
      <c r="C414" s="37">
        <v>4301020206</v>
      </c>
      <c r="D414" s="326">
        <v>4680115880054</v>
      </c>
      <c r="E414" s="326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111</v>
      </c>
      <c r="M414" s="38">
        <v>55</v>
      </c>
      <c r="N414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28"/>
      <c r="P414" s="328"/>
      <c r="Q414" s="328"/>
      <c r="R414" s="32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x14ac:dyDescent="0.2">
      <c r="A415" s="320"/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20"/>
      <c r="M415" s="321"/>
      <c r="N415" s="317" t="s">
        <v>43</v>
      </c>
      <c r="O415" s="318"/>
      <c r="P415" s="318"/>
      <c r="Q415" s="318"/>
      <c r="R415" s="318"/>
      <c r="S415" s="318"/>
      <c r="T415" s="319"/>
      <c r="U415" s="43" t="s">
        <v>42</v>
      </c>
      <c r="V415" s="44">
        <f>IFERROR(V413/H413,"0")+IFERROR(V414/H414,"0")</f>
        <v>0</v>
      </c>
      <c r="W415" s="44">
        <f>IFERROR(W413/H413,"0")+IFERROR(W414/H414,"0")</f>
        <v>0</v>
      </c>
      <c r="X415" s="44">
        <f>IFERROR(IF(X413="",0,X413),"0")+IFERROR(IF(X414="",0,X414),"0")</f>
        <v>0</v>
      </c>
      <c r="Y415" s="68"/>
      <c r="Z415" s="68"/>
    </row>
    <row r="416" spans="1:53" x14ac:dyDescent="0.2">
      <c r="A416" s="320"/>
      <c r="B416" s="320"/>
      <c r="C416" s="320"/>
      <c r="D416" s="320"/>
      <c r="E416" s="320"/>
      <c r="F416" s="320"/>
      <c r="G416" s="320"/>
      <c r="H416" s="320"/>
      <c r="I416" s="320"/>
      <c r="J416" s="320"/>
      <c r="K416" s="320"/>
      <c r="L416" s="320"/>
      <c r="M416" s="321"/>
      <c r="N416" s="317" t="s">
        <v>43</v>
      </c>
      <c r="O416" s="318"/>
      <c r="P416" s="318"/>
      <c r="Q416" s="318"/>
      <c r="R416" s="318"/>
      <c r="S416" s="318"/>
      <c r="T416" s="319"/>
      <c r="U416" s="43" t="s">
        <v>0</v>
      </c>
      <c r="V416" s="44">
        <f>IFERROR(SUM(V413:V414),"0")</f>
        <v>0</v>
      </c>
      <c r="W416" s="44">
        <f>IFERROR(SUM(W413:W414),"0")</f>
        <v>0</v>
      </c>
      <c r="X416" s="43"/>
      <c r="Y416" s="68"/>
      <c r="Z416" s="68"/>
    </row>
    <row r="417" spans="1:53" ht="14.25" customHeight="1" x14ac:dyDescent="0.25">
      <c r="A417" s="331" t="s">
        <v>76</v>
      </c>
      <c r="B417" s="331"/>
      <c r="C417" s="331"/>
      <c r="D417" s="331"/>
      <c r="E417" s="331"/>
      <c r="F417" s="331"/>
      <c r="G417" s="331"/>
      <c r="H417" s="331"/>
      <c r="I417" s="331"/>
      <c r="J417" s="331"/>
      <c r="K417" s="331"/>
      <c r="L417" s="331"/>
      <c r="M417" s="331"/>
      <c r="N417" s="331"/>
      <c r="O417" s="331"/>
      <c r="P417" s="331"/>
      <c r="Q417" s="331"/>
      <c r="R417" s="331"/>
      <c r="S417" s="331"/>
      <c r="T417" s="331"/>
      <c r="U417" s="331"/>
      <c r="V417" s="331"/>
      <c r="W417" s="331"/>
      <c r="X417" s="331"/>
      <c r="Y417" s="67"/>
      <c r="Z417" s="67"/>
    </row>
    <row r="418" spans="1:53" ht="27" customHeight="1" x14ac:dyDescent="0.25">
      <c r="A418" s="64" t="s">
        <v>589</v>
      </c>
      <c r="B418" s="64" t="s">
        <v>590</v>
      </c>
      <c r="C418" s="37">
        <v>4301031252</v>
      </c>
      <c r="D418" s="326">
        <v>4680115883116</v>
      </c>
      <c r="E418" s="326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111</v>
      </c>
      <c r="M418" s="38">
        <v>60</v>
      </c>
      <c r="N418" s="3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28"/>
      <c r="P418" s="328"/>
      <c r="Q418" s="328"/>
      <c r="R418" s="329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ref="W418:W423" si="19">IFERROR(IF(V418="",0,CEILING((V418/$H418),1)*$H418),"")</f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591</v>
      </c>
      <c r="B419" s="64" t="s">
        <v>592</v>
      </c>
      <c r="C419" s="37">
        <v>4301031248</v>
      </c>
      <c r="D419" s="326">
        <v>4680115883093</v>
      </c>
      <c r="E419" s="326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79</v>
      </c>
      <c r="M419" s="38">
        <v>60</v>
      </c>
      <c r="N419" s="3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28"/>
      <c r="P419" s="328"/>
      <c r="Q419" s="328"/>
      <c r="R419" s="329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593</v>
      </c>
      <c r="B420" s="64" t="s">
        <v>594</v>
      </c>
      <c r="C420" s="37">
        <v>4301031250</v>
      </c>
      <c r="D420" s="326">
        <v>4680115883109</v>
      </c>
      <c r="E420" s="326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79</v>
      </c>
      <c r="M420" s="38">
        <v>60</v>
      </c>
      <c r="N420" s="3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28"/>
      <c r="P420" s="328"/>
      <c r="Q420" s="328"/>
      <c r="R420" s="329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595</v>
      </c>
      <c r="B421" s="64" t="s">
        <v>596</v>
      </c>
      <c r="C421" s="37">
        <v>4301031249</v>
      </c>
      <c r="D421" s="326">
        <v>4680115882072</v>
      </c>
      <c r="E421" s="326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111</v>
      </c>
      <c r="M421" s="38">
        <v>60</v>
      </c>
      <c r="N421" s="343" t="s">
        <v>597</v>
      </c>
      <c r="O421" s="328"/>
      <c r="P421" s="328"/>
      <c r="Q421" s="328"/>
      <c r="R421" s="329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t="27" customHeight="1" x14ac:dyDescent="0.25">
      <c r="A422" s="64" t="s">
        <v>598</v>
      </c>
      <c r="B422" s="64" t="s">
        <v>599</v>
      </c>
      <c r="C422" s="37">
        <v>4301031251</v>
      </c>
      <c r="D422" s="326">
        <v>4680115882102</v>
      </c>
      <c r="E422" s="326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8" t="s">
        <v>80</v>
      </c>
      <c r="L422" s="39" t="s">
        <v>79</v>
      </c>
      <c r="M422" s="38">
        <v>60</v>
      </c>
      <c r="N422" s="344" t="s">
        <v>600</v>
      </c>
      <c r="O422" s="328"/>
      <c r="P422" s="328"/>
      <c r="Q422" s="328"/>
      <c r="R422" s="329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ht="27" customHeight="1" x14ac:dyDescent="0.25">
      <c r="A423" s="64" t="s">
        <v>601</v>
      </c>
      <c r="B423" s="64" t="s">
        <v>602</v>
      </c>
      <c r="C423" s="37">
        <v>4301031253</v>
      </c>
      <c r="D423" s="326">
        <v>4680115882096</v>
      </c>
      <c r="E423" s="326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8" t="s">
        <v>80</v>
      </c>
      <c r="L423" s="39" t="s">
        <v>79</v>
      </c>
      <c r="M423" s="38">
        <v>60</v>
      </c>
      <c r="N423" s="345" t="s">
        <v>603</v>
      </c>
      <c r="O423" s="328"/>
      <c r="P423" s="328"/>
      <c r="Q423" s="328"/>
      <c r="R423" s="329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1" t="s">
        <v>66</v>
      </c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17" t="s">
        <v>43</v>
      </c>
      <c r="O424" s="318"/>
      <c r="P424" s="318"/>
      <c r="Q424" s="318"/>
      <c r="R424" s="318"/>
      <c r="S424" s="318"/>
      <c r="T424" s="319"/>
      <c r="U424" s="43" t="s">
        <v>42</v>
      </c>
      <c r="V424" s="44">
        <f>IFERROR(V418/H418,"0")+IFERROR(V419/H419,"0")+IFERROR(V420/H420,"0")+IFERROR(V421/H421,"0")+IFERROR(V422/H422,"0")+IFERROR(V423/H423,"0")</f>
        <v>0</v>
      </c>
      <c r="W424" s="44">
        <f>IFERROR(W418/H418,"0")+IFERROR(W419/H419,"0")+IFERROR(W420/H420,"0")+IFERROR(W421/H421,"0")+IFERROR(W422/H422,"0")+IFERROR(W423/H423,"0")</f>
        <v>0</v>
      </c>
      <c r="X424" s="44">
        <f>IFERROR(IF(X418="",0,X418),"0")+IFERROR(IF(X419="",0,X419),"0")+IFERROR(IF(X420="",0,X420),"0")+IFERROR(IF(X421="",0,X421),"0")+IFERROR(IF(X422="",0,X422),"0")+IFERROR(IF(X423="",0,X423),"0")</f>
        <v>0</v>
      </c>
      <c r="Y424" s="68"/>
      <c r="Z424" s="68"/>
    </row>
    <row r="425" spans="1:53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1"/>
      <c r="N425" s="317" t="s">
        <v>43</v>
      </c>
      <c r="O425" s="318"/>
      <c r="P425" s="318"/>
      <c r="Q425" s="318"/>
      <c r="R425" s="318"/>
      <c r="S425" s="318"/>
      <c r="T425" s="319"/>
      <c r="U425" s="43" t="s">
        <v>0</v>
      </c>
      <c r="V425" s="44">
        <f>IFERROR(SUM(V418:V423),"0")</f>
        <v>0</v>
      </c>
      <c r="W425" s="44">
        <f>IFERROR(SUM(W418:W423),"0")</f>
        <v>0</v>
      </c>
      <c r="X425" s="43"/>
      <c r="Y425" s="68"/>
      <c r="Z425" s="68"/>
    </row>
    <row r="426" spans="1:53" ht="14.25" customHeight="1" x14ac:dyDescent="0.25">
      <c r="A426" s="331" t="s">
        <v>81</v>
      </c>
      <c r="B426" s="331"/>
      <c r="C426" s="331"/>
      <c r="D426" s="331"/>
      <c r="E426" s="331"/>
      <c r="F426" s="331"/>
      <c r="G426" s="331"/>
      <c r="H426" s="331"/>
      <c r="I426" s="331"/>
      <c r="J426" s="331"/>
      <c r="K426" s="331"/>
      <c r="L426" s="331"/>
      <c r="M426" s="331"/>
      <c r="N426" s="331"/>
      <c r="O426" s="331"/>
      <c r="P426" s="331"/>
      <c r="Q426" s="331"/>
      <c r="R426" s="331"/>
      <c r="S426" s="331"/>
      <c r="T426" s="331"/>
      <c r="U426" s="331"/>
      <c r="V426" s="331"/>
      <c r="W426" s="331"/>
      <c r="X426" s="331"/>
      <c r="Y426" s="67"/>
      <c r="Z426" s="67"/>
    </row>
    <row r="427" spans="1:53" ht="16.5" customHeight="1" x14ac:dyDescent="0.25">
      <c r="A427" s="64" t="s">
        <v>604</v>
      </c>
      <c r="B427" s="64" t="s">
        <v>605</v>
      </c>
      <c r="C427" s="37">
        <v>4301051230</v>
      </c>
      <c r="D427" s="326">
        <v>4607091383409</v>
      </c>
      <c r="E427" s="326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8" t="s">
        <v>112</v>
      </c>
      <c r="L427" s="39" t="s">
        <v>79</v>
      </c>
      <c r="M427" s="38">
        <v>45</v>
      </c>
      <c r="N427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28"/>
      <c r="P427" s="328"/>
      <c r="Q427" s="328"/>
      <c r="R427" s="329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IFERROR(IF(W427=0,"",ROUNDUP(W427/H427,0)*0.02175),"")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ht="16.5" customHeight="1" x14ac:dyDescent="0.25">
      <c r="A428" s="64" t="s">
        <v>606</v>
      </c>
      <c r="B428" s="64" t="s">
        <v>607</v>
      </c>
      <c r="C428" s="37">
        <v>4301051231</v>
      </c>
      <c r="D428" s="326">
        <v>4607091383416</v>
      </c>
      <c r="E428" s="326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8" t="s">
        <v>112</v>
      </c>
      <c r="L428" s="39" t="s">
        <v>79</v>
      </c>
      <c r="M428" s="38">
        <v>45</v>
      </c>
      <c r="N428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28"/>
      <c r="P428" s="328"/>
      <c r="Q428" s="328"/>
      <c r="R428" s="329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IFERROR(IF(W428=0,"",ROUNDUP(W428/H428,0)*0.02175),"")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17" t="s">
        <v>43</v>
      </c>
      <c r="O429" s="318"/>
      <c r="P429" s="318"/>
      <c r="Q429" s="318"/>
      <c r="R429" s="318"/>
      <c r="S429" s="318"/>
      <c r="T429" s="319"/>
      <c r="U429" s="43" t="s">
        <v>42</v>
      </c>
      <c r="V429" s="44">
        <f>IFERROR(V427/H427,"0")+IFERROR(V428/H428,"0")</f>
        <v>0</v>
      </c>
      <c r="W429" s="44">
        <f>IFERROR(W427/H427,"0")+IFERROR(W428/H428,"0")</f>
        <v>0</v>
      </c>
      <c r="X429" s="44">
        <f>IFERROR(IF(X427="",0,X427),"0")+IFERROR(IF(X428="",0,X428),"0")</f>
        <v>0</v>
      </c>
      <c r="Y429" s="68"/>
      <c r="Z429" s="68"/>
    </row>
    <row r="430" spans="1:53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1"/>
      <c r="N430" s="317" t="s">
        <v>43</v>
      </c>
      <c r="O430" s="318"/>
      <c r="P430" s="318"/>
      <c r="Q430" s="318"/>
      <c r="R430" s="318"/>
      <c r="S430" s="318"/>
      <c r="T430" s="319"/>
      <c r="U430" s="43" t="s">
        <v>0</v>
      </c>
      <c r="V430" s="44">
        <f>IFERROR(SUM(V427:V428),"0")</f>
        <v>0</v>
      </c>
      <c r="W430" s="44">
        <f>IFERROR(SUM(W427:W428),"0")</f>
        <v>0</v>
      </c>
      <c r="X430" s="43"/>
      <c r="Y430" s="68"/>
      <c r="Z430" s="68"/>
    </row>
    <row r="431" spans="1:53" ht="27.75" customHeight="1" x14ac:dyDescent="0.2">
      <c r="A431" s="342" t="s">
        <v>608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55"/>
      <c r="Z431" s="55"/>
    </row>
    <row r="432" spans="1:53" ht="16.5" customHeight="1" x14ac:dyDescent="0.25">
      <c r="A432" s="330" t="s">
        <v>609</v>
      </c>
      <c r="B432" s="330"/>
      <c r="C432" s="330"/>
      <c r="D432" s="330"/>
      <c r="E432" s="330"/>
      <c r="F432" s="330"/>
      <c r="G432" s="330"/>
      <c r="H432" s="330"/>
      <c r="I432" s="330"/>
      <c r="J432" s="330"/>
      <c r="K432" s="330"/>
      <c r="L432" s="330"/>
      <c r="M432" s="330"/>
      <c r="N432" s="330"/>
      <c r="O432" s="330"/>
      <c r="P432" s="330"/>
      <c r="Q432" s="330"/>
      <c r="R432" s="330"/>
      <c r="S432" s="330"/>
      <c r="T432" s="330"/>
      <c r="U432" s="330"/>
      <c r="V432" s="330"/>
      <c r="W432" s="330"/>
      <c r="X432" s="330"/>
      <c r="Y432" s="66"/>
      <c r="Z432" s="66"/>
    </row>
    <row r="433" spans="1:53" ht="14.25" customHeight="1" x14ac:dyDescent="0.25">
      <c r="A433" s="331" t="s">
        <v>116</v>
      </c>
      <c r="B433" s="331"/>
      <c r="C433" s="331"/>
      <c r="D433" s="331"/>
      <c r="E433" s="331"/>
      <c r="F433" s="331"/>
      <c r="G433" s="331"/>
      <c r="H433" s="331"/>
      <c r="I433" s="331"/>
      <c r="J433" s="331"/>
      <c r="K433" s="331"/>
      <c r="L433" s="331"/>
      <c r="M433" s="331"/>
      <c r="N433" s="331"/>
      <c r="O433" s="331"/>
      <c r="P433" s="331"/>
      <c r="Q433" s="331"/>
      <c r="R433" s="331"/>
      <c r="S433" s="331"/>
      <c r="T433" s="331"/>
      <c r="U433" s="331"/>
      <c r="V433" s="331"/>
      <c r="W433" s="331"/>
      <c r="X433" s="331"/>
      <c r="Y433" s="67"/>
      <c r="Z433" s="67"/>
    </row>
    <row r="434" spans="1:53" ht="27" customHeight="1" x14ac:dyDescent="0.25">
      <c r="A434" s="64" t="s">
        <v>610</v>
      </c>
      <c r="B434" s="64" t="s">
        <v>611</v>
      </c>
      <c r="C434" s="37">
        <v>4301011585</v>
      </c>
      <c r="D434" s="326">
        <v>4640242180441</v>
      </c>
      <c r="E434" s="326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8" t="s">
        <v>112</v>
      </c>
      <c r="L434" s="39" t="s">
        <v>111</v>
      </c>
      <c r="M434" s="38">
        <v>50</v>
      </c>
      <c r="N434" s="338" t="s">
        <v>612</v>
      </c>
      <c r="O434" s="328"/>
      <c r="P434" s="328"/>
      <c r="Q434" s="328"/>
      <c r="R434" s="329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4" t="s">
        <v>66</v>
      </c>
    </row>
    <row r="435" spans="1:53" ht="27" customHeight="1" x14ac:dyDescent="0.25">
      <c r="A435" s="64" t="s">
        <v>613</v>
      </c>
      <c r="B435" s="64" t="s">
        <v>614</v>
      </c>
      <c r="C435" s="37">
        <v>4301011584</v>
      </c>
      <c r="D435" s="326">
        <v>4640242180564</v>
      </c>
      <c r="E435" s="326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8" t="s">
        <v>112</v>
      </c>
      <c r="L435" s="39" t="s">
        <v>111</v>
      </c>
      <c r="M435" s="38">
        <v>50</v>
      </c>
      <c r="N435" s="339" t="s">
        <v>615</v>
      </c>
      <c r="O435" s="328"/>
      <c r="P435" s="328"/>
      <c r="Q435" s="328"/>
      <c r="R435" s="329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5" t="s">
        <v>66</v>
      </c>
    </row>
    <row r="436" spans="1:53" x14ac:dyDescent="0.2">
      <c r="A436" s="320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0"/>
      <c r="M436" s="321"/>
      <c r="N436" s="317" t="s">
        <v>43</v>
      </c>
      <c r="O436" s="318"/>
      <c r="P436" s="318"/>
      <c r="Q436" s="318"/>
      <c r="R436" s="318"/>
      <c r="S436" s="318"/>
      <c r="T436" s="319"/>
      <c r="U436" s="43" t="s">
        <v>42</v>
      </c>
      <c r="V436" s="44">
        <f>IFERROR(V434/H434,"0")+IFERROR(V435/H435,"0")</f>
        <v>0</v>
      </c>
      <c r="W436" s="44">
        <f>IFERROR(W434/H434,"0")+IFERROR(W435/H435,"0")</f>
        <v>0</v>
      </c>
      <c r="X436" s="44">
        <f>IFERROR(IF(X434="",0,X434),"0")+IFERROR(IF(X435="",0,X435),"0")</f>
        <v>0</v>
      </c>
      <c r="Y436" s="68"/>
      <c r="Z436" s="68"/>
    </row>
    <row r="437" spans="1:53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17" t="s">
        <v>43</v>
      </c>
      <c r="O437" s="318"/>
      <c r="P437" s="318"/>
      <c r="Q437" s="318"/>
      <c r="R437" s="318"/>
      <c r="S437" s="318"/>
      <c r="T437" s="319"/>
      <c r="U437" s="43" t="s">
        <v>0</v>
      </c>
      <c r="V437" s="44">
        <f>IFERROR(SUM(V434:V435),"0")</f>
        <v>0</v>
      </c>
      <c r="W437" s="44">
        <f>IFERROR(SUM(W434:W435),"0")</f>
        <v>0</v>
      </c>
      <c r="X437" s="43"/>
      <c r="Y437" s="68"/>
      <c r="Z437" s="68"/>
    </row>
    <row r="438" spans="1:53" ht="14.25" customHeight="1" x14ac:dyDescent="0.25">
      <c r="A438" s="331" t="s">
        <v>108</v>
      </c>
      <c r="B438" s="331"/>
      <c r="C438" s="331"/>
      <c r="D438" s="331"/>
      <c r="E438" s="331"/>
      <c r="F438" s="331"/>
      <c r="G438" s="331"/>
      <c r="H438" s="331"/>
      <c r="I438" s="331"/>
      <c r="J438" s="331"/>
      <c r="K438" s="331"/>
      <c r="L438" s="331"/>
      <c r="M438" s="331"/>
      <c r="N438" s="331"/>
      <c r="O438" s="331"/>
      <c r="P438" s="331"/>
      <c r="Q438" s="331"/>
      <c r="R438" s="331"/>
      <c r="S438" s="331"/>
      <c r="T438" s="331"/>
      <c r="U438" s="331"/>
      <c r="V438" s="331"/>
      <c r="W438" s="331"/>
      <c r="X438" s="331"/>
      <c r="Y438" s="67"/>
      <c r="Z438" s="67"/>
    </row>
    <row r="439" spans="1:53" ht="27" customHeight="1" x14ac:dyDescent="0.25">
      <c r="A439" s="64" t="s">
        <v>616</v>
      </c>
      <c r="B439" s="64" t="s">
        <v>617</v>
      </c>
      <c r="C439" s="37">
        <v>4301020260</v>
      </c>
      <c r="D439" s="326">
        <v>4640242180526</v>
      </c>
      <c r="E439" s="326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8" t="s">
        <v>112</v>
      </c>
      <c r="L439" s="39" t="s">
        <v>111</v>
      </c>
      <c r="M439" s="38">
        <v>50</v>
      </c>
      <c r="N439" s="336" t="s">
        <v>618</v>
      </c>
      <c r="O439" s="328"/>
      <c r="P439" s="328"/>
      <c r="Q439" s="328"/>
      <c r="R439" s="329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6" t="s">
        <v>66</v>
      </c>
    </row>
    <row r="440" spans="1:53" ht="16.5" customHeight="1" x14ac:dyDescent="0.25">
      <c r="A440" s="64" t="s">
        <v>619</v>
      </c>
      <c r="B440" s="64" t="s">
        <v>620</v>
      </c>
      <c r="C440" s="37">
        <v>4301020269</v>
      </c>
      <c r="D440" s="326">
        <v>4640242180519</v>
      </c>
      <c r="E440" s="326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8" t="s">
        <v>112</v>
      </c>
      <c r="L440" s="39" t="s">
        <v>141</v>
      </c>
      <c r="M440" s="38">
        <v>50</v>
      </c>
      <c r="N440" s="337" t="s">
        <v>621</v>
      </c>
      <c r="O440" s="328"/>
      <c r="P440" s="328"/>
      <c r="Q440" s="328"/>
      <c r="R440" s="32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07" t="s">
        <v>66</v>
      </c>
    </row>
    <row r="441" spans="1:53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1"/>
      <c r="N441" s="317" t="s">
        <v>43</v>
      </c>
      <c r="O441" s="318"/>
      <c r="P441" s="318"/>
      <c r="Q441" s="318"/>
      <c r="R441" s="318"/>
      <c r="S441" s="318"/>
      <c r="T441" s="319"/>
      <c r="U441" s="43" t="s">
        <v>42</v>
      </c>
      <c r="V441" s="44">
        <f>IFERROR(V439/H439,"0")+IFERROR(V440/H440,"0")</f>
        <v>0</v>
      </c>
      <c r="W441" s="44">
        <f>IFERROR(W439/H439,"0")+IFERROR(W440/H440,"0")</f>
        <v>0</v>
      </c>
      <c r="X441" s="44">
        <f>IFERROR(IF(X439="",0,X439),"0")+IFERROR(IF(X440="",0,X440),"0")</f>
        <v>0</v>
      </c>
      <c r="Y441" s="68"/>
      <c r="Z441" s="68"/>
    </row>
    <row r="442" spans="1:53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17" t="s">
        <v>43</v>
      </c>
      <c r="O442" s="318"/>
      <c r="P442" s="318"/>
      <c r="Q442" s="318"/>
      <c r="R442" s="318"/>
      <c r="S442" s="318"/>
      <c r="T442" s="319"/>
      <c r="U442" s="43" t="s">
        <v>0</v>
      </c>
      <c r="V442" s="44">
        <f>IFERROR(SUM(V439:V440),"0")</f>
        <v>0</v>
      </c>
      <c r="W442" s="44">
        <f>IFERROR(SUM(W439:W440),"0")</f>
        <v>0</v>
      </c>
      <c r="X442" s="43"/>
      <c r="Y442" s="68"/>
      <c r="Z442" s="68"/>
    </row>
    <row r="443" spans="1:53" ht="14.25" customHeight="1" x14ac:dyDescent="0.25">
      <c r="A443" s="331" t="s">
        <v>76</v>
      </c>
      <c r="B443" s="331"/>
      <c r="C443" s="331"/>
      <c r="D443" s="331"/>
      <c r="E443" s="331"/>
      <c r="F443" s="331"/>
      <c r="G443" s="331"/>
      <c r="H443" s="331"/>
      <c r="I443" s="331"/>
      <c r="J443" s="331"/>
      <c r="K443" s="331"/>
      <c r="L443" s="331"/>
      <c r="M443" s="331"/>
      <c r="N443" s="331"/>
      <c r="O443" s="331"/>
      <c r="P443" s="331"/>
      <c r="Q443" s="331"/>
      <c r="R443" s="331"/>
      <c r="S443" s="331"/>
      <c r="T443" s="331"/>
      <c r="U443" s="331"/>
      <c r="V443" s="331"/>
      <c r="W443" s="331"/>
      <c r="X443" s="331"/>
      <c r="Y443" s="67"/>
      <c r="Z443" s="67"/>
    </row>
    <row r="444" spans="1:53" ht="27" customHeight="1" x14ac:dyDescent="0.25">
      <c r="A444" s="64" t="s">
        <v>622</v>
      </c>
      <c r="B444" s="64" t="s">
        <v>623</v>
      </c>
      <c r="C444" s="37">
        <v>4301031280</v>
      </c>
      <c r="D444" s="326">
        <v>4640242180816</v>
      </c>
      <c r="E444" s="326"/>
      <c r="F444" s="63">
        <v>0.7</v>
      </c>
      <c r="G444" s="38">
        <v>6</v>
      </c>
      <c r="H444" s="63">
        <v>4.2</v>
      </c>
      <c r="I444" s="63">
        <v>4.46</v>
      </c>
      <c r="J444" s="38">
        <v>156</v>
      </c>
      <c r="K444" s="38" t="s">
        <v>80</v>
      </c>
      <c r="L444" s="39" t="s">
        <v>79</v>
      </c>
      <c r="M444" s="38">
        <v>40</v>
      </c>
      <c r="N444" s="333" t="s">
        <v>624</v>
      </c>
      <c r="O444" s="328"/>
      <c r="P444" s="328"/>
      <c r="Q444" s="328"/>
      <c r="R444" s="32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IFERROR(IF(W444=0,"",ROUNDUP(W444/H444,0)*0.00753),"")</f>
        <v/>
      </c>
      <c r="Y444" s="69" t="s">
        <v>48</v>
      </c>
      <c r="Z444" s="70" t="s">
        <v>48</v>
      </c>
      <c r="AD444" s="71"/>
      <c r="BA444" s="308" t="s">
        <v>66</v>
      </c>
    </row>
    <row r="445" spans="1:53" ht="27" customHeight="1" x14ac:dyDescent="0.25">
      <c r="A445" s="64" t="s">
        <v>625</v>
      </c>
      <c r="B445" s="64" t="s">
        <v>626</v>
      </c>
      <c r="C445" s="37">
        <v>4301031244</v>
      </c>
      <c r="D445" s="326">
        <v>4640242180595</v>
      </c>
      <c r="E445" s="326"/>
      <c r="F445" s="63">
        <v>0.7</v>
      </c>
      <c r="G445" s="38">
        <v>6</v>
      </c>
      <c r="H445" s="63">
        <v>4.2</v>
      </c>
      <c r="I445" s="63">
        <v>4.46</v>
      </c>
      <c r="J445" s="38">
        <v>156</v>
      </c>
      <c r="K445" s="38" t="s">
        <v>80</v>
      </c>
      <c r="L445" s="39" t="s">
        <v>79</v>
      </c>
      <c r="M445" s="38">
        <v>40</v>
      </c>
      <c r="N445" s="334" t="s">
        <v>627</v>
      </c>
      <c r="O445" s="328"/>
      <c r="P445" s="328"/>
      <c r="Q445" s="328"/>
      <c r="R445" s="329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IFERROR(IF(W445=0,"",ROUNDUP(W445/H445,0)*0.00753),"")</f>
        <v/>
      </c>
      <c r="Y445" s="69" t="s">
        <v>48</v>
      </c>
      <c r="Z445" s="70" t="s">
        <v>48</v>
      </c>
      <c r="AD445" s="71"/>
      <c r="BA445" s="309" t="s">
        <v>66</v>
      </c>
    </row>
    <row r="446" spans="1:53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1"/>
      <c r="N446" s="317" t="s">
        <v>43</v>
      </c>
      <c r="O446" s="318"/>
      <c r="P446" s="318"/>
      <c r="Q446" s="318"/>
      <c r="R446" s="318"/>
      <c r="S446" s="318"/>
      <c r="T446" s="319"/>
      <c r="U446" s="43" t="s">
        <v>42</v>
      </c>
      <c r="V446" s="44">
        <f>IFERROR(V444/H444,"0")+IFERROR(V445/H445,"0")</f>
        <v>0</v>
      </c>
      <c r="W446" s="44">
        <f>IFERROR(W444/H444,"0")+IFERROR(W445/H445,"0")</f>
        <v>0</v>
      </c>
      <c r="X446" s="44">
        <f>IFERROR(IF(X444="",0,X444),"0")+IFERROR(IF(X445="",0,X445),"0")</f>
        <v>0</v>
      </c>
      <c r="Y446" s="68"/>
      <c r="Z446" s="68"/>
    </row>
    <row r="447" spans="1:53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1"/>
      <c r="N447" s="317" t="s">
        <v>43</v>
      </c>
      <c r="O447" s="318"/>
      <c r="P447" s="318"/>
      <c r="Q447" s="318"/>
      <c r="R447" s="318"/>
      <c r="S447" s="318"/>
      <c r="T447" s="319"/>
      <c r="U447" s="43" t="s">
        <v>0</v>
      </c>
      <c r="V447" s="44">
        <f>IFERROR(SUM(V444:V445),"0")</f>
        <v>0</v>
      </c>
      <c r="W447" s="44">
        <f>IFERROR(SUM(W444:W445),"0")</f>
        <v>0</v>
      </c>
      <c r="X447" s="43"/>
      <c r="Y447" s="68"/>
      <c r="Z447" s="68"/>
    </row>
    <row r="448" spans="1:53" ht="14.25" customHeight="1" x14ac:dyDescent="0.25">
      <c r="A448" s="331" t="s">
        <v>81</v>
      </c>
      <c r="B448" s="331"/>
      <c r="C448" s="331"/>
      <c r="D448" s="331"/>
      <c r="E448" s="331"/>
      <c r="F448" s="331"/>
      <c r="G448" s="331"/>
      <c r="H448" s="331"/>
      <c r="I448" s="331"/>
      <c r="J448" s="331"/>
      <c r="K448" s="331"/>
      <c r="L448" s="331"/>
      <c r="M448" s="331"/>
      <c r="N448" s="331"/>
      <c r="O448" s="331"/>
      <c r="P448" s="331"/>
      <c r="Q448" s="331"/>
      <c r="R448" s="331"/>
      <c r="S448" s="331"/>
      <c r="T448" s="331"/>
      <c r="U448" s="331"/>
      <c r="V448" s="331"/>
      <c r="W448" s="331"/>
      <c r="X448" s="331"/>
      <c r="Y448" s="67"/>
      <c r="Z448" s="67"/>
    </row>
    <row r="449" spans="1:53" ht="27" customHeight="1" x14ac:dyDescent="0.25">
      <c r="A449" s="64" t="s">
        <v>628</v>
      </c>
      <c r="B449" s="64" t="s">
        <v>629</v>
      </c>
      <c r="C449" s="37">
        <v>4301051510</v>
      </c>
      <c r="D449" s="326">
        <v>4640242180540</v>
      </c>
      <c r="E449" s="326"/>
      <c r="F449" s="63">
        <v>1.3</v>
      </c>
      <c r="G449" s="38">
        <v>6</v>
      </c>
      <c r="H449" s="63">
        <v>7.8</v>
      </c>
      <c r="I449" s="63">
        <v>8.3640000000000008</v>
      </c>
      <c r="J449" s="38">
        <v>56</v>
      </c>
      <c r="K449" s="38" t="s">
        <v>112</v>
      </c>
      <c r="L449" s="39" t="s">
        <v>79</v>
      </c>
      <c r="M449" s="38">
        <v>30</v>
      </c>
      <c r="N449" s="335" t="s">
        <v>630</v>
      </c>
      <c r="O449" s="328"/>
      <c r="P449" s="328"/>
      <c r="Q449" s="328"/>
      <c r="R449" s="329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0" t="s">
        <v>66</v>
      </c>
    </row>
    <row r="450" spans="1:53" ht="27" customHeight="1" x14ac:dyDescent="0.25">
      <c r="A450" s="64" t="s">
        <v>631</v>
      </c>
      <c r="B450" s="64" t="s">
        <v>632</v>
      </c>
      <c r="C450" s="37">
        <v>4301051508</v>
      </c>
      <c r="D450" s="326">
        <v>4640242180557</v>
      </c>
      <c r="E450" s="326"/>
      <c r="F450" s="63">
        <v>0.5</v>
      </c>
      <c r="G450" s="38">
        <v>6</v>
      </c>
      <c r="H450" s="63">
        <v>3</v>
      </c>
      <c r="I450" s="63">
        <v>3.2839999999999998</v>
      </c>
      <c r="J450" s="38">
        <v>156</v>
      </c>
      <c r="K450" s="38" t="s">
        <v>80</v>
      </c>
      <c r="L450" s="39" t="s">
        <v>79</v>
      </c>
      <c r="M450" s="38">
        <v>30</v>
      </c>
      <c r="N450" s="327" t="s">
        <v>633</v>
      </c>
      <c r="O450" s="328"/>
      <c r="P450" s="328"/>
      <c r="Q450" s="328"/>
      <c r="R450" s="329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1" t="s">
        <v>66</v>
      </c>
    </row>
    <row r="451" spans="1:53" x14ac:dyDescent="0.2">
      <c r="A451" s="320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1"/>
      <c r="N451" s="317" t="s">
        <v>43</v>
      </c>
      <c r="O451" s="318"/>
      <c r="P451" s="318"/>
      <c r="Q451" s="318"/>
      <c r="R451" s="318"/>
      <c r="S451" s="318"/>
      <c r="T451" s="319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0"/>
      <c r="M452" s="321"/>
      <c r="N452" s="317" t="s">
        <v>43</v>
      </c>
      <c r="O452" s="318"/>
      <c r="P452" s="318"/>
      <c r="Q452" s="318"/>
      <c r="R452" s="318"/>
      <c r="S452" s="318"/>
      <c r="T452" s="319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6.5" customHeight="1" x14ac:dyDescent="0.25">
      <c r="A453" s="330" t="s">
        <v>634</v>
      </c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0"/>
      <c r="N453" s="330"/>
      <c r="O453" s="330"/>
      <c r="P453" s="330"/>
      <c r="Q453" s="330"/>
      <c r="R453" s="330"/>
      <c r="S453" s="330"/>
      <c r="T453" s="330"/>
      <c r="U453" s="330"/>
      <c r="V453" s="330"/>
      <c r="W453" s="330"/>
      <c r="X453" s="330"/>
      <c r="Y453" s="66"/>
      <c r="Z453" s="66"/>
    </row>
    <row r="454" spans="1:53" ht="14.25" customHeight="1" x14ac:dyDescent="0.25">
      <c r="A454" s="331" t="s">
        <v>81</v>
      </c>
      <c r="B454" s="331"/>
      <c r="C454" s="331"/>
      <c r="D454" s="331"/>
      <c r="E454" s="331"/>
      <c r="F454" s="331"/>
      <c r="G454" s="331"/>
      <c r="H454" s="331"/>
      <c r="I454" s="331"/>
      <c r="J454" s="331"/>
      <c r="K454" s="331"/>
      <c r="L454" s="331"/>
      <c r="M454" s="331"/>
      <c r="N454" s="331"/>
      <c r="O454" s="331"/>
      <c r="P454" s="331"/>
      <c r="Q454" s="331"/>
      <c r="R454" s="331"/>
      <c r="S454" s="331"/>
      <c r="T454" s="331"/>
      <c r="U454" s="331"/>
      <c r="V454" s="331"/>
      <c r="W454" s="331"/>
      <c r="X454" s="331"/>
      <c r="Y454" s="67"/>
      <c r="Z454" s="67"/>
    </row>
    <row r="455" spans="1:53" ht="16.5" customHeight="1" x14ac:dyDescent="0.25">
      <c r="A455" s="64" t="s">
        <v>635</v>
      </c>
      <c r="B455" s="64" t="s">
        <v>636</v>
      </c>
      <c r="C455" s="37">
        <v>4301051310</v>
      </c>
      <c r="D455" s="326">
        <v>4680115880870</v>
      </c>
      <c r="E455" s="326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8" t="s">
        <v>112</v>
      </c>
      <c r="L455" s="39" t="s">
        <v>141</v>
      </c>
      <c r="M455" s="38">
        <v>40</v>
      </c>
      <c r="N455" s="33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5" s="328"/>
      <c r="P455" s="328"/>
      <c r="Q455" s="328"/>
      <c r="R455" s="329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2" t="s">
        <v>66</v>
      </c>
    </row>
    <row r="456" spans="1:53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1"/>
      <c r="N456" s="317" t="s">
        <v>43</v>
      </c>
      <c r="O456" s="318"/>
      <c r="P456" s="318"/>
      <c r="Q456" s="318"/>
      <c r="R456" s="318"/>
      <c r="S456" s="318"/>
      <c r="T456" s="319"/>
      <c r="U456" s="43" t="s">
        <v>42</v>
      </c>
      <c r="V456" s="44">
        <f>IFERROR(V455/H455,"0")</f>
        <v>0</v>
      </c>
      <c r="W456" s="44">
        <f>IFERROR(W455/H455,"0")</f>
        <v>0</v>
      </c>
      <c r="X456" s="44">
        <f>IFERROR(IF(X455="",0,X455),"0")</f>
        <v>0</v>
      </c>
      <c r="Y456" s="68"/>
      <c r="Z456" s="68"/>
    </row>
    <row r="457" spans="1:53" x14ac:dyDescent="0.2">
      <c r="A457" s="320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21"/>
      <c r="N457" s="317" t="s">
        <v>43</v>
      </c>
      <c r="O457" s="318"/>
      <c r="P457" s="318"/>
      <c r="Q457" s="318"/>
      <c r="R457" s="318"/>
      <c r="S457" s="318"/>
      <c r="T457" s="319"/>
      <c r="U457" s="43" t="s">
        <v>0</v>
      </c>
      <c r="V457" s="44">
        <f>IFERROR(SUM(V455:V455),"0")</f>
        <v>0</v>
      </c>
      <c r="W457" s="44">
        <f>IFERROR(SUM(W455:W455),"0")</f>
        <v>0</v>
      </c>
      <c r="X457" s="43"/>
      <c r="Y457" s="68"/>
      <c r="Z457" s="68"/>
    </row>
    <row r="458" spans="1:53" ht="15" customHeight="1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25"/>
      <c r="N458" s="322" t="s">
        <v>36</v>
      </c>
      <c r="O458" s="323"/>
      <c r="P458" s="323"/>
      <c r="Q458" s="323"/>
      <c r="R458" s="323"/>
      <c r="S458" s="323"/>
      <c r="T458" s="324"/>
      <c r="U458" s="43" t="s">
        <v>0</v>
      </c>
      <c r="V458" s="44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>4580.0400000000009</v>
      </c>
      <c r="W458" s="44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>4582.0400000000009</v>
      </c>
      <c r="X458" s="43"/>
      <c r="Y458" s="68"/>
      <c r="Z458" s="68"/>
    </row>
    <row r="459" spans="1:53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5"/>
      <c r="N459" s="322" t="s">
        <v>37</v>
      </c>
      <c r="O459" s="323"/>
      <c r="P459" s="323"/>
      <c r="Q459" s="323"/>
      <c r="R459" s="323"/>
      <c r="S459" s="323"/>
      <c r="T459" s="324"/>
      <c r="U459" s="43" t="s">
        <v>0</v>
      </c>
      <c r="V459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4998.0193846153843</v>
      </c>
      <c r="W459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>5000.1639999999998</v>
      </c>
      <c r="X459" s="43"/>
      <c r="Y459" s="68"/>
      <c r="Z459" s="68"/>
    </row>
    <row r="460" spans="1:53" x14ac:dyDescent="0.2">
      <c r="A460" s="320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5"/>
      <c r="N460" s="322" t="s">
        <v>38</v>
      </c>
      <c r="O460" s="323"/>
      <c r="P460" s="323"/>
      <c r="Q460" s="323"/>
      <c r="R460" s="323"/>
      <c r="S460" s="323"/>
      <c r="T460" s="324"/>
      <c r="U460" s="43" t="s">
        <v>23</v>
      </c>
      <c r="V46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12</v>
      </c>
      <c r="W46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>12</v>
      </c>
      <c r="X460" s="43"/>
      <c r="Y460" s="68"/>
      <c r="Z460" s="68"/>
    </row>
    <row r="461" spans="1:53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5"/>
      <c r="N461" s="322" t="s">
        <v>39</v>
      </c>
      <c r="O461" s="323"/>
      <c r="P461" s="323"/>
      <c r="Q461" s="323"/>
      <c r="R461" s="323"/>
      <c r="S461" s="323"/>
      <c r="T461" s="324"/>
      <c r="U461" s="43" t="s">
        <v>0</v>
      </c>
      <c r="V461" s="44">
        <f>GrossWeightTotal+PalletQtyTotal*25</f>
        <v>5298.0193846153843</v>
      </c>
      <c r="W461" s="44">
        <f>GrossWeightTotalR+PalletQtyTotalR*25</f>
        <v>5300.1639999999998</v>
      </c>
      <c r="X461" s="43"/>
      <c r="Y461" s="68"/>
      <c r="Z461" s="68"/>
    </row>
    <row r="462" spans="1:53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5"/>
      <c r="N462" s="322" t="s">
        <v>40</v>
      </c>
      <c r="O462" s="323"/>
      <c r="P462" s="323"/>
      <c r="Q462" s="323"/>
      <c r="R462" s="323"/>
      <c r="S462" s="323"/>
      <c r="T462" s="324"/>
      <c r="U462" s="43" t="s">
        <v>23</v>
      </c>
      <c r="V462" s="44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>1665.7435897435898</v>
      </c>
      <c r="W462" s="44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>1666</v>
      </c>
      <c r="X462" s="43"/>
      <c r="Y462" s="68"/>
      <c r="Z462" s="68"/>
    </row>
    <row r="463" spans="1:53" ht="14.25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5"/>
      <c r="N463" s="322" t="s">
        <v>41</v>
      </c>
      <c r="O463" s="323"/>
      <c r="P463" s="323"/>
      <c r="Q463" s="323"/>
      <c r="R463" s="323"/>
      <c r="S463" s="323"/>
      <c r="T463" s="324"/>
      <c r="U463" s="46" t="s">
        <v>54</v>
      </c>
      <c r="V463" s="43"/>
      <c r="W463" s="43"/>
      <c r="X463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>13.404560000000002</v>
      </c>
      <c r="Y463" s="68"/>
      <c r="Z463" s="68"/>
    </row>
    <row r="464" spans="1:53" ht="13.5" thickBot="1" x14ac:dyDescent="0.25"/>
    <row r="465" spans="1:29" ht="27" thickTop="1" thickBot="1" x14ac:dyDescent="0.25">
      <c r="A465" s="47" t="s">
        <v>9</v>
      </c>
      <c r="B465" s="72" t="s">
        <v>75</v>
      </c>
      <c r="C465" s="313" t="s">
        <v>106</v>
      </c>
      <c r="D465" s="313" t="s">
        <v>106</v>
      </c>
      <c r="E465" s="313" t="s">
        <v>106</v>
      </c>
      <c r="F465" s="313" t="s">
        <v>106</v>
      </c>
      <c r="G465" s="313" t="s">
        <v>251</v>
      </c>
      <c r="H465" s="313" t="s">
        <v>251</v>
      </c>
      <c r="I465" s="313" t="s">
        <v>251</v>
      </c>
      <c r="J465" s="313" t="s">
        <v>251</v>
      </c>
      <c r="K465" s="314"/>
      <c r="L465" s="313" t="s">
        <v>251</v>
      </c>
      <c r="M465" s="313" t="s">
        <v>251</v>
      </c>
      <c r="N465" s="313" t="s">
        <v>449</v>
      </c>
      <c r="O465" s="313" t="s">
        <v>449</v>
      </c>
      <c r="P465" s="313" t="s">
        <v>496</v>
      </c>
      <c r="Q465" s="313" t="s">
        <v>496</v>
      </c>
      <c r="R465" s="72" t="s">
        <v>566</v>
      </c>
      <c r="S465" s="313" t="s">
        <v>608</v>
      </c>
      <c r="T465" s="313" t="s">
        <v>608</v>
      </c>
      <c r="U465" s="1"/>
      <c r="Z465" s="61"/>
      <c r="AC465" s="1"/>
    </row>
    <row r="466" spans="1:29" ht="14.25" customHeight="1" thickTop="1" x14ac:dyDescent="0.2">
      <c r="A466" s="315" t="s">
        <v>10</v>
      </c>
      <c r="B466" s="313" t="s">
        <v>75</v>
      </c>
      <c r="C466" s="313" t="s">
        <v>107</v>
      </c>
      <c r="D466" s="313" t="s">
        <v>115</v>
      </c>
      <c r="E466" s="313" t="s">
        <v>106</v>
      </c>
      <c r="F466" s="313" t="s">
        <v>244</v>
      </c>
      <c r="G466" s="313" t="s">
        <v>252</v>
      </c>
      <c r="H466" s="313" t="s">
        <v>259</v>
      </c>
      <c r="I466" s="313" t="s">
        <v>276</v>
      </c>
      <c r="J466" s="313" t="s">
        <v>336</v>
      </c>
      <c r="K466" s="1"/>
      <c r="L466" s="313" t="s">
        <v>417</v>
      </c>
      <c r="M466" s="313" t="s">
        <v>435</v>
      </c>
      <c r="N466" s="313" t="s">
        <v>450</v>
      </c>
      <c r="O466" s="313" t="s">
        <v>473</v>
      </c>
      <c r="P466" s="313" t="s">
        <v>497</v>
      </c>
      <c r="Q466" s="313" t="s">
        <v>544</v>
      </c>
      <c r="R466" s="313" t="s">
        <v>566</v>
      </c>
      <c r="S466" s="313" t="s">
        <v>609</v>
      </c>
      <c r="T466" s="313" t="s">
        <v>634</v>
      </c>
      <c r="U466" s="1"/>
      <c r="Z466" s="61"/>
      <c r="AC466" s="1"/>
    </row>
    <row r="467" spans="1:29" ht="13.5" thickBot="1" x14ac:dyDescent="0.25">
      <c r="A467" s="316"/>
      <c r="B467" s="313"/>
      <c r="C467" s="313"/>
      <c r="D467" s="313"/>
      <c r="E467" s="313"/>
      <c r="F467" s="313"/>
      <c r="G467" s="313"/>
      <c r="H467" s="313"/>
      <c r="I467" s="313"/>
      <c r="J467" s="313"/>
      <c r="K467" s="1"/>
      <c r="L467" s="313"/>
      <c r="M467" s="313"/>
      <c r="N467" s="313"/>
      <c r="O467" s="313"/>
      <c r="P467" s="313"/>
      <c r="Q467" s="313"/>
      <c r="R467" s="313"/>
      <c r="S467" s="313"/>
      <c r="T467" s="313"/>
      <c r="U467" s="1"/>
      <c r="Z467" s="61"/>
      <c r="AC467" s="1"/>
    </row>
    <row r="468" spans="1:29" ht="18" thickTop="1" thickBot="1" x14ac:dyDescent="0.25">
      <c r="A468" s="47" t="s">
        <v>13</v>
      </c>
      <c r="B468" s="53">
        <f>IFERROR(W22*1,"0")+IFERROR(W26*1,"0")+IFERROR(W27*1,"0")+IFERROR(W28*1,"0")+IFERROR(W29*1,"0")+IFERROR(W30*1,"0")+IFERROR(W31*1,"0")+IFERROR(W35*1,"0")+IFERROR(W39*1,"0")+IFERROR(W43*1,"0")</f>
        <v>68.040000000000006</v>
      </c>
      <c r="C468" s="53">
        <f>IFERROR(W49*1,"0")+IFERROR(W50*1,"0")</f>
        <v>59.400000000000006</v>
      </c>
      <c r="D468" s="53">
        <f>IFERROR(W55*1,"0")+IFERROR(W56*1,"0")+IFERROR(W57*1,"0")+IFERROR(W58*1,"0")</f>
        <v>0</v>
      </c>
      <c r="E46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312.41999999999996</v>
      </c>
      <c r="F468" s="53">
        <f>IFERROR(W128*1,"0")+IFERROR(W129*1,"0")+IFERROR(W130*1,"0")</f>
        <v>0</v>
      </c>
      <c r="G468" s="53">
        <f>IFERROR(W136*1,"0")+IFERROR(W137*1,"0")+IFERROR(W138*1,"0")</f>
        <v>0</v>
      </c>
      <c r="H468" s="53">
        <f>IFERROR(W143*1,"0")+IFERROR(W144*1,"0")+IFERROR(W145*1,"0")+IFERROR(W146*1,"0")+IFERROR(W147*1,"0")+IFERROR(W148*1,"0")+IFERROR(W149*1,"0")+IFERROR(W150*1,"0")</f>
        <v>0</v>
      </c>
      <c r="I468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1121.6399999999999</v>
      </c>
      <c r="J468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128</v>
      </c>
      <c r="K468" s="1"/>
      <c r="L468" s="53">
        <f>IFERROR(W257*1,"0")+IFERROR(W258*1,"0")+IFERROR(W259*1,"0")+IFERROR(W260*1,"0")+IFERROR(W261*1,"0")+IFERROR(W262*1,"0")+IFERROR(W263*1,"0")+IFERROR(W267*1,"0")+IFERROR(W268*1,"0")</f>
        <v>165</v>
      </c>
      <c r="M468" s="53">
        <f>IFERROR(W273*1,"0")+IFERROR(W277*1,"0")+IFERROR(W278*1,"0")+IFERROR(W279*1,"0")+IFERROR(W283*1,"0")+IFERROR(W287*1,"0")</f>
        <v>1232.04</v>
      </c>
      <c r="N468" s="53">
        <f>IFERROR(W293*1,"0")+IFERROR(W294*1,"0")+IFERROR(W295*1,"0")+IFERROR(W296*1,"0")+IFERROR(W297*1,"0")+IFERROR(W298*1,"0")+IFERROR(W299*1,"0")+IFERROR(W300*1,"0")+IFERROR(W304*1,"0")+IFERROR(W305*1,"0")+IFERROR(W309*1,"0")+IFERROR(W313*1,"0")</f>
        <v>439</v>
      </c>
      <c r="O468" s="53">
        <f>IFERROR(W318*1,"0")+IFERROR(W319*1,"0")+IFERROR(W320*1,"0")+IFERROR(W321*1,"0")+IFERROR(W325*1,"0")+IFERROR(W326*1,"0")+IFERROR(W330*1,"0")+IFERROR(W331*1,"0")+IFERROR(W332*1,"0")+IFERROR(W333*1,"0")+IFERROR(W337*1,"0")</f>
        <v>360</v>
      </c>
      <c r="P468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547.70000000000005</v>
      </c>
      <c r="Q468" s="53">
        <f>IFERROR(W380*1,"0")+IFERROR(W381*1,"0")+IFERROR(W385*1,"0")+IFERROR(W386*1,"0")+IFERROR(W387*1,"0")+IFERROR(W388*1,"0")+IFERROR(W389*1,"0")+IFERROR(W390*1,"0")+IFERROR(W391*1,"0")+IFERROR(W395*1,"0")</f>
        <v>0</v>
      </c>
      <c r="R468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148.79999999999998</v>
      </c>
      <c r="S468" s="53">
        <f>IFERROR(W434*1,"0")+IFERROR(W435*1,"0")+IFERROR(W439*1,"0")+IFERROR(W440*1,"0")+IFERROR(W444*1,"0")+IFERROR(W445*1,"0")+IFERROR(W449*1,"0")+IFERROR(W450*1,"0")</f>
        <v>0</v>
      </c>
      <c r="T468" s="53">
        <f>IFERROR(W455*1,"0")</f>
        <v>0</v>
      </c>
      <c r="U468" s="1"/>
      <c r="Z468" s="61"/>
      <c r="AC468" s="1"/>
    </row>
  </sheetData>
  <sheetProtection algorithmName="SHA-512" hashValue="6HmeRDZdSY//ggu5Tf7bLmNOhz20A0Tqj5LBXeh8qZitsUbknhSoPicfZ+oE/fu/QFO3jNDZqs7bwoxkHXpM4A==" saltValue="TYZNO2tfsAeakcL+uTniB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3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N189:T189"/>
    <mergeCell ref="A189:M190"/>
    <mergeCell ref="N190:T190"/>
    <mergeCell ref="A191:X191"/>
    <mergeCell ref="D192:E192"/>
    <mergeCell ref="N192:R192"/>
    <mergeCell ref="D193:E193"/>
    <mergeCell ref="N193:R193"/>
    <mergeCell ref="N194:T194"/>
    <mergeCell ref="A194:M195"/>
    <mergeCell ref="N195:T195"/>
    <mergeCell ref="A196:X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N247:T247"/>
    <mergeCell ref="A247:M248"/>
    <mergeCell ref="N248:T248"/>
    <mergeCell ref="A249:X24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A255:X255"/>
    <mergeCell ref="A256:X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A272:X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88:T288"/>
    <mergeCell ref="A288:M289"/>
    <mergeCell ref="N289:T289"/>
    <mergeCell ref="A290:X290"/>
    <mergeCell ref="A291:X291"/>
    <mergeCell ref="A292:X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N301:T301"/>
    <mergeCell ref="A301:M302"/>
    <mergeCell ref="N302:T302"/>
    <mergeCell ref="A303:X303"/>
    <mergeCell ref="D304:E304"/>
    <mergeCell ref="N304:R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D313:E313"/>
    <mergeCell ref="N313:R313"/>
    <mergeCell ref="N314:T314"/>
    <mergeCell ref="A314:M315"/>
    <mergeCell ref="N315:T315"/>
    <mergeCell ref="A316:X316"/>
    <mergeCell ref="A317:X317"/>
    <mergeCell ref="D318:E318"/>
    <mergeCell ref="N318:R318"/>
    <mergeCell ref="D319:E319"/>
    <mergeCell ref="N319:R319"/>
    <mergeCell ref="D320:E320"/>
    <mergeCell ref="N320:R320"/>
    <mergeCell ref="D321:E321"/>
    <mergeCell ref="N321:R321"/>
    <mergeCell ref="N322:T322"/>
    <mergeCell ref="A322:M323"/>
    <mergeCell ref="N323:T323"/>
    <mergeCell ref="A324:X324"/>
    <mergeCell ref="D325:E325"/>
    <mergeCell ref="N325:R325"/>
    <mergeCell ref="D326:E326"/>
    <mergeCell ref="N326:R326"/>
    <mergeCell ref="N327:T327"/>
    <mergeCell ref="A327:M328"/>
    <mergeCell ref="N328:T328"/>
    <mergeCell ref="A329:X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N338:T338"/>
    <mergeCell ref="A338:M339"/>
    <mergeCell ref="N339:T339"/>
    <mergeCell ref="A340:X340"/>
    <mergeCell ref="A341:X341"/>
    <mergeCell ref="A342:X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N361:T361"/>
    <mergeCell ref="A361:M362"/>
    <mergeCell ref="N362:T362"/>
    <mergeCell ref="A363:X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N372:T372"/>
    <mergeCell ref="A372:M373"/>
    <mergeCell ref="N373:T373"/>
    <mergeCell ref="A374:X374"/>
    <mergeCell ref="D375:E375"/>
    <mergeCell ref="N375:R375"/>
    <mergeCell ref="N376:T376"/>
    <mergeCell ref="A376:M377"/>
    <mergeCell ref="N377:T377"/>
    <mergeCell ref="A378:X378"/>
    <mergeCell ref="A379:X379"/>
    <mergeCell ref="D380:E380"/>
    <mergeCell ref="N380:R380"/>
    <mergeCell ref="D381:E381"/>
    <mergeCell ref="N381:R381"/>
    <mergeCell ref="N382:T382"/>
    <mergeCell ref="A382:M383"/>
    <mergeCell ref="N383:T383"/>
    <mergeCell ref="A384:X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N392:T392"/>
    <mergeCell ref="A392:M393"/>
    <mergeCell ref="N393:T393"/>
    <mergeCell ref="A394:X394"/>
    <mergeCell ref="D395:E395"/>
    <mergeCell ref="N395:R395"/>
    <mergeCell ref="N396:T396"/>
    <mergeCell ref="A396:M397"/>
    <mergeCell ref="N397:T397"/>
    <mergeCell ref="A398:X398"/>
    <mergeCell ref="A399:X399"/>
    <mergeCell ref="A400:X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N429:T429"/>
    <mergeCell ref="A429:M430"/>
    <mergeCell ref="N430:T430"/>
    <mergeCell ref="A431:X431"/>
    <mergeCell ref="A432:X432"/>
    <mergeCell ref="A433:X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D445:E445"/>
    <mergeCell ref="N445:R445"/>
    <mergeCell ref="N446:T446"/>
    <mergeCell ref="A446:M447"/>
    <mergeCell ref="N447:T447"/>
    <mergeCell ref="A448:X448"/>
    <mergeCell ref="D449:E449"/>
    <mergeCell ref="N449:R449"/>
    <mergeCell ref="D450:E450"/>
    <mergeCell ref="N450:R450"/>
    <mergeCell ref="N451:T451"/>
    <mergeCell ref="A451:M452"/>
    <mergeCell ref="N452:T452"/>
    <mergeCell ref="A453:X453"/>
    <mergeCell ref="A454:X454"/>
    <mergeCell ref="D455:E455"/>
    <mergeCell ref="N455:R455"/>
    <mergeCell ref="N456:T456"/>
    <mergeCell ref="A456:M457"/>
    <mergeCell ref="N457:T457"/>
    <mergeCell ref="N458:T458"/>
    <mergeCell ref="A458:M463"/>
    <mergeCell ref="N459:T459"/>
    <mergeCell ref="N460:T460"/>
    <mergeCell ref="N461:T461"/>
    <mergeCell ref="N462:T462"/>
    <mergeCell ref="N463:T463"/>
    <mergeCell ref="C465:F465"/>
    <mergeCell ref="G465:M465"/>
    <mergeCell ref="N465:O465"/>
    <mergeCell ref="P465:Q465"/>
    <mergeCell ref="S465:T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T466:T467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1" spans="2:8" x14ac:dyDescent="0.2">
      <c r="B11" s="54" t="s">
        <v>652</v>
      </c>
      <c r="C11" s="54" t="s">
        <v>641</v>
      </c>
      <c r="D11" s="54" t="s">
        <v>48</v>
      </c>
      <c r="E11" s="54" t="s">
        <v>48</v>
      </c>
    </row>
    <row r="13" spans="2:8" x14ac:dyDescent="0.2">
      <c r="B13" s="54" t="s">
        <v>653</v>
      </c>
      <c r="C13" s="54" t="s">
        <v>644</v>
      </c>
      <c r="D13" s="54" t="s">
        <v>48</v>
      </c>
      <c r="E13" s="54" t="s">
        <v>48</v>
      </c>
    </row>
    <row r="15" spans="2:8" x14ac:dyDescent="0.2">
      <c r="B15" s="54" t="s">
        <v>654</v>
      </c>
      <c r="C15" s="54" t="s">
        <v>647</v>
      </c>
      <c r="D15" s="54" t="s">
        <v>48</v>
      </c>
      <c r="E15" s="54" t="s">
        <v>48</v>
      </c>
    </row>
    <row r="17" spans="2:5" x14ac:dyDescent="0.2">
      <c r="B17" s="54" t="s">
        <v>655</v>
      </c>
      <c r="C17" s="54" t="s">
        <v>650</v>
      </c>
      <c r="D17" s="54" t="s">
        <v>48</v>
      </c>
      <c r="E17" s="54" t="s">
        <v>48</v>
      </c>
    </row>
    <row r="19" spans="2:5" x14ac:dyDescent="0.2">
      <c r="B19" s="54" t="s">
        <v>656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657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658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660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661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662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663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664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665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666</v>
      </c>
      <c r="C29" s="54" t="s">
        <v>48</v>
      </c>
      <c r="D29" s="54" t="s">
        <v>48</v>
      </c>
      <c r="E29" s="54" t="s">
        <v>48</v>
      </c>
    </row>
  </sheetData>
  <sheetProtection algorithmName="SHA-512" hashValue="o/IVp1A3DhrpKA4Rubq0DPOzsqp54F/Rxe9SUkFZnCfN4SFHGMO6x5PKNmi7NnN7fslquLHPOOqwbQImRX+WRg==" saltValue="3aShmGzzymVcoLwmbheCL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1008</vt:i4>
      </vt:variant>
    </vt:vector>
  </HeadingPairs>
  <TitlesOfParts>
    <vt:vector size="10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2023-11-16T10:35:31Z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