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8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0" i="1" l="1"/>
  <c r="V459" i="1"/>
  <c r="V461" i="1" s="1"/>
  <c r="V457" i="1"/>
  <c r="W456" i="1"/>
  <c r="V456" i="1"/>
  <c r="W455" i="1"/>
  <c r="N455" i="1"/>
  <c r="V452" i="1"/>
  <c r="V451" i="1"/>
  <c r="W450" i="1"/>
  <c r="X450" i="1" s="1"/>
  <c r="X449" i="1"/>
  <c r="X451" i="1" s="1"/>
  <c r="W449" i="1"/>
  <c r="V447" i="1"/>
  <c r="V446" i="1"/>
  <c r="W445" i="1"/>
  <c r="X445" i="1" s="1"/>
  <c r="W444" i="1"/>
  <c r="W442" i="1"/>
  <c r="V442" i="1"/>
  <c r="V441" i="1"/>
  <c r="X440" i="1"/>
  <c r="W440" i="1"/>
  <c r="W439" i="1"/>
  <c r="W437" i="1"/>
  <c r="V437" i="1"/>
  <c r="V436" i="1"/>
  <c r="W435" i="1"/>
  <c r="X435" i="1" s="1"/>
  <c r="X434" i="1"/>
  <c r="W434" i="1"/>
  <c r="V430" i="1"/>
  <c r="W429" i="1"/>
  <c r="V429" i="1"/>
  <c r="W428" i="1"/>
  <c r="X428" i="1" s="1"/>
  <c r="N428" i="1"/>
  <c r="W427" i="1"/>
  <c r="W430" i="1" s="1"/>
  <c r="N427" i="1"/>
  <c r="V425" i="1"/>
  <c r="V424" i="1"/>
  <c r="W423" i="1"/>
  <c r="X423" i="1" s="1"/>
  <c r="X422" i="1"/>
  <c r="W422" i="1"/>
  <c r="W421" i="1"/>
  <c r="X421" i="1" s="1"/>
  <c r="W420" i="1"/>
  <c r="X420" i="1" s="1"/>
  <c r="N420" i="1"/>
  <c r="W419" i="1"/>
  <c r="X419" i="1" s="1"/>
  <c r="N419" i="1"/>
  <c r="W418" i="1"/>
  <c r="X418" i="1" s="1"/>
  <c r="N418" i="1"/>
  <c r="W416" i="1"/>
  <c r="V416" i="1"/>
  <c r="W415" i="1"/>
  <c r="V415" i="1"/>
  <c r="W414" i="1"/>
  <c r="X414" i="1" s="1"/>
  <c r="N414" i="1"/>
  <c r="X413" i="1"/>
  <c r="X415" i="1" s="1"/>
  <c r="W413" i="1"/>
  <c r="N413" i="1"/>
  <c r="V411" i="1"/>
  <c r="V410" i="1"/>
  <c r="X409" i="1"/>
  <c r="W409" i="1"/>
  <c r="N409" i="1"/>
  <c r="X408" i="1"/>
  <c r="W408" i="1"/>
  <c r="N408" i="1"/>
  <c r="W407" i="1"/>
  <c r="X407" i="1" s="1"/>
  <c r="N407" i="1"/>
  <c r="W406" i="1"/>
  <c r="X406" i="1" s="1"/>
  <c r="N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W393" i="1"/>
  <c r="V393" i="1"/>
  <c r="V392" i="1"/>
  <c r="X391" i="1"/>
  <c r="W391" i="1"/>
  <c r="N391" i="1"/>
  <c r="X390" i="1"/>
  <c r="W390" i="1"/>
  <c r="N390" i="1"/>
  <c r="W389" i="1"/>
  <c r="X389" i="1" s="1"/>
  <c r="N389" i="1"/>
  <c r="W388" i="1"/>
  <c r="X388" i="1" s="1"/>
  <c r="X387" i="1"/>
  <c r="W387" i="1"/>
  <c r="N387" i="1"/>
  <c r="W386" i="1"/>
  <c r="X386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X382" i="1" s="1"/>
  <c r="W380" i="1"/>
  <c r="N380" i="1"/>
  <c r="W377" i="1"/>
  <c r="V377" i="1"/>
  <c r="W376" i="1"/>
  <c r="V376" i="1"/>
  <c r="X375" i="1"/>
  <c r="X376" i="1" s="1"/>
  <c r="W375" i="1"/>
  <c r="V373" i="1"/>
  <c r="V372" i="1"/>
  <c r="X371" i="1"/>
  <c r="X372" i="1" s="1"/>
  <c r="W371" i="1"/>
  <c r="N371" i="1"/>
  <c r="V369" i="1"/>
  <c r="V368" i="1"/>
  <c r="W367" i="1"/>
  <c r="X367" i="1" s="1"/>
  <c r="N367" i="1"/>
  <c r="W366" i="1"/>
  <c r="X366" i="1" s="1"/>
  <c r="N366" i="1"/>
  <c r="W365" i="1"/>
  <c r="X365" i="1" s="1"/>
  <c r="X368" i="1" s="1"/>
  <c r="N365" i="1"/>
  <c r="X364" i="1"/>
  <c r="W364" i="1"/>
  <c r="N364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X349" i="1"/>
  <c r="W349" i="1"/>
  <c r="N349" i="1"/>
  <c r="X348" i="1"/>
  <c r="W348" i="1"/>
  <c r="N348" i="1"/>
  <c r="V346" i="1"/>
  <c r="V345" i="1"/>
  <c r="W344" i="1"/>
  <c r="X344" i="1" s="1"/>
  <c r="N344" i="1"/>
  <c r="W343" i="1"/>
  <c r="N343" i="1"/>
  <c r="V339" i="1"/>
  <c r="V338" i="1"/>
  <c r="W337" i="1"/>
  <c r="N337" i="1"/>
  <c r="V335" i="1"/>
  <c r="W334" i="1"/>
  <c r="V334" i="1"/>
  <c r="W333" i="1"/>
  <c r="X333" i="1" s="1"/>
  <c r="N333" i="1"/>
  <c r="W332" i="1"/>
  <c r="X332" i="1" s="1"/>
  <c r="N332" i="1"/>
  <c r="X331" i="1"/>
  <c r="W331" i="1"/>
  <c r="N331" i="1"/>
  <c r="X330" i="1"/>
  <c r="X334" i="1" s="1"/>
  <c r="W330" i="1"/>
  <c r="W335" i="1" s="1"/>
  <c r="N330" i="1"/>
  <c r="V328" i="1"/>
  <c r="V327" i="1"/>
  <c r="W326" i="1"/>
  <c r="X326" i="1" s="1"/>
  <c r="N326" i="1"/>
  <c r="W325" i="1"/>
  <c r="N325" i="1"/>
  <c r="V323" i="1"/>
  <c r="V322" i="1"/>
  <c r="W321" i="1"/>
  <c r="X321" i="1" s="1"/>
  <c r="N321" i="1"/>
  <c r="W320" i="1"/>
  <c r="X320" i="1" s="1"/>
  <c r="N320" i="1"/>
  <c r="X319" i="1"/>
  <c r="W319" i="1"/>
  <c r="N319" i="1"/>
  <c r="W318" i="1"/>
  <c r="N318" i="1"/>
  <c r="V315" i="1"/>
  <c r="V314" i="1"/>
  <c r="W313" i="1"/>
  <c r="N313" i="1"/>
  <c r="V311" i="1"/>
  <c r="V310" i="1"/>
  <c r="W309" i="1"/>
  <c r="N309" i="1"/>
  <c r="V307" i="1"/>
  <c r="V306" i="1"/>
  <c r="W305" i="1"/>
  <c r="X305" i="1" s="1"/>
  <c r="N305" i="1"/>
  <c r="W304" i="1"/>
  <c r="N304" i="1"/>
  <c r="V302" i="1"/>
  <c r="V301" i="1"/>
  <c r="W300" i="1"/>
  <c r="X300" i="1" s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X295" i="1"/>
  <c r="W295" i="1"/>
  <c r="N295" i="1"/>
  <c r="W294" i="1"/>
  <c r="X294" i="1" s="1"/>
  <c r="N294" i="1"/>
  <c r="W293" i="1"/>
  <c r="N293" i="1"/>
  <c r="V289" i="1"/>
  <c r="V288" i="1"/>
  <c r="W287" i="1"/>
  <c r="N287" i="1"/>
  <c r="V285" i="1"/>
  <c r="W284" i="1"/>
  <c r="V284" i="1"/>
  <c r="W283" i="1"/>
  <c r="N283" i="1"/>
  <c r="V281" i="1"/>
  <c r="V280" i="1"/>
  <c r="W279" i="1"/>
  <c r="X279" i="1" s="1"/>
  <c r="X278" i="1"/>
  <c r="W278" i="1"/>
  <c r="N278" i="1"/>
  <c r="X277" i="1"/>
  <c r="X280" i="1" s="1"/>
  <c r="W277" i="1"/>
  <c r="W280" i="1" s="1"/>
  <c r="N277" i="1"/>
  <c r="V275" i="1"/>
  <c r="X274" i="1"/>
  <c r="V274" i="1"/>
  <c r="X273" i="1"/>
  <c r="W273" i="1"/>
  <c r="N273" i="1"/>
  <c r="V270" i="1"/>
  <c r="V269" i="1"/>
  <c r="X268" i="1"/>
  <c r="W268" i="1"/>
  <c r="N268" i="1"/>
  <c r="W267" i="1"/>
  <c r="N267" i="1"/>
  <c r="V265" i="1"/>
  <c r="V264" i="1"/>
  <c r="W263" i="1"/>
  <c r="X263" i="1" s="1"/>
  <c r="N263" i="1"/>
  <c r="W262" i="1"/>
  <c r="X262" i="1" s="1"/>
  <c r="N262" i="1"/>
  <c r="X261" i="1"/>
  <c r="W261" i="1"/>
  <c r="N261" i="1"/>
  <c r="X260" i="1"/>
  <c r="W260" i="1"/>
  <c r="N260" i="1"/>
  <c r="W259" i="1"/>
  <c r="X259" i="1" s="1"/>
  <c r="X258" i="1"/>
  <c r="W258" i="1"/>
  <c r="N258" i="1"/>
  <c r="W257" i="1"/>
  <c r="N257" i="1"/>
  <c r="V254" i="1"/>
  <c r="V253" i="1"/>
  <c r="X252" i="1"/>
  <c r="W252" i="1"/>
  <c r="N252" i="1"/>
  <c r="W251" i="1"/>
  <c r="X251" i="1" s="1"/>
  <c r="N251" i="1"/>
  <c r="W250" i="1"/>
  <c r="N250" i="1"/>
  <c r="V248" i="1"/>
  <c r="V247" i="1"/>
  <c r="W246" i="1"/>
  <c r="X246" i="1" s="1"/>
  <c r="N246" i="1"/>
  <c r="X245" i="1"/>
  <c r="W245" i="1"/>
  <c r="W244" i="1"/>
  <c r="X244" i="1" s="1"/>
  <c r="X243" i="1"/>
  <c r="W243" i="1"/>
  <c r="V241" i="1"/>
  <c r="V240" i="1"/>
  <c r="X239" i="1"/>
  <c r="W239" i="1"/>
  <c r="N239" i="1"/>
  <c r="W238" i="1"/>
  <c r="X238" i="1" s="1"/>
  <c r="N238" i="1"/>
  <c r="W237" i="1"/>
  <c r="N237" i="1"/>
  <c r="V235" i="1"/>
  <c r="V234" i="1"/>
  <c r="W233" i="1"/>
  <c r="X233" i="1" s="1"/>
  <c r="N233" i="1"/>
  <c r="X232" i="1"/>
  <c r="W232" i="1"/>
  <c r="N232" i="1"/>
  <c r="X231" i="1"/>
  <c r="W231" i="1"/>
  <c r="N231" i="1"/>
  <c r="W230" i="1"/>
  <c r="X230" i="1" s="1"/>
  <c r="N230" i="1"/>
  <c r="W229" i="1"/>
  <c r="X229" i="1" s="1"/>
  <c r="N229" i="1"/>
  <c r="X228" i="1"/>
  <c r="W228" i="1"/>
  <c r="N228" i="1"/>
  <c r="X227" i="1"/>
  <c r="X234" i="1" s="1"/>
  <c r="W227" i="1"/>
  <c r="W235" i="1" s="1"/>
  <c r="N227" i="1"/>
  <c r="V225" i="1"/>
  <c r="X224" i="1"/>
  <c r="V224" i="1"/>
  <c r="X223" i="1"/>
  <c r="W223" i="1"/>
  <c r="N223" i="1"/>
  <c r="W222" i="1"/>
  <c r="X222" i="1" s="1"/>
  <c r="N222" i="1"/>
  <c r="W221" i="1"/>
  <c r="X221" i="1" s="1"/>
  <c r="N221" i="1"/>
  <c r="X220" i="1"/>
  <c r="W220" i="1"/>
  <c r="N220" i="1"/>
  <c r="W218" i="1"/>
  <c r="V218" i="1"/>
  <c r="W217" i="1"/>
  <c r="V217" i="1"/>
  <c r="X216" i="1"/>
  <c r="X217" i="1" s="1"/>
  <c r="W216" i="1"/>
  <c r="N216" i="1"/>
  <c r="V214" i="1"/>
  <c r="V213" i="1"/>
  <c r="X212" i="1"/>
  <c r="W212" i="1"/>
  <c r="N212" i="1"/>
  <c r="X211" i="1"/>
  <c r="W211" i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W214" i="1" s="1"/>
  <c r="N198" i="1"/>
  <c r="V195" i="1"/>
  <c r="V194" i="1"/>
  <c r="W193" i="1"/>
  <c r="X193" i="1" s="1"/>
  <c r="N193" i="1"/>
  <c r="W192" i="1"/>
  <c r="N192" i="1"/>
  <c r="V190" i="1"/>
  <c r="V189" i="1"/>
  <c r="W188" i="1"/>
  <c r="X188" i="1" s="1"/>
  <c r="N188" i="1"/>
  <c r="X187" i="1"/>
  <c r="W187" i="1"/>
  <c r="N187" i="1"/>
  <c r="X186" i="1"/>
  <c r="W186" i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W173" i="1"/>
  <c r="W189" i="1" s="1"/>
  <c r="W172" i="1"/>
  <c r="X172" i="1" s="1"/>
  <c r="N172" i="1"/>
  <c r="V170" i="1"/>
  <c r="V169" i="1"/>
  <c r="W168" i="1"/>
  <c r="X168" i="1" s="1"/>
  <c r="N168" i="1"/>
  <c r="X167" i="1"/>
  <c r="W167" i="1"/>
  <c r="N167" i="1"/>
  <c r="X166" i="1"/>
  <c r="W166" i="1"/>
  <c r="N166" i="1"/>
  <c r="X165" i="1"/>
  <c r="X169" i="1" s="1"/>
  <c r="W165" i="1"/>
  <c r="W169" i="1" s="1"/>
  <c r="N165" i="1"/>
  <c r="V163" i="1"/>
  <c r="V162" i="1"/>
  <c r="W161" i="1"/>
  <c r="W162" i="1" s="1"/>
  <c r="N161" i="1"/>
  <c r="W160" i="1"/>
  <c r="V158" i="1"/>
  <c r="W157" i="1"/>
  <c r="V157" i="1"/>
  <c r="X156" i="1"/>
  <c r="W156" i="1"/>
  <c r="N156" i="1"/>
  <c r="X155" i="1"/>
  <c r="X157" i="1" s="1"/>
  <c r="W155" i="1"/>
  <c r="N155" i="1"/>
  <c r="V152" i="1"/>
  <c r="V151" i="1"/>
  <c r="X150" i="1"/>
  <c r="W150" i="1"/>
  <c r="N150" i="1"/>
  <c r="X149" i="1"/>
  <c r="W149" i="1"/>
  <c r="N149" i="1"/>
  <c r="W148" i="1"/>
  <c r="X148" i="1" s="1"/>
  <c r="N148" i="1"/>
  <c r="X147" i="1"/>
  <c r="W147" i="1"/>
  <c r="N147" i="1"/>
  <c r="X146" i="1"/>
  <c r="W146" i="1"/>
  <c r="N146" i="1"/>
  <c r="W145" i="1"/>
  <c r="W152" i="1" s="1"/>
  <c r="N145" i="1"/>
  <c r="W144" i="1"/>
  <c r="X144" i="1" s="1"/>
  <c r="N144" i="1"/>
  <c r="X143" i="1"/>
  <c r="W143" i="1"/>
  <c r="N143" i="1"/>
  <c r="V140" i="1"/>
  <c r="W139" i="1"/>
  <c r="V139" i="1"/>
  <c r="X138" i="1"/>
  <c r="W138" i="1"/>
  <c r="N138" i="1"/>
  <c r="X137" i="1"/>
  <c r="W137" i="1"/>
  <c r="N137" i="1"/>
  <c r="X136" i="1"/>
  <c r="X139" i="1" s="1"/>
  <c r="W136" i="1"/>
  <c r="G468" i="1" s="1"/>
  <c r="N136" i="1"/>
  <c r="V132" i="1"/>
  <c r="V131" i="1"/>
  <c r="X130" i="1"/>
  <c r="W130" i="1"/>
  <c r="N130" i="1"/>
  <c r="W129" i="1"/>
  <c r="X129" i="1" s="1"/>
  <c r="N129" i="1"/>
  <c r="X128" i="1"/>
  <c r="X131" i="1" s="1"/>
  <c r="W128" i="1"/>
  <c r="N128" i="1"/>
  <c r="V125" i="1"/>
  <c r="V124" i="1"/>
  <c r="X123" i="1"/>
  <c r="W123" i="1"/>
  <c r="W122" i="1"/>
  <c r="X122" i="1" s="1"/>
  <c r="N122" i="1"/>
  <c r="X121" i="1"/>
  <c r="W121" i="1"/>
  <c r="X120" i="1"/>
  <c r="W120" i="1"/>
  <c r="N120" i="1"/>
  <c r="W119" i="1"/>
  <c r="W124" i="1" s="1"/>
  <c r="N119" i="1"/>
  <c r="V117" i="1"/>
  <c r="V116" i="1"/>
  <c r="W115" i="1"/>
  <c r="X115" i="1" s="1"/>
  <c r="X114" i="1"/>
  <c r="W114" i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N108" i="1"/>
  <c r="X107" i="1"/>
  <c r="W107" i="1"/>
  <c r="X106" i="1"/>
  <c r="W106" i="1"/>
  <c r="W116" i="1" s="1"/>
  <c r="V104" i="1"/>
  <c r="V103" i="1"/>
  <c r="W102" i="1"/>
  <c r="X102" i="1" s="1"/>
  <c r="X101" i="1"/>
  <c r="W101" i="1"/>
  <c r="W100" i="1"/>
  <c r="X100" i="1" s="1"/>
  <c r="N100" i="1"/>
  <c r="X99" i="1"/>
  <c r="W99" i="1"/>
  <c r="N99" i="1"/>
  <c r="X98" i="1"/>
  <c r="W98" i="1"/>
  <c r="N98" i="1"/>
  <c r="X97" i="1"/>
  <c r="W97" i="1"/>
  <c r="N97" i="1"/>
  <c r="W96" i="1"/>
  <c r="X96" i="1" s="1"/>
  <c r="N96" i="1"/>
  <c r="X95" i="1"/>
  <c r="W95" i="1"/>
  <c r="N95" i="1"/>
  <c r="X94" i="1"/>
  <c r="W94" i="1"/>
  <c r="N94" i="1"/>
  <c r="X93" i="1"/>
  <c r="W93" i="1"/>
  <c r="W103" i="1" s="1"/>
  <c r="N93" i="1"/>
  <c r="V91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0" i="1" s="1"/>
  <c r="V81" i="1"/>
  <c r="V80" i="1"/>
  <c r="X79" i="1"/>
  <c r="W79" i="1"/>
  <c r="N79" i="1"/>
  <c r="X78" i="1"/>
  <c r="W78" i="1"/>
  <c r="N78" i="1"/>
  <c r="X77" i="1"/>
  <c r="W77" i="1"/>
  <c r="N77" i="1"/>
  <c r="W76" i="1"/>
  <c r="X76" i="1" s="1"/>
  <c r="N76" i="1"/>
  <c r="X75" i="1"/>
  <c r="W75" i="1"/>
  <c r="X74" i="1"/>
  <c r="W74" i="1"/>
  <c r="X73" i="1"/>
  <c r="W73" i="1"/>
  <c r="N73" i="1"/>
  <c r="X72" i="1"/>
  <c r="W72" i="1"/>
  <c r="N72" i="1"/>
  <c r="X71" i="1"/>
  <c r="W71" i="1"/>
  <c r="N71" i="1"/>
  <c r="W70" i="1"/>
  <c r="X70" i="1" s="1"/>
  <c r="N70" i="1"/>
  <c r="X69" i="1"/>
  <c r="W69" i="1"/>
  <c r="N69" i="1"/>
  <c r="X68" i="1"/>
  <c r="W68" i="1"/>
  <c r="N68" i="1"/>
  <c r="X67" i="1"/>
  <c r="W67" i="1"/>
  <c r="N67" i="1"/>
  <c r="W66" i="1"/>
  <c r="X66" i="1" s="1"/>
  <c r="N66" i="1"/>
  <c r="X65" i="1"/>
  <c r="W65" i="1"/>
  <c r="N65" i="1"/>
  <c r="X64" i="1"/>
  <c r="W64" i="1"/>
  <c r="N64" i="1"/>
  <c r="X63" i="1"/>
  <c r="X80" i="1" s="1"/>
  <c r="W63" i="1"/>
  <c r="V60" i="1"/>
  <c r="V59" i="1"/>
  <c r="W58" i="1"/>
  <c r="X58" i="1" s="1"/>
  <c r="X57" i="1"/>
  <c r="W57" i="1"/>
  <c r="N57" i="1"/>
  <c r="X56" i="1"/>
  <c r="W56" i="1"/>
  <c r="N56" i="1"/>
  <c r="W55" i="1"/>
  <c r="W59" i="1" s="1"/>
  <c r="W52" i="1"/>
  <c r="V52" i="1"/>
  <c r="W51" i="1"/>
  <c r="V51" i="1"/>
  <c r="X50" i="1"/>
  <c r="W50" i="1"/>
  <c r="N50" i="1"/>
  <c r="X49" i="1"/>
  <c r="X51" i="1" s="1"/>
  <c r="W49" i="1"/>
  <c r="C468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X30" i="1"/>
  <c r="W30" i="1"/>
  <c r="N30" i="1"/>
  <c r="W29" i="1"/>
  <c r="W33" i="1" s="1"/>
  <c r="N29" i="1"/>
  <c r="X28" i="1"/>
  <c r="W28" i="1"/>
  <c r="N28" i="1"/>
  <c r="X27" i="1"/>
  <c r="W27" i="1"/>
  <c r="N27" i="1"/>
  <c r="X26" i="1"/>
  <c r="W26" i="1"/>
  <c r="W32" i="1" s="1"/>
  <c r="N26" i="1"/>
  <c r="V24" i="1"/>
  <c r="V458" i="1" s="1"/>
  <c r="V23" i="1"/>
  <c r="X22" i="1"/>
  <c r="X23" i="1" s="1"/>
  <c r="W22" i="1"/>
  <c r="W460" i="1" s="1"/>
  <c r="N22" i="1"/>
  <c r="H10" i="1"/>
  <c r="A9" i="1"/>
  <c r="A10" i="1" s="1"/>
  <c r="D7" i="1"/>
  <c r="O6" i="1"/>
  <c r="N2" i="1"/>
  <c r="X103" i="1" l="1"/>
  <c r="X116" i="1"/>
  <c r="W80" i="1"/>
  <c r="W125" i="1"/>
  <c r="W190" i="1"/>
  <c r="W248" i="1"/>
  <c r="L468" i="1"/>
  <c r="W265" i="1"/>
  <c r="W289" i="1"/>
  <c r="X287" i="1"/>
  <c r="X288" i="1" s="1"/>
  <c r="W301" i="1"/>
  <c r="W306" i="1"/>
  <c r="W307" i="1"/>
  <c r="X304" i="1"/>
  <c r="X306" i="1" s="1"/>
  <c r="W310" i="1"/>
  <c r="W311" i="1"/>
  <c r="O468" i="1"/>
  <c r="W323" i="1"/>
  <c r="W339" i="1"/>
  <c r="X337" i="1"/>
  <c r="X338" i="1" s="1"/>
  <c r="X424" i="1"/>
  <c r="D468" i="1"/>
  <c r="F9" i="1"/>
  <c r="H9" i="1"/>
  <c r="V462" i="1"/>
  <c r="W24" i="1"/>
  <c r="X29" i="1"/>
  <c r="X32" i="1" s="1"/>
  <c r="X463" i="1" s="1"/>
  <c r="X55" i="1"/>
  <c r="X59" i="1" s="1"/>
  <c r="X83" i="1"/>
  <c r="X90" i="1" s="1"/>
  <c r="W91" i="1"/>
  <c r="X119" i="1"/>
  <c r="X124" i="1" s="1"/>
  <c r="W140" i="1"/>
  <c r="X145" i="1"/>
  <c r="X151" i="1" s="1"/>
  <c r="I468" i="1"/>
  <c r="W158" i="1"/>
  <c r="X161" i="1"/>
  <c r="W170" i="1"/>
  <c r="X173" i="1"/>
  <c r="W234" i="1"/>
  <c r="W240" i="1"/>
  <c r="X257" i="1"/>
  <c r="X264" i="1" s="1"/>
  <c r="W264" i="1"/>
  <c r="W269" i="1"/>
  <c r="W270" i="1"/>
  <c r="X267" i="1"/>
  <c r="X269" i="1" s="1"/>
  <c r="W274" i="1"/>
  <c r="W275" i="1"/>
  <c r="X309" i="1"/>
  <c r="X310" i="1" s="1"/>
  <c r="X318" i="1"/>
  <c r="X322" i="1" s="1"/>
  <c r="W368" i="1"/>
  <c r="R468" i="1"/>
  <c r="W411" i="1"/>
  <c r="W425" i="1"/>
  <c r="W441" i="1"/>
  <c r="X439" i="1"/>
  <c r="X441" i="1" s="1"/>
  <c r="W452" i="1"/>
  <c r="W451" i="1"/>
  <c r="T468" i="1"/>
  <c r="W457" i="1"/>
  <c r="X455" i="1"/>
  <c r="X456" i="1" s="1"/>
  <c r="H468" i="1"/>
  <c r="F10" i="1"/>
  <c r="J9" i="1"/>
  <c r="W23" i="1"/>
  <c r="W60" i="1"/>
  <c r="W104" i="1"/>
  <c r="W117" i="1"/>
  <c r="F468" i="1"/>
  <c r="W132" i="1"/>
  <c r="W131" i="1"/>
  <c r="W163" i="1"/>
  <c r="X160" i="1"/>
  <c r="X162" i="1" s="1"/>
  <c r="W195" i="1"/>
  <c r="W194" i="1"/>
  <c r="J468" i="1"/>
  <c r="W213" i="1"/>
  <c r="X198" i="1"/>
  <c r="X213" i="1" s="1"/>
  <c r="W224" i="1"/>
  <c r="W247" i="1"/>
  <c r="W253" i="1"/>
  <c r="W285" i="1"/>
  <c r="X283" i="1"/>
  <c r="X284" i="1" s="1"/>
  <c r="W288" i="1"/>
  <c r="W302" i="1"/>
  <c r="N468" i="1"/>
  <c r="X293" i="1"/>
  <c r="X301" i="1" s="1"/>
  <c r="W314" i="1"/>
  <c r="W315" i="1"/>
  <c r="W322" i="1"/>
  <c r="W327" i="1"/>
  <c r="W328" i="1"/>
  <c r="X325" i="1"/>
  <c r="X327" i="1" s="1"/>
  <c r="W338" i="1"/>
  <c r="P468" i="1"/>
  <c r="W345" i="1"/>
  <c r="W346" i="1"/>
  <c r="X343" i="1"/>
  <c r="X345" i="1" s="1"/>
  <c r="W361" i="1"/>
  <c r="W372" i="1"/>
  <c r="W373" i="1"/>
  <c r="X410" i="1"/>
  <c r="S468" i="1"/>
  <c r="W436" i="1"/>
  <c r="M468" i="1"/>
  <c r="B468" i="1"/>
  <c r="W459" i="1"/>
  <c r="W461" i="1" s="1"/>
  <c r="E468" i="1"/>
  <c r="W81" i="1"/>
  <c r="W151" i="1"/>
  <c r="X189" i="1"/>
  <c r="X247" i="1"/>
  <c r="W281" i="1"/>
  <c r="X313" i="1"/>
  <c r="X314" i="1" s="1"/>
  <c r="X361" i="1"/>
  <c r="W362" i="1"/>
  <c r="X392" i="1"/>
  <c r="W424" i="1"/>
  <c r="X436" i="1"/>
  <c r="W446" i="1"/>
  <c r="Q468" i="1"/>
  <c r="W225" i="1"/>
  <c r="W241" i="1"/>
  <c r="W254" i="1"/>
  <c r="W369" i="1"/>
  <c r="W392" i="1"/>
  <c r="W410" i="1"/>
  <c r="W447" i="1"/>
  <c r="X192" i="1"/>
  <c r="X194" i="1" s="1"/>
  <c r="X237" i="1"/>
  <c r="X240" i="1" s="1"/>
  <c r="X250" i="1"/>
  <c r="X253" i="1" s="1"/>
  <c r="X427" i="1"/>
  <c r="X429" i="1" s="1"/>
  <c r="X444" i="1"/>
  <c r="X446" i="1" s="1"/>
  <c r="W462" i="1" l="1"/>
  <c r="W458" i="1"/>
</calcChain>
</file>

<file path=xl/sharedStrings.xml><?xml version="1.0" encoding="utf-8"?>
<sst xmlns="http://schemas.openxmlformats.org/spreadsheetml/2006/main" count="1937" uniqueCount="664">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</sst>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7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41" t="s">
        <v>8</v>
      </c>
      <c r="B5" s="363"/>
      <c r="C5" s="364"/>
      <c r="D5" s="341"/>
      <c r="E5" s="343"/>
      <c r="F5" s="595" t="s">
        <v>9</v>
      </c>
      <c r="G5" s="364"/>
      <c r="H5" s="341" t="s">
        <v>663</v>
      </c>
      <c r="I5" s="342"/>
      <c r="J5" s="342"/>
      <c r="K5" s="342"/>
      <c r="L5" s="343"/>
      <c r="N5" s="24" t="s">
        <v>10</v>
      </c>
      <c r="O5" s="534">
        <v>45248</v>
      </c>
      <c r="P5" s="398"/>
      <c r="R5" s="622" t="s">
        <v>11</v>
      </c>
      <c r="S5" s="369"/>
      <c r="T5" s="476" t="s">
        <v>12</v>
      </c>
      <c r="U5" s="398"/>
      <c r="Z5" s="51"/>
      <c r="AA5" s="51"/>
      <c r="AB5" s="51"/>
    </row>
    <row r="6" spans="1:29" s="304" customFormat="1" ht="24" customHeight="1" x14ac:dyDescent="0.2">
      <c r="A6" s="441" t="s">
        <v>13</v>
      </c>
      <c r="B6" s="363"/>
      <c r="C6" s="364"/>
      <c r="D6" s="563" t="s">
        <v>14</v>
      </c>
      <c r="E6" s="564"/>
      <c r="F6" s="564"/>
      <c r="G6" s="564"/>
      <c r="H6" s="564"/>
      <c r="I6" s="564"/>
      <c r="J6" s="564"/>
      <c r="K6" s="564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Суббота</v>
      </c>
      <c r="P6" s="312"/>
      <c r="R6" s="368" t="s">
        <v>16</v>
      </c>
      <c r="S6" s="369"/>
      <c r="T6" s="480" t="s">
        <v>17</v>
      </c>
      <c r="U6" s="356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03" t="str">
        <f>IFERROR(VLOOKUP(DeliveryAddress,Table,3,0),1)</f>
        <v>2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15"/>
      <c r="S7" s="369"/>
      <c r="T7" s="481"/>
      <c r="U7" s="482"/>
      <c r="Z7" s="51"/>
      <c r="AA7" s="51"/>
      <c r="AB7" s="51"/>
    </row>
    <row r="8" spans="1:29" s="304" customFormat="1" ht="25.5" customHeight="1" x14ac:dyDescent="0.2">
      <c r="A8" s="632" t="s">
        <v>18</v>
      </c>
      <c r="B8" s="318"/>
      <c r="C8" s="319"/>
      <c r="D8" s="404"/>
      <c r="E8" s="405"/>
      <c r="F8" s="405"/>
      <c r="G8" s="405"/>
      <c r="H8" s="405"/>
      <c r="I8" s="405"/>
      <c r="J8" s="405"/>
      <c r="K8" s="405"/>
      <c r="L8" s="406"/>
      <c r="N8" s="24" t="s">
        <v>19</v>
      </c>
      <c r="O8" s="397">
        <v>0.5</v>
      </c>
      <c r="P8" s="398"/>
      <c r="R8" s="315"/>
      <c r="S8" s="369"/>
      <c r="T8" s="481"/>
      <c r="U8" s="482"/>
      <c r="Z8" s="51"/>
      <c r="AA8" s="51"/>
      <c r="AB8" s="51"/>
    </row>
    <row r="9" spans="1:29" s="304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8"/>
      <c r="E9" s="325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4"/>
      <c r="P9" s="398"/>
      <c r="R9" s="315"/>
      <c r="S9" s="369"/>
      <c r="T9" s="483"/>
      <c r="U9" s="484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8"/>
      <c r="E10" s="325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7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7"/>
      <c r="P10" s="398"/>
      <c r="S10" s="24" t="s">
        <v>22</v>
      </c>
      <c r="T10" s="355" t="s">
        <v>23</v>
      </c>
      <c r="U10" s="356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5" t="s">
        <v>27</v>
      </c>
      <c r="U11" s="566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93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4" t="s">
        <v>29</v>
      </c>
      <c r="O12" s="559"/>
      <c r="P12" s="505"/>
      <c r="Q12" s="23"/>
      <c r="S12" s="24"/>
      <c r="T12" s="413"/>
      <c r="U12" s="315"/>
      <c r="Z12" s="51"/>
      <c r="AA12" s="51"/>
      <c r="AB12" s="51"/>
    </row>
    <row r="13" spans="1:29" s="304" customFormat="1" ht="23.25" customHeight="1" x14ac:dyDescent="0.2">
      <c r="A13" s="593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6"/>
      <c r="N13" s="26" t="s">
        <v>31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93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9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466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7"/>
      <c r="O16" s="467"/>
      <c r="P16" s="467"/>
      <c r="Q16" s="467"/>
      <c r="R16" s="46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453" t="s">
        <v>37</v>
      </c>
      <c r="D17" s="347" t="s">
        <v>38</v>
      </c>
      <c r="E17" s="421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420"/>
      <c r="P17" s="420"/>
      <c r="Q17" s="420"/>
      <c r="R17" s="421"/>
      <c r="S17" s="630" t="s">
        <v>48</v>
      </c>
      <c r="T17" s="364"/>
      <c r="U17" s="347" t="s">
        <v>49</v>
      </c>
      <c r="V17" s="347" t="s">
        <v>50</v>
      </c>
      <c r="W17" s="360" t="s">
        <v>51</v>
      </c>
      <c r="X17" s="347" t="s">
        <v>52</v>
      </c>
      <c r="Y17" s="377" t="s">
        <v>53</v>
      </c>
      <c r="Z17" s="377" t="s">
        <v>54</v>
      </c>
      <c r="AA17" s="377" t="s">
        <v>55</v>
      </c>
      <c r="AB17" s="378"/>
      <c r="AC17" s="379"/>
      <c r="AD17" s="444"/>
      <c r="BA17" s="372" t="s">
        <v>56</v>
      </c>
    </row>
    <row r="18" spans="1:53" ht="14.25" customHeight="1" x14ac:dyDescent="0.2">
      <c r="A18" s="348"/>
      <c r="B18" s="348"/>
      <c r="C18" s="348"/>
      <c r="D18" s="422"/>
      <c r="E18" s="424"/>
      <c r="F18" s="348"/>
      <c r="G18" s="348"/>
      <c r="H18" s="348"/>
      <c r="I18" s="348"/>
      <c r="J18" s="348"/>
      <c r="K18" s="348"/>
      <c r="L18" s="348"/>
      <c r="M18" s="348"/>
      <c r="N18" s="422"/>
      <c r="O18" s="423"/>
      <c r="P18" s="423"/>
      <c r="Q18" s="423"/>
      <c r="R18" s="424"/>
      <c r="S18" s="303" t="s">
        <v>57</v>
      </c>
      <c r="T18" s="303" t="s">
        <v>58</v>
      </c>
      <c r="U18" s="348"/>
      <c r="V18" s="348"/>
      <c r="W18" s="361"/>
      <c r="X18" s="348"/>
      <c r="Y18" s="538"/>
      <c r="Z18" s="538"/>
      <c r="AA18" s="380"/>
      <c r="AB18" s="381"/>
      <c r="AC18" s="382"/>
      <c r="AD18" s="445"/>
      <c r="BA18" s="315"/>
    </row>
    <row r="19" spans="1:53" ht="27.75" customHeight="1" x14ac:dyDescent="0.2">
      <c r="A19" s="322" t="s">
        <v>59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16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1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1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16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1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1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16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0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1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1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16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0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1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1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16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0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1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1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2" t="s">
        <v>93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16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0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1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1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1"/>
      <c r="Z53" s="301"/>
    </row>
    <row r="54" spans="1:53" ht="14.25" customHeight="1" x14ac:dyDescent="0.25">
      <c r="A54" s="316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7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0</v>
      </c>
      <c r="W56" s="307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1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8">
        <f>IFERROR(V55/H55,"0")+IFERROR(V56/H56,"0")+IFERROR(V57/H57,"0")+IFERROR(V58/H58,"0")</f>
        <v>0</v>
      </c>
      <c r="W59" s="308">
        <f>IFERROR(W55/H55,"0")+IFERROR(W56/H56,"0")+IFERROR(W57/H57,"0")+IFERROR(W58/H58,"0")</f>
        <v>0</v>
      </c>
      <c r="X59" s="308">
        <f>IFERROR(IF(X55="",0,X55),"0")+IFERROR(IF(X56="",0,X56),"0")+IFERROR(IF(X57="",0,X57),"0")+IFERROR(IF(X58="",0,X58),"0")</f>
        <v>0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1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8">
        <f>IFERROR(SUM(V55:V58),"0")</f>
        <v>0</v>
      </c>
      <c r="W60" s="308">
        <f>IFERROR(SUM(W55:W58),"0")</f>
        <v>0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1"/>
      <c r="Z61" s="301"/>
    </row>
    <row r="62" spans="1:53" ht="14.25" customHeight="1" x14ac:dyDescent="0.25">
      <c r="A62" s="316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8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205</v>
      </c>
      <c r="W64" s="307">
        <f t="shared" si="2"/>
        <v>205.20000000000002</v>
      </c>
      <c r="X64" s="36">
        <f>IFERROR(IF(W64=0,"",ROUNDUP(W64/H64,0)*0.02175),"")</f>
        <v>0.41324999999999995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140</v>
      </c>
      <c r="W65" s="307">
        <f t="shared" si="2"/>
        <v>140.4</v>
      </c>
      <c r="X65" s="36">
        <f>IFERROR(IF(W65=0,"",ROUNDUP(W65/H65,0)*0.02175),"")</f>
        <v>0.28275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1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46</v>
      </c>
      <c r="W74" s="307">
        <f t="shared" si="2"/>
        <v>48</v>
      </c>
      <c r="X74" s="36">
        <f>IFERROR(IF(W74=0,"",ROUNDUP(W74/H74,0)*0.00753),"")</f>
        <v>0.11295000000000001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7</v>
      </c>
      <c r="W78" s="307">
        <f t="shared" si="2"/>
        <v>9</v>
      </c>
      <c r="X78" s="36">
        <f>IFERROR(IF(W78=0,"",ROUNDUP(W78/H78,0)*0.00937),"")</f>
        <v>1.874E-2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1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47.875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49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0.82768999999999993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1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8">
        <f>IFERROR(SUM(V63:V79),"0")</f>
        <v>398</v>
      </c>
      <c r="W81" s="308">
        <f>IFERROR(SUM(W63:W79),"0")</f>
        <v>402.6</v>
      </c>
      <c r="X81" s="37"/>
      <c r="Y81" s="309"/>
      <c r="Z81" s="309"/>
    </row>
    <row r="82" spans="1:53" ht="14.25" customHeight="1" x14ac:dyDescent="0.25">
      <c r="A82" s="316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7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0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2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0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1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1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16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3.5</v>
      </c>
      <c r="W99" s="307">
        <f t="shared" si="5"/>
        <v>4.2</v>
      </c>
      <c r="X99" s="36">
        <f>IFERROR(IF(W99=0,"",ROUNDUP(W99/H99,0)*0.00502),"")</f>
        <v>1.004E-2</v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3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1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0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1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1.6666666666666665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2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1.004E-2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1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8">
        <f>IFERROR(SUM(V93:V102),"0")</f>
        <v>3.5</v>
      </c>
      <c r="W104" s="308">
        <f>IFERROR(SUM(W93:W102),"0")</f>
        <v>4.2</v>
      </c>
      <c r="X104" s="37"/>
      <c r="Y104" s="309"/>
      <c r="Z104" s="309"/>
    </row>
    <row r="105" spans="1:53" ht="14.25" customHeight="1" x14ac:dyDescent="0.25">
      <c r="A105" s="316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1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9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0</v>
      </c>
      <c r="W107" s="307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1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79.2</v>
      </c>
      <c r="W110" s="307">
        <f t="shared" si="6"/>
        <v>79.2</v>
      </c>
      <c r="X110" s="36">
        <f>IFERROR(IF(W110=0,"",ROUNDUP(W110/H110,0)*0.00753),"")</f>
        <v>0.22590000000000002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0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63</v>
      </c>
      <c r="W111" s="307">
        <f t="shared" si="6"/>
        <v>64.800000000000011</v>
      </c>
      <c r="X111" s="36">
        <f>IFERROR(IF(W111=0,"",ROUNDUP(W111/H111,0)*0.00753),"")</f>
        <v>0.18071999999999999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0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3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7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0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1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53.333333333333329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54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0.40661999999999998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1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8">
        <f>IFERROR(SUM(V106:V115),"0")</f>
        <v>142.19999999999999</v>
      </c>
      <c r="W117" s="308">
        <f>IFERROR(SUM(W106:W115),"0")</f>
        <v>144</v>
      </c>
      <c r="X117" s="37"/>
      <c r="Y117" s="309"/>
      <c r="Z117" s="309"/>
    </row>
    <row r="118" spans="1:53" ht="14.25" customHeight="1" x14ac:dyDescent="0.25">
      <c r="A118" s="316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35</v>
      </c>
      <c r="W120" s="307">
        <f>IFERROR(IF(V120="",0,CEILING((V120/$H120),1)*$H120),"")</f>
        <v>40.5</v>
      </c>
      <c r="X120" s="36">
        <f>IFERROR(IF(W120=0,"",ROUNDUP(W120/H120,0)*0.02175),"")</f>
        <v>0.10874999999999999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6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5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0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1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8">
        <f>IFERROR(V119/H119,"0")+IFERROR(V120/H120,"0")+IFERROR(V121/H121,"0")+IFERROR(V122/H122,"0")+IFERROR(V123/H123,"0")</f>
        <v>4.3209876543209882</v>
      </c>
      <c r="W124" s="308">
        <f>IFERROR(W119/H119,"0")+IFERROR(W120/H120,"0")+IFERROR(W121/H121,"0")+IFERROR(W122/H122,"0")+IFERROR(W123/H123,"0")</f>
        <v>5</v>
      </c>
      <c r="X124" s="308">
        <f>IFERROR(IF(X119="",0,X119),"0")+IFERROR(IF(X120="",0,X120),"0")+IFERROR(IF(X121="",0,X121),"0")+IFERROR(IF(X122="",0,X122),"0")+IFERROR(IF(X123="",0,X123),"0")</f>
        <v>0.10874999999999999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1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8">
        <f>IFERROR(SUM(V119:V123),"0")</f>
        <v>35</v>
      </c>
      <c r="W125" s="308">
        <f>IFERROR(SUM(W119:W123),"0")</f>
        <v>40.5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1"/>
      <c r="Z126" s="301"/>
    </row>
    <row r="127" spans="1:53" ht="14.25" customHeight="1" x14ac:dyDescent="0.25">
      <c r="A127" s="316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215</v>
      </c>
      <c r="W128" s="307">
        <f>IFERROR(IF(V128="",0,CEILING((V128/$H128),1)*$H128),"")</f>
        <v>218.7</v>
      </c>
      <c r="X128" s="36">
        <f>IFERROR(IF(W128=0,"",ROUNDUP(W128/H128,0)*0.02175),"")</f>
        <v>0.58724999999999994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90</v>
      </c>
      <c r="W130" s="307">
        <f>IFERROR(IF(V130="",0,CEILING((V130/$H130),1)*$H130),"")</f>
        <v>91.800000000000011</v>
      </c>
      <c r="X130" s="36">
        <f>IFERROR(IF(W130=0,"",ROUNDUP(W130/H130,0)*0.00753),"")</f>
        <v>0.25602000000000003</v>
      </c>
      <c r="Y130" s="56"/>
      <c r="Z130" s="57"/>
      <c r="AD130" s="58"/>
      <c r="BA130" s="126" t="s">
        <v>1</v>
      </c>
    </row>
    <row r="131" spans="1:53" x14ac:dyDescent="0.2">
      <c r="A131" s="320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1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8">
        <f>IFERROR(V128/H128,"0")+IFERROR(V129/H129,"0")+IFERROR(V130/H130,"0")</f>
        <v>59.876543209876544</v>
      </c>
      <c r="W131" s="308">
        <f>IFERROR(W128/H128,"0")+IFERROR(W129/H129,"0")+IFERROR(W130/H130,"0")</f>
        <v>61</v>
      </c>
      <c r="X131" s="308">
        <f>IFERROR(IF(X128="",0,X128),"0")+IFERROR(IF(X129="",0,X129),"0")+IFERROR(IF(X130="",0,X130),"0")</f>
        <v>0.84326999999999996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1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8">
        <f>IFERROR(SUM(V128:V130),"0")</f>
        <v>305</v>
      </c>
      <c r="W132" s="308">
        <f>IFERROR(SUM(W128:W130),"0")</f>
        <v>310.5</v>
      </c>
      <c r="X132" s="37"/>
      <c r="Y132" s="309"/>
      <c r="Z132" s="309"/>
    </row>
    <row r="133" spans="1:53" ht="27.75" customHeight="1" x14ac:dyDescent="0.2">
      <c r="A133" s="322" t="s">
        <v>238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1"/>
      <c r="Z134" s="301"/>
    </row>
    <row r="135" spans="1:53" ht="14.25" customHeight="1" x14ac:dyDescent="0.25">
      <c r="A135" s="316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0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1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1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1"/>
      <c r="Z141" s="301"/>
    </row>
    <row r="142" spans="1:53" ht="14.25" customHeight="1" x14ac:dyDescent="0.25">
      <c r="A142" s="316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10</v>
      </c>
      <c r="W145" s="307">
        <f t="shared" si="7"/>
        <v>12.600000000000001</v>
      </c>
      <c r="X145" s="36">
        <f>IFERROR(IF(W145=0,"",ROUNDUP(W145/H145,0)*0.00753),"")</f>
        <v>2.2589999999999999E-2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0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1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2.3809523809523809</v>
      </c>
      <c r="W151" s="308">
        <f>IFERROR(W143/H143,"0")+IFERROR(W144/H144,"0")+IFERROR(W145/H145,"0")+IFERROR(W146/H146,"0")+IFERROR(W147/H147,"0")+IFERROR(W148/H148,"0")+IFERROR(W149/H149,"0")+IFERROR(W150/H150,"0")</f>
        <v>3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2.2589999999999999E-2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1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8">
        <f>IFERROR(SUM(V143:V150),"0")</f>
        <v>10</v>
      </c>
      <c r="W152" s="308">
        <f>IFERROR(SUM(W143:W150),"0")</f>
        <v>12.600000000000001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1"/>
      <c r="Z153" s="301"/>
    </row>
    <row r="154" spans="1:53" ht="14.25" customHeight="1" x14ac:dyDescent="0.25">
      <c r="A154" s="316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0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1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1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16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6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0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1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1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16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20</v>
      </c>
      <c r="W166" s="307">
        <f>IFERROR(IF(V166="",0,CEILING((V166/$H166),1)*$H166),"")</f>
        <v>21.6</v>
      </c>
      <c r="X166" s="36">
        <f>IFERROR(IF(W166=0,"",ROUNDUP(W166/H166,0)*0.00937),"")</f>
        <v>3.7479999999999999E-2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0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1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8">
        <f>IFERROR(V165/H165,"0")+IFERROR(V166/H166,"0")+IFERROR(V167/H167,"0")+IFERROR(V168/H168,"0")</f>
        <v>3.7037037037037033</v>
      </c>
      <c r="W169" s="308">
        <f>IFERROR(W165/H165,"0")+IFERROR(W166/H166,"0")+IFERROR(W167/H167,"0")+IFERROR(W168/H168,"0")</f>
        <v>4</v>
      </c>
      <c r="X169" s="308">
        <f>IFERROR(IF(X165="",0,X165),"0")+IFERROR(IF(X166="",0,X166),"0")+IFERROR(IF(X167="",0,X167),"0")+IFERROR(IF(X168="",0,X168),"0")</f>
        <v>3.7479999999999999E-2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1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8">
        <f>IFERROR(SUM(V165:V168),"0")</f>
        <v>20</v>
      </c>
      <c r="W170" s="308">
        <f>IFERROR(SUM(W165:W168),"0")</f>
        <v>21.6</v>
      </c>
      <c r="X170" s="37"/>
      <c r="Y170" s="309"/>
      <c r="Z170" s="309"/>
    </row>
    <row r="171" spans="1:53" ht="14.25" customHeight="1" x14ac:dyDescent="0.25">
      <c r="A171" s="316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4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260</v>
      </c>
      <c r="W173" s="307">
        <f t="shared" si="8"/>
        <v>261</v>
      </c>
      <c r="X173" s="36">
        <f>IFERROR(IF(W173=0,"",ROUNDUP(W173/H173,0)*0.02175),"")</f>
        <v>0.65249999999999997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6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5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50</v>
      </c>
      <c r="W180" s="307">
        <f t="shared" si="8"/>
        <v>50.4</v>
      </c>
      <c r="X180" s="36">
        <f>IFERROR(IF(W180=0,"",ROUNDUP(W180/H180,0)*0.00753),"")</f>
        <v>0.15812999999999999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60</v>
      </c>
      <c r="W184" s="307">
        <f t="shared" si="8"/>
        <v>60</v>
      </c>
      <c r="X184" s="36">
        <f t="shared" si="9"/>
        <v>0.18825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0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1"/>
      <c r="N189" s="317" t="s">
        <v>66</v>
      </c>
      <c r="O189" s="318"/>
      <c r="P189" s="318"/>
      <c r="Q189" s="318"/>
      <c r="R189" s="318"/>
      <c r="S189" s="318"/>
      <c r="T189" s="319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75.718390804597703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76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0.99887999999999999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1"/>
      <c r="N190" s="317" t="s">
        <v>66</v>
      </c>
      <c r="O190" s="318"/>
      <c r="P190" s="318"/>
      <c r="Q190" s="318"/>
      <c r="R190" s="318"/>
      <c r="S190" s="318"/>
      <c r="T190" s="319"/>
      <c r="U190" s="37" t="s">
        <v>65</v>
      </c>
      <c r="V190" s="308">
        <f>IFERROR(SUM(V172:V188),"0")</f>
        <v>370</v>
      </c>
      <c r="W190" s="308">
        <f>IFERROR(SUM(W172:W188),"0")</f>
        <v>371.4</v>
      </c>
      <c r="X190" s="37"/>
      <c r="Y190" s="309"/>
      <c r="Z190" s="309"/>
    </row>
    <row r="191" spans="1:53" ht="14.25" customHeight="1" x14ac:dyDescent="0.25">
      <c r="A191" s="316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46</v>
      </c>
      <c r="W193" s="307">
        <f>IFERROR(IF(V193="",0,CEILING((V193/$H193),1)*$H193),"")</f>
        <v>48</v>
      </c>
      <c r="X193" s="36">
        <f>IFERROR(IF(W193=0,"",ROUNDUP(W193/H193,0)*0.00753),"")</f>
        <v>0.15060000000000001</v>
      </c>
      <c r="Y193" s="56"/>
      <c r="Z193" s="57"/>
      <c r="AD193" s="58"/>
      <c r="BA193" s="164" t="s">
        <v>1</v>
      </c>
    </row>
    <row r="194" spans="1:53" x14ac:dyDescent="0.2">
      <c r="A194" s="320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1"/>
      <c r="N194" s="317" t="s">
        <v>66</v>
      </c>
      <c r="O194" s="318"/>
      <c r="P194" s="318"/>
      <c r="Q194" s="318"/>
      <c r="R194" s="318"/>
      <c r="S194" s="318"/>
      <c r="T194" s="319"/>
      <c r="U194" s="37" t="s">
        <v>67</v>
      </c>
      <c r="V194" s="308">
        <f>IFERROR(V192/H192,"0")+IFERROR(V193/H193,"0")</f>
        <v>19.166666666666668</v>
      </c>
      <c r="W194" s="308">
        <f>IFERROR(W192/H192,"0")+IFERROR(W193/H193,"0")</f>
        <v>20</v>
      </c>
      <c r="X194" s="308">
        <f>IFERROR(IF(X192="",0,X192),"0")+IFERROR(IF(X193="",0,X193),"0")</f>
        <v>0.15060000000000001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1"/>
      <c r="N195" s="317" t="s">
        <v>66</v>
      </c>
      <c r="O195" s="318"/>
      <c r="P195" s="318"/>
      <c r="Q195" s="318"/>
      <c r="R195" s="318"/>
      <c r="S195" s="318"/>
      <c r="T195" s="319"/>
      <c r="U195" s="37" t="s">
        <v>65</v>
      </c>
      <c r="V195" s="308">
        <f>IFERROR(SUM(V192:V193),"0")</f>
        <v>46</v>
      </c>
      <c r="W195" s="308">
        <f>IFERROR(SUM(W192:W193),"0")</f>
        <v>48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1"/>
      <c r="Z196" s="301"/>
    </row>
    <row r="197" spans="1:53" ht="14.25" customHeight="1" x14ac:dyDescent="0.25">
      <c r="A197" s="316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0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1"/>
      <c r="N213" s="317" t="s">
        <v>66</v>
      </c>
      <c r="O213" s="318"/>
      <c r="P213" s="318"/>
      <c r="Q213" s="318"/>
      <c r="R213" s="318"/>
      <c r="S213" s="318"/>
      <c r="T213" s="319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1"/>
      <c r="N214" s="317" t="s">
        <v>66</v>
      </c>
      <c r="O214" s="318"/>
      <c r="P214" s="318"/>
      <c r="Q214" s="318"/>
      <c r="R214" s="318"/>
      <c r="S214" s="318"/>
      <c r="T214" s="319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16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0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1"/>
      <c r="N217" s="317" t="s">
        <v>66</v>
      </c>
      <c r="O217" s="318"/>
      <c r="P217" s="318"/>
      <c r="Q217" s="318"/>
      <c r="R217" s="318"/>
      <c r="S217" s="318"/>
      <c r="T217" s="319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1"/>
      <c r="N218" s="317" t="s">
        <v>66</v>
      </c>
      <c r="O218" s="318"/>
      <c r="P218" s="318"/>
      <c r="Q218" s="318"/>
      <c r="R218" s="318"/>
      <c r="S218" s="318"/>
      <c r="T218" s="319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16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0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1"/>
      <c r="N224" s="317" t="s">
        <v>66</v>
      </c>
      <c r="O224" s="318"/>
      <c r="P224" s="318"/>
      <c r="Q224" s="318"/>
      <c r="R224" s="318"/>
      <c r="S224" s="318"/>
      <c r="T224" s="319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1"/>
      <c r="N225" s="317" t="s">
        <v>66</v>
      </c>
      <c r="O225" s="318"/>
      <c r="P225" s="318"/>
      <c r="Q225" s="318"/>
      <c r="R225" s="318"/>
      <c r="S225" s="318"/>
      <c r="T225" s="319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16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0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1"/>
      <c r="N234" s="317" t="s">
        <v>66</v>
      </c>
      <c r="O234" s="318"/>
      <c r="P234" s="318"/>
      <c r="Q234" s="318"/>
      <c r="R234" s="318"/>
      <c r="S234" s="318"/>
      <c r="T234" s="319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1"/>
      <c r="N235" s="317" t="s">
        <v>66</v>
      </c>
      <c r="O235" s="318"/>
      <c r="P235" s="318"/>
      <c r="Q235" s="318"/>
      <c r="R235" s="318"/>
      <c r="S235" s="318"/>
      <c r="T235" s="319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16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285</v>
      </c>
      <c r="W238" s="307">
        <f>IFERROR(IF(V238="",0,CEILING((V238/$H238),1)*$H238),"")</f>
        <v>288.59999999999997</v>
      </c>
      <c r="X238" s="36">
        <f>IFERROR(IF(W238=0,"",ROUNDUP(W238/H238,0)*0.02175),"")</f>
        <v>0.80474999999999997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0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1"/>
      <c r="N240" s="317" t="s">
        <v>66</v>
      </c>
      <c r="O240" s="318"/>
      <c r="P240" s="318"/>
      <c r="Q240" s="318"/>
      <c r="R240" s="318"/>
      <c r="S240" s="318"/>
      <c r="T240" s="319"/>
      <c r="U240" s="37" t="s">
        <v>67</v>
      </c>
      <c r="V240" s="308">
        <f>IFERROR(V237/H237,"0")+IFERROR(V238/H238,"0")+IFERROR(V239/H239,"0")</f>
        <v>36.53846153846154</v>
      </c>
      <c r="W240" s="308">
        <f>IFERROR(W237/H237,"0")+IFERROR(W238/H238,"0")+IFERROR(W239/H239,"0")</f>
        <v>37</v>
      </c>
      <c r="X240" s="308">
        <f>IFERROR(IF(X237="",0,X237),"0")+IFERROR(IF(X238="",0,X238),"0")+IFERROR(IF(X239="",0,X239),"0")</f>
        <v>0.80474999999999997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1"/>
      <c r="N241" s="317" t="s">
        <v>66</v>
      </c>
      <c r="O241" s="318"/>
      <c r="P241" s="318"/>
      <c r="Q241" s="318"/>
      <c r="R241" s="318"/>
      <c r="S241" s="318"/>
      <c r="T241" s="319"/>
      <c r="U241" s="37" t="s">
        <v>65</v>
      </c>
      <c r="V241" s="308">
        <f>IFERROR(SUM(V237:V239),"0")</f>
        <v>285</v>
      </c>
      <c r="W241" s="308">
        <f>IFERROR(SUM(W237:W239),"0")</f>
        <v>288.59999999999997</v>
      </c>
      <c r="X241" s="37"/>
      <c r="Y241" s="309"/>
      <c r="Z241" s="309"/>
    </row>
    <row r="242" spans="1:53" ht="14.25" customHeight="1" x14ac:dyDescent="0.25">
      <c r="A242" s="316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0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2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10</v>
      </c>
      <c r="W244" s="307">
        <f>IFERROR(IF(V244="",0,CEILING((V244/$H244),1)*$H244),"")</f>
        <v>12.16</v>
      </c>
      <c r="X244" s="36">
        <f>IFERROR(IF(W244=0,"",ROUNDUP(W244/H244,0)*0.00753),"")</f>
        <v>3.0120000000000001E-2</v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3">
        <v>4680115881860</v>
      </c>
      <c r="E245" s="312"/>
      <c r="F245" s="305">
        <v>0.17</v>
      </c>
      <c r="G245" s="32">
        <v>10</v>
      </c>
      <c r="H245" s="305">
        <v>1.7</v>
      </c>
      <c r="I245" s="305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4" t="s">
        <v>391</v>
      </c>
      <c r="O245" s="311"/>
      <c r="P245" s="311"/>
      <c r="Q245" s="311"/>
      <c r="R245" s="312"/>
      <c r="S245" s="34" t="s">
        <v>392</v>
      </c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3">
        <v>4607091388404</v>
      </c>
      <c r="E246" s="312"/>
      <c r="F246" s="305">
        <v>0.17</v>
      </c>
      <c r="G246" s="32">
        <v>15</v>
      </c>
      <c r="H246" s="305">
        <v>2.5499999999999998</v>
      </c>
      <c r="I246" s="305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1"/>
      <c r="P246" s="311"/>
      <c r="Q246" s="311"/>
      <c r="R246" s="312"/>
      <c r="S246" s="34"/>
      <c r="T246" s="34" t="s">
        <v>394</v>
      </c>
      <c r="U246" s="35" t="s">
        <v>65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0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1"/>
      <c r="N247" s="317" t="s">
        <v>66</v>
      </c>
      <c r="O247" s="318"/>
      <c r="P247" s="318"/>
      <c r="Q247" s="318"/>
      <c r="R247" s="318"/>
      <c r="S247" s="318"/>
      <c r="T247" s="319"/>
      <c r="U247" s="37" t="s">
        <v>67</v>
      </c>
      <c r="V247" s="308">
        <f>IFERROR(V243/H243,"0")+IFERROR(V244/H244,"0")+IFERROR(V245/H245,"0")+IFERROR(V246/H246,"0")</f>
        <v>3.2894736842105261</v>
      </c>
      <c r="W247" s="308">
        <f>IFERROR(W243/H243,"0")+IFERROR(W244/H244,"0")+IFERROR(W245/H245,"0")+IFERROR(W246/H246,"0")</f>
        <v>4</v>
      </c>
      <c r="X247" s="308">
        <f>IFERROR(IF(X243="",0,X243),"0")+IFERROR(IF(X244="",0,X244),"0")+IFERROR(IF(X245="",0,X245),"0")+IFERROR(IF(X246="",0,X246),"0")</f>
        <v>3.0120000000000001E-2</v>
      </c>
      <c r="Y247" s="309"/>
      <c r="Z247" s="309"/>
    </row>
    <row r="248" spans="1:53" x14ac:dyDescent="0.2">
      <c r="A248" s="315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21"/>
      <c r="N248" s="317" t="s">
        <v>66</v>
      </c>
      <c r="O248" s="318"/>
      <c r="P248" s="318"/>
      <c r="Q248" s="318"/>
      <c r="R248" s="318"/>
      <c r="S248" s="318"/>
      <c r="T248" s="319"/>
      <c r="U248" s="37" t="s">
        <v>65</v>
      </c>
      <c r="V248" s="308">
        <f>IFERROR(SUM(V243:V246),"0")</f>
        <v>10</v>
      </c>
      <c r="W248" s="308">
        <f>IFERROR(SUM(W243:W246),"0")</f>
        <v>12.16</v>
      </c>
      <c r="X248" s="37"/>
      <c r="Y248" s="309"/>
      <c r="Z248" s="309"/>
    </row>
    <row r="249" spans="1:53" ht="14.25" customHeight="1" x14ac:dyDescent="0.25">
      <c r="A249" s="316" t="s">
        <v>395</v>
      </c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  <c r="S249" s="315"/>
      <c r="T249" s="315"/>
      <c r="U249" s="315"/>
      <c r="V249" s="315"/>
      <c r="W249" s="315"/>
      <c r="X249" s="315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3">
        <v>4680115881808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3">
        <v>4680115881822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3">
        <v>4680115880016</v>
      </c>
      <c r="E252" s="312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1"/>
      <c r="P252" s="311"/>
      <c r="Q252" s="311"/>
      <c r="R252" s="312"/>
      <c r="S252" s="34"/>
      <c r="T252" s="34"/>
      <c r="U252" s="35" t="s">
        <v>65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0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1"/>
      <c r="N253" s="317" t="s">
        <v>66</v>
      </c>
      <c r="O253" s="318"/>
      <c r="P253" s="318"/>
      <c r="Q253" s="318"/>
      <c r="R253" s="318"/>
      <c r="S253" s="318"/>
      <c r="T253" s="319"/>
      <c r="U253" s="37" t="s">
        <v>67</v>
      </c>
      <c r="V253" s="308">
        <f>IFERROR(V250/H250,"0")+IFERROR(V251/H251,"0")+IFERROR(V252/H252,"0")</f>
        <v>0</v>
      </c>
      <c r="W253" s="308">
        <f>IFERROR(W250/H250,"0")+IFERROR(W251/H251,"0")+IFERROR(W252/H252,"0")</f>
        <v>0</v>
      </c>
      <c r="X253" s="308">
        <f>IFERROR(IF(X250="",0,X250),"0")+IFERROR(IF(X251="",0,X251),"0")+IFERROR(IF(X252="",0,X252),"0")</f>
        <v>0</v>
      </c>
      <c r="Y253" s="309"/>
      <c r="Z253" s="309"/>
    </row>
    <row r="254" spans="1:53" x14ac:dyDescent="0.2">
      <c r="A254" s="315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21"/>
      <c r="N254" s="317" t="s">
        <v>66</v>
      </c>
      <c r="O254" s="318"/>
      <c r="P254" s="318"/>
      <c r="Q254" s="318"/>
      <c r="R254" s="318"/>
      <c r="S254" s="318"/>
      <c r="T254" s="319"/>
      <c r="U254" s="37" t="s">
        <v>65</v>
      </c>
      <c r="V254" s="308">
        <f>IFERROR(SUM(V250:V252),"0")</f>
        <v>0</v>
      </c>
      <c r="W254" s="308">
        <f>IFERROR(SUM(W250:W252),"0")</f>
        <v>0</v>
      </c>
      <c r="X254" s="37"/>
      <c r="Y254" s="309"/>
      <c r="Z254" s="309"/>
    </row>
    <row r="255" spans="1:53" ht="16.5" customHeight="1" x14ac:dyDescent="0.25">
      <c r="A255" s="314" t="s">
        <v>404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14.25" customHeight="1" x14ac:dyDescent="0.25">
      <c r="A256" s="316" t="s">
        <v>103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3">
        <v>4607091387421</v>
      </c>
      <c r="E258" s="312"/>
      <c r="F258" s="305">
        <v>1.35</v>
      </c>
      <c r="G258" s="32">
        <v>8</v>
      </c>
      <c r="H258" s="305">
        <v>10.8</v>
      </c>
      <c r="I258" s="305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3">
        <v>4607091387452</v>
      </c>
      <c r="E259" s="312"/>
      <c r="F259" s="305">
        <v>1.45</v>
      </c>
      <c r="G259" s="32">
        <v>8</v>
      </c>
      <c r="H259" s="305">
        <v>11.6</v>
      </c>
      <c r="I259" s="305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8" t="s">
        <v>410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3">
        <v>4607091387452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3">
        <v>4607091385984</v>
      </c>
      <c r="E261" s="312"/>
      <c r="F261" s="305">
        <v>1.35</v>
      </c>
      <c r="G261" s="32">
        <v>8</v>
      </c>
      <c r="H261" s="305">
        <v>10.8</v>
      </c>
      <c r="I261" s="305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3">
        <v>4607091387438</v>
      </c>
      <c r="E262" s="312"/>
      <c r="F262" s="305">
        <v>0.5</v>
      </c>
      <c r="G262" s="32">
        <v>10</v>
      </c>
      <c r="H262" s="305">
        <v>5</v>
      </c>
      <c r="I262" s="305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3">
        <v>4607091387469</v>
      </c>
      <c r="E263" s="312"/>
      <c r="F263" s="305">
        <v>0.5</v>
      </c>
      <c r="G263" s="32">
        <v>10</v>
      </c>
      <c r="H263" s="305">
        <v>5</v>
      </c>
      <c r="I263" s="305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1"/>
      <c r="P263" s="311"/>
      <c r="Q263" s="311"/>
      <c r="R263" s="312"/>
      <c r="S263" s="34"/>
      <c r="T263" s="34"/>
      <c r="U263" s="35" t="s">
        <v>65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0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1"/>
      <c r="N264" s="317" t="s">
        <v>66</v>
      </c>
      <c r="O264" s="318"/>
      <c r="P264" s="318"/>
      <c r="Q264" s="318"/>
      <c r="R264" s="318"/>
      <c r="S264" s="318"/>
      <c r="T264" s="319"/>
      <c r="U264" s="37" t="s">
        <v>67</v>
      </c>
      <c r="V264" s="308">
        <f>IFERROR(V257/H257,"0")+IFERROR(V258/H258,"0")+IFERROR(V259/H259,"0")+IFERROR(V260/H260,"0")+IFERROR(V261/H261,"0")+IFERROR(V262/H262,"0")+IFERROR(V263/H263,"0")</f>
        <v>0</v>
      </c>
      <c r="W264" s="308">
        <f>IFERROR(W257/H257,"0")+IFERROR(W258/H258,"0")+IFERROR(W259/H259,"0")+IFERROR(W260/H260,"0")+IFERROR(W261/H261,"0")+IFERROR(W262/H262,"0")+IFERROR(W263/H263,"0")</f>
        <v>0</v>
      </c>
      <c r="X264" s="308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09"/>
      <c r="Z264" s="309"/>
    </row>
    <row r="265" spans="1:53" x14ac:dyDescent="0.2">
      <c r="A265" s="315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21"/>
      <c r="N265" s="317" t="s">
        <v>66</v>
      </c>
      <c r="O265" s="318"/>
      <c r="P265" s="318"/>
      <c r="Q265" s="318"/>
      <c r="R265" s="318"/>
      <c r="S265" s="318"/>
      <c r="T265" s="319"/>
      <c r="U265" s="37" t="s">
        <v>65</v>
      </c>
      <c r="V265" s="308">
        <f>IFERROR(SUM(V257:V263),"0")</f>
        <v>0</v>
      </c>
      <c r="W265" s="308">
        <f>IFERROR(SUM(W257:W263),"0")</f>
        <v>0</v>
      </c>
      <c r="X265" s="37"/>
      <c r="Y265" s="309"/>
      <c r="Z265" s="309"/>
    </row>
    <row r="266" spans="1:53" ht="14.25" customHeight="1" x14ac:dyDescent="0.25">
      <c r="A266" s="316" t="s">
        <v>60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15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3">
        <v>4607091387292</v>
      </c>
      <c r="E267" s="312"/>
      <c r="F267" s="305">
        <v>0.73</v>
      </c>
      <c r="G267" s="32">
        <v>6</v>
      </c>
      <c r="H267" s="305">
        <v>4.38</v>
      </c>
      <c r="I267" s="305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3">
        <v>4607091387315</v>
      </c>
      <c r="E268" s="312"/>
      <c r="F268" s="305">
        <v>0.7</v>
      </c>
      <c r="G268" s="32">
        <v>4</v>
      </c>
      <c r="H268" s="305">
        <v>2.8</v>
      </c>
      <c r="I268" s="305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1"/>
      <c r="P268" s="311"/>
      <c r="Q268" s="311"/>
      <c r="R268" s="312"/>
      <c r="S268" s="34"/>
      <c r="T268" s="34"/>
      <c r="U268" s="35" t="s">
        <v>65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0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1"/>
      <c r="N269" s="317" t="s">
        <v>66</v>
      </c>
      <c r="O269" s="318"/>
      <c r="P269" s="318"/>
      <c r="Q269" s="318"/>
      <c r="R269" s="318"/>
      <c r="S269" s="318"/>
      <c r="T269" s="319"/>
      <c r="U269" s="37" t="s">
        <v>67</v>
      </c>
      <c r="V269" s="308">
        <f>IFERROR(V267/H267,"0")+IFERROR(V268/H268,"0")</f>
        <v>0</v>
      </c>
      <c r="W269" s="308">
        <f>IFERROR(W267/H267,"0")+IFERROR(W268/H268,"0")</f>
        <v>0</v>
      </c>
      <c r="X269" s="308">
        <f>IFERROR(IF(X267="",0,X267),"0")+IFERROR(IF(X268="",0,X268),"0")</f>
        <v>0</v>
      </c>
      <c r="Y269" s="309"/>
      <c r="Z269" s="309"/>
    </row>
    <row r="270" spans="1:53" x14ac:dyDescent="0.2">
      <c r="A270" s="315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21"/>
      <c r="N270" s="317" t="s">
        <v>66</v>
      </c>
      <c r="O270" s="318"/>
      <c r="P270" s="318"/>
      <c r="Q270" s="318"/>
      <c r="R270" s="318"/>
      <c r="S270" s="318"/>
      <c r="T270" s="319"/>
      <c r="U270" s="37" t="s">
        <v>65</v>
      </c>
      <c r="V270" s="308">
        <f>IFERROR(SUM(V267:V268),"0")</f>
        <v>0</v>
      </c>
      <c r="W270" s="308">
        <f>IFERROR(SUM(W267:W268),"0")</f>
        <v>0</v>
      </c>
      <c r="X270" s="37"/>
      <c r="Y270" s="309"/>
      <c r="Z270" s="309"/>
    </row>
    <row r="271" spans="1:53" ht="16.5" customHeight="1" x14ac:dyDescent="0.25">
      <c r="A271" s="314" t="s">
        <v>422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14.25" customHeight="1" x14ac:dyDescent="0.25">
      <c r="A272" s="316" t="s">
        <v>60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3">
        <v>4607091383836</v>
      </c>
      <c r="E273" s="312"/>
      <c r="F273" s="305">
        <v>0.3</v>
      </c>
      <c r="G273" s="32">
        <v>6</v>
      </c>
      <c r="H273" s="305">
        <v>1.8</v>
      </c>
      <c r="I273" s="305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1"/>
      <c r="P273" s="311"/>
      <c r="Q273" s="311"/>
      <c r="R273" s="312"/>
      <c r="S273" s="34"/>
      <c r="T273" s="34"/>
      <c r="U273" s="35" t="s">
        <v>65</v>
      </c>
      <c r="V273" s="306">
        <v>0</v>
      </c>
      <c r="W273" s="307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0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1"/>
      <c r="N274" s="317" t="s">
        <v>66</v>
      </c>
      <c r="O274" s="318"/>
      <c r="P274" s="318"/>
      <c r="Q274" s="318"/>
      <c r="R274" s="318"/>
      <c r="S274" s="318"/>
      <c r="T274" s="319"/>
      <c r="U274" s="37" t="s">
        <v>67</v>
      </c>
      <c r="V274" s="308">
        <f>IFERROR(V273/H273,"0")</f>
        <v>0</v>
      </c>
      <c r="W274" s="308">
        <f>IFERROR(W273/H273,"0")</f>
        <v>0</v>
      </c>
      <c r="X274" s="308">
        <f>IFERROR(IF(X273="",0,X273),"0")</f>
        <v>0</v>
      </c>
      <c r="Y274" s="309"/>
      <c r="Z274" s="309"/>
    </row>
    <row r="275" spans="1:53" x14ac:dyDescent="0.2">
      <c r="A275" s="315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21"/>
      <c r="N275" s="317" t="s">
        <v>66</v>
      </c>
      <c r="O275" s="318"/>
      <c r="P275" s="318"/>
      <c r="Q275" s="318"/>
      <c r="R275" s="318"/>
      <c r="S275" s="318"/>
      <c r="T275" s="319"/>
      <c r="U275" s="37" t="s">
        <v>65</v>
      </c>
      <c r="V275" s="308">
        <f>IFERROR(SUM(V273:V273),"0")</f>
        <v>0</v>
      </c>
      <c r="W275" s="308">
        <f>IFERROR(SUM(W273:W273),"0")</f>
        <v>0</v>
      </c>
      <c r="X275" s="37"/>
      <c r="Y275" s="309"/>
      <c r="Z275" s="309"/>
    </row>
    <row r="276" spans="1:53" ht="14.25" customHeight="1" x14ac:dyDescent="0.25">
      <c r="A276" s="316" t="s">
        <v>68</v>
      </c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  <c r="S276" s="315"/>
      <c r="T276" s="315"/>
      <c r="U276" s="315"/>
      <c r="V276" s="315"/>
      <c r="W276" s="315"/>
      <c r="X276" s="315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3">
        <v>4607091387919</v>
      </c>
      <c r="E277" s="312"/>
      <c r="F277" s="305">
        <v>1.35</v>
      </c>
      <c r="G277" s="32">
        <v>6</v>
      </c>
      <c r="H277" s="305">
        <v>8.1</v>
      </c>
      <c r="I277" s="305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3">
        <v>4607091383942</v>
      </c>
      <c r="E278" s="312"/>
      <c r="F278" s="305">
        <v>0.42</v>
      </c>
      <c r="G278" s="32">
        <v>6</v>
      </c>
      <c r="H278" s="305">
        <v>2.52</v>
      </c>
      <c r="I278" s="305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36</v>
      </c>
      <c r="W278" s="307">
        <f>IFERROR(IF(V278="",0,CEILING((V278/$H278),1)*$H278),"")</f>
        <v>37.799999999999997</v>
      </c>
      <c r="X278" s="36">
        <f>IFERROR(IF(W278=0,"",ROUNDUP(W278/H278,0)*0.00753),"")</f>
        <v>0.11295000000000001</v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3">
        <v>4607091383959</v>
      </c>
      <c r="E279" s="312"/>
      <c r="F279" s="305">
        <v>0.42</v>
      </c>
      <c r="G279" s="32">
        <v>6</v>
      </c>
      <c r="H279" s="305">
        <v>2.52</v>
      </c>
      <c r="I279" s="305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0" t="s">
        <v>431</v>
      </c>
      <c r="O279" s="311"/>
      <c r="P279" s="311"/>
      <c r="Q279" s="311"/>
      <c r="R279" s="312"/>
      <c r="S279" s="34"/>
      <c r="T279" s="34"/>
      <c r="U279" s="35" t="s">
        <v>65</v>
      </c>
      <c r="V279" s="306">
        <v>0</v>
      </c>
      <c r="W279" s="307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0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1"/>
      <c r="N280" s="317" t="s">
        <v>66</v>
      </c>
      <c r="O280" s="318"/>
      <c r="P280" s="318"/>
      <c r="Q280" s="318"/>
      <c r="R280" s="318"/>
      <c r="S280" s="318"/>
      <c r="T280" s="319"/>
      <c r="U280" s="37" t="s">
        <v>67</v>
      </c>
      <c r="V280" s="308">
        <f>IFERROR(V277/H277,"0")+IFERROR(V278/H278,"0")+IFERROR(V279/H279,"0")</f>
        <v>14.285714285714286</v>
      </c>
      <c r="W280" s="308">
        <f>IFERROR(W277/H277,"0")+IFERROR(W278/H278,"0")+IFERROR(W279/H279,"0")</f>
        <v>14.999999999999998</v>
      </c>
      <c r="X280" s="308">
        <f>IFERROR(IF(X277="",0,X277),"0")+IFERROR(IF(X278="",0,X278),"0")+IFERROR(IF(X279="",0,X279),"0")</f>
        <v>0.11295000000000001</v>
      </c>
      <c r="Y280" s="309"/>
      <c r="Z280" s="309"/>
    </row>
    <row r="281" spans="1:53" x14ac:dyDescent="0.2">
      <c r="A281" s="315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21"/>
      <c r="N281" s="317" t="s">
        <v>66</v>
      </c>
      <c r="O281" s="318"/>
      <c r="P281" s="318"/>
      <c r="Q281" s="318"/>
      <c r="R281" s="318"/>
      <c r="S281" s="318"/>
      <c r="T281" s="319"/>
      <c r="U281" s="37" t="s">
        <v>65</v>
      </c>
      <c r="V281" s="308">
        <f>IFERROR(SUM(V277:V279),"0")</f>
        <v>36</v>
      </c>
      <c r="W281" s="308">
        <f>IFERROR(SUM(W277:W279),"0")</f>
        <v>37.799999999999997</v>
      </c>
      <c r="X281" s="37"/>
      <c r="Y281" s="309"/>
      <c r="Z281" s="309"/>
    </row>
    <row r="282" spans="1:53" ht="14.25" customHeight="1" x14ac:dyDescent="0.25">
      <c r="A282" s="316" t="s">
        <v>218</v>
      </c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3">
        <v>4607091388831</v>
      </c>
      <c r="E283" s="312"/>
      <c r="F283" s="305">
        <v>0.38</v>
      </c>
      <c r="G283" s="32">
        <v>6</v>
      </c>
      <c r="H283" s="305">
        <v>2.2799999999999998</v>
      </c>
      <c r="I283" s="305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1"/>
      <c r="P283" s="311"/>
      <c r="Q283" s="311"/>
      <c r="R283" s="312"/>
      <c r="S283" s="34"/>
      <c r="T283" s="34"/>
      <c r="U283" s="35" t="s">
        <v>65</v>
      </c>
      <c r="V283" s="306">
        <v>0</v>
      </c>
      <c r="W283" s="307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0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1"/>
      <c r="N284" s="317" t="s">
        <v>66</v>
      </c>
      <c r="O284" s="318"/>
      <c r="P284" s="318"/>
      <c r="Q284" s="318"/>
      <c r="R284" s="318"/>
      <c r="S284" s="318"/>
      <c r="T284" s="319"/>
      <c r="U284" s="37" t="s">
        <v>67</v>
      </c>
      <c r="V284" s="308">
        <f>IFERROR(V283/H283,"0")</f>
        <v>0</v>
      </c>
      <c r="W284" s="308">
        <f>IFERROR(W283/H283,"0")</f>
        <v>0</v>
      </c>
      <c r="X284" s="308">
        <f>IFERROR(IF(X283="",0,X283),"0")</f>
        <v>0</v>
      </c>
      <c r="Y284" s="309"/>
      <c r="Z284" s="309"/>
    </row>
    <row r="285" spans="1:53" x14ac:dyDescent="0.2">
      <c r="A285" s="315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21"/>
      <c r="N285" s="317" t="s">
        <v>66</v>
      </c>
      <c r="O285" s="318"/>
      <c r="P285" s="318"/>
      <c r="Q285" s="318"/>
      <c r="R285" s="318"/>
      <c r="S285" s="318"/>
      <c r="T285" s="319"/>
      <c r="U285" s="37" t="s">
        <v>65</v>
      </c>
      <c r="V285" s="308">
        <f>IFERROR(SUM(V283:V283),"0")</f>
        <v>0</v>
      </c>
      <c r="W285" s="308">
        <f>IFERROR(SUM(W283:W283),"0")</f>
        <v>0</v>
      </c>
      <c r="X285" s="37"/>
      <c r="Y285" s="309"/>
      <c r="Z285" s="309"/>
    </row>
    <row r="286" spans="1:53" ht="14.25" customHeight="1" x14ac:dyDescent="0.25">
      <c r="A286" s="316" t="s">
        <v>81</v>
      </c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5"/>
      <c r="P286" s="315"/>
      <c r="Q286" s="315"/>
      <c r="R286" s="315"/>
      <c r="S286" s="315"/>
      <c r="T286" s="315"/>
      <c r="U286" s="315"/>
      <c r="V286" s="315"/>
      <c r="W286" s="315"/>
      <c r="X286" s="315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3">
        <v>4607091383102</v>
      </c>
      <c r="E287" s="312"/>
      <c r="F287" s="305">
        <v>0.17</v>
      </c>
      <c r="G287" s="32">
        <v>15</v>
      </c>
      <c r="H287" s="305">
        <v>2.5499999999999998</v>
      </c>
      <c r="I287" s="305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1"/>
      <c r="P287" s="311"/>
      <c r="Q287" s="311"/>
      <c r="R287" s="312"/>
      <c r="S287" s="34"/>
      <c r="T287" s="34"/>
      <c r="U287" s="35" t="s">
        <v>65</v>
      </c>
      <c r="V287" s="306">
        <v>0</v>
      </c>
      <c r="W287" s="307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0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1"/>
      <c r="N288" s="317" t="s">
        <v>66</v>
      </c>
      <c r="O288" s="318"/>
      <c r="P288" s="318"/>
      <c r="Q288" s="318"/>
      <c r="R288" s="318"/>
      <c r="S288" s="318"/>
      <c r="T288" s="319"/>
      <c r="U288" s="37" t="s">
        <v>67</v>
      </c>
      <c r="V288" s="308">
        <f>IFERROR(V287/H287,"0")</f>
        <v>0</v>
      </c>
      <c r="W288" s="308">
        <f>IFERROR(W287/H287,"0")</f>
        <v>0</v>
      </c>
      <c r="X288" s="308">
        <f>IFERROR(IF(X287="",0,X287),"0")</f>
        <v>0</v>
      </c>
      <c r="Y288" s="309"/>
      <c r="Z288" s="309"/>
    </row>
    <row r="289" spans="1:5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21"/>
      <c r="N289" s="317" t="s">
        <v>66</v>
      </c>
      <c r="O289" s="318"/>
      <c r="P289" s="318"/>
      <c r="Q289" s="318"/>
      <c r="R289" s="318"/>
      <c r="S289" s="318"/>
      <c r="T289" s="319"/>
      <c r="U289" s="37" t="s">
        <v>65</v>
      </c>
      <c r="V289" s="308">
        <f>IFERROR(SUM(V287:V287),"0")</f>
        <v>0</v>
      </c>
      <c r="W289" s="308">
        <f>IFERROR(SUM(W287:W287),"0")</f>
        <v>0</v>
      </c>
      <c r="X289" s="37"/>
      <c r="Y289" s="309"/>
      <c r="Z289" s="309"/>
    </row>
    <row r="290" spans="1:53" ht="27.75" customHeight="1" x14ac:dyDescent="0.2">
      <c r="A290" s="322" t="s">
        <v>436</v>
      </c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3"/>
      <c r="P290" s="323"/>
      <c r="Q290" s="323"/>
      <c r="R290" s="323"/>
      <c r="S290" s="323"/>
      <c r="T290" s="323"/>
      <c r="U290" s="323"/>
      <c r="V290" s="323"/>
      <c r="W290" s="323"/>
      <c r="X290" s="323"/>
      <c r="Y290" s="48"/>
      <c r="Z290" s="48"/>
    </row>
    <row r="291" spans="1:53" ht="16.5" customHeight="1" x14ac:dyDescent="0.25">
      <c r="A291" s="314" t="s">
        <v>437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14.25" customHeight="1" x14ac:dyDescent="0.25">
      <c r="A292" s="316" t="s">
        <v>103</v>
      </c>
      <c r="B292" s="315"/>
      <c r="C292" s="315"/>
      <c r="D292" s="315"/>
      <c r="E292" s="315"/>
      <c r="F292" s="315"/>
      <c r="G292" s="315"/>
      <c r="H292" s="315"/>
      <c r="I292" s="315"/>
      <c r="J292" s="315"/>
      <c r="K292" s="315"/>
      <c r="L292" s="315"/>
      <c r="M292" s="315"/>
      <c r="N292" s="315"/>
      <c r="O292" s="315"/>
      <c r="P292" s="315"/>
      <c r="Q292" s="315"/>
      <c r="R292" s="315"/>
      <c r="S292" s="315"/>
      <c r="T292" s="315"/>
      <c r="U292" s="315"/>
      <c r="V292" s="315"/>
      <c r="W292" s="315"/>
      <c r="X292" s="315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1500</v>
      </c>
      <c r="W293" s="307">
        <f t="shared" ref="W293:W300" si="14">IFERROR(IF(V293="",0,CEILING((V293/$H293),1)*$H293),"")</f>
        <v>1500</v>
      </c>
      <c r="X293" s="36">
        <f>IFERROR(IF(W293=0,"",ROUNDUP(W293/H293,0)*0.02175),"")</f>
        <v>2.1749999999999998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3">
        <v>4607091383997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2300</v>
      </c>
      <c r="W295" s="307">
        <f t="shared" si="14"/>
        <v>2310</v>
      </c>
      <c r="X295" s="36">
        <f>IFERROR(IF(W295=0,"",ROUNDUP(W295/H295,0)*0.02175),"")</f>
        <v>3.3494999999999999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3">
        <v>4607091384130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1600</v>
      </c>
      <c r="W297" s="307">
        <f t="shared" si="14"/>
        <v>1605</v>
      </c>
      <c r="X297" s="36">
        <f>IFERROR(IF(W297=0,"",ROUNDUP(W297/H297,0)*0.02175),"")</f>
        <v>2.3272499999999998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3">
        <v>4607091384147</v>
      </c>
      <c r="E298" s="312"/>
      <c r="F298" s="305">
        <v>2.5</v>
      </c>
      <c r="G298" s="32">
        <v>6</v>
      </c>
      <c r="H298" s="305">
        <v>15</v>
      </c>
      <c r="I298" s="305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400" t="s">
        <v>447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3">
        <v>4607091384154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3">
        <v>4607091384161</v>
      </c>
      <c r="E300" s="312"/>
      <c r="F300" s="305">
        <v>0.5</v>
      </c>
      <c r="G300" s="32">
        <v>10</v>
      </c>
      <c r="H300" s="305">
        <v>5</v>
      </c>
      <c r="I300" s="305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1"/>
      <c r="P300" s="311"/>
      <c r="Q300" s="311"/>
      <c r="R300" s="312"/>
      <c r="S300" s="34"/>
      <c r="T300" s="34"/>
      <c r="U300" s="35" t="s">
        <v>65</v>
      </c>
      <c r="V300" s="306">
        <v>0</v>
      </c>
      <c r="W300" s="307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1"/>
      <c r="N301" s="317" t="s">
        <v>66</v>
      </c>
      <c r="O301" s="318"/>
      <c r="P301" s="318"/>
      <c r="Q301" s="318"/>
      <c r="R301" s="318"/>
      <c r="S301" s="318"/>
      <c r="T301" s="319"/>
      <c r="U301" s="37" t="s">
        <v>67</v>
      </c>
      <c r="V301" s="308">
        <f>IFERROR(V293/H293,"0")+IFERROR(V294/H294,"0")+IFERROR(V295/H295,"0")+IFERROR(V296/H296,"0")+IFERROR(V297/H297,"0")+IFERROR(V298/H298,"0")+IFERROR(V299/H299,"0")+IFERROR(V300/H300,"0")</f>
        <v>360</v>
      </c>
      <c r="W301" s="308">
        <f>IFERROR(W293/H293,"0")+IFERROR(W294/H294,"0")+IFERROR(W295/H295,"0")+IFERROR(W296/H296,"0")+IFERROR(W297/H297,"0")+IFERROR(W298/H298,"0")+IFERROR(W299/H299,"0")+IFERROR(W300/H300,"0")</f>
        <v>361</v>
      </c>
      <c r="X301" s="30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7.8517499999999991</v>
      </c>
      <c r="Y301" s="309"/>
      <c r="Z301" s="309"/>
    </row>
    <row r="302" spans="1:53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21"/>
      <c r="N302" s="317" t="s">
        <v>66</v>
      </c>
      <c r="O302" s="318"/>
      <c r="P302" s="318"/>
      <c r="Q302" s="318"/>
      <c r="R302" s="318"/>
      <c r="S302" s="318"/>
      <c r="T302" s="319"/>
      <c r="U302" s="37" t="s">
        <v>65</v>
      </c>
      <c r="V302" s="308">
        <f>IFERROR(SUM(V293:V300),"0")</f>
        <v>5400</v>
      </c>
      <c r="W302" s="308">
        <f>IFERROR(SUM(W293:W300),"0")</f>
        <v>5415</v>
      </c>
      <c r="X302" s="37"/>
      <c r="Y302" s="309"/>
      <c r="Z302" s="309"/>
    </row>
    <row r="303" spans="1:53" ht="14.25" customHeight="1" x14ac:dyDescent="0.25">
      <c r="A303" s="316" t="s">
        <v>95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15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3">
        <v>4607091383980</v>
      </c>
      <c r="E304" s="312"/>
      <c r="F304" s="305">
        <v>2.5</v>
      </c>
      <c r="G304" s="32">
        <v>6</v>
      </c>
      <c r="H304" s="305">
        <v>15</v>
      </c>
      <c r="I304" s="305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1800</v>
      </c>
      <c r="W304" s="307">
        <f>IFERROR(IF(V304="",0,CEILING((V304/$H304),1)*$H304),"")</f>
        <v>1800</v>
      </c>
      <c r="X304" s="36">
        <f>IFERROR(IF(W304=0,"",ROUNDUP(W304/H304,0)*0.02175),"")</f>
        <v>2.61</v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3">
        <v>4607091384178</v>
      </c>
      <c r="E305" s="312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1"/>
      <c r="P305" s="311"/>
      <c r="Q305" s="311"/>
      <c r="R305" s="312"/>
      <c r="S305" s="34"/>
      <c r="T305" s="34"/>
      <c r="U305" s="35" t="s">
        <v>65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1"/>
      <c r="N306" s="317" t="s">
        <v>66</v>
      </c>
      <c r="O306" s="318"/>
      <c r="P306" s="318"/>
      <c r="Q306" s="318"/>
      <c r="R306" s="318"/>
      <c r="S306" s="318"/>
      <c r="T306" s="319"/>
      <c r="U306" s="37" t="s">
        <v>67</v>
      </c>
      <c r="V306" s="308">
        <f>IFERROR(V304/H304,"0")+IFERROR(V305/H305,"0")</f>
        <v>120</v>
      </c>
      <c r="W306" s="308">
        <f>IFERROR(W304/H304,"0")+IFERROR(W305/H305,"0")</f>
        <v>120</v>
      </c>
      <c r="X306" s="308">
        <f>IFERROR(IF(X304="",0,X304),"0")+IFERROR(IF(X305="",0,X305),"0")</f>
        <v>2.61</v>
      </c>
      <c r="Y306" s="309"/>
      <c r="Z306" s="309"/>
    </row>
    <row r="307" spans="1:53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21"/>
      <c r="N307" s="317" t="s">
        <v>66</v>
      </c>
      <c r="O307" s="318"/>
      <c r="P307" s="318"/>
      <c r="Q307" s="318"/>
      <c r="R307" s="318"/>
      <c r="S307" s="318"/>
      <c r="T307" s="319"/>
      <c r="U307" s="37" t="s">
        <v>65</v>
      </c>
      <c r="V307" s="308">
        <f>IFERROR(SUM(V304:V305),"0")</f>
        <v>1800</v>
      </c>
      <c r="W307" s="308">
        <f>IFERROR(SUM(W304:W305),"0")</f>
        <v>1800</v>
      </c>
      <c r="X307" s="37"/>
      <c r="Y307" s="309"/>
      <c r="Z307" s="309"/>
    </row>
    <row r="308" spans="1:53" ht="14.25" customHeight="1" x14ac:dyDescent="0.25">
      <c r="A308" s="316" t="s">
        <v>68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3">
        <v>4607091384260</v>
      </c>
      <c r="E309" s="312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1"/>
      <c r="P309" s="311"/>
      <c r="Q309" s="311"/>
      <c r="R309" s="312"/>
      <c r="S309" s="34"/>
      <c r="T309" s="34"/>
      <c r="U309" s="35" t="s">
        <v>65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0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1"/>
      <c r="N310" s="317" t="s">
        <v>66</v>
      </c>
      <c r="O310" s="318"/>
      <c r="P310" s="318"/>
      <c r="Q310" s="318"/>
      <c r="R310" s="318"/>
      <c r="S310" s="318"/>
      <c r="T310" s="319"/>
      <c r="U310" s="37" t="s">
        <v>67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x14ac:dyDescent="0.2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21"/>
      <c r="N311" s="317" t="s">
        <v>66</v>
      </c>
      <c r="O311" s="318"/>
      <c r="P311" s="318"/>
      <c r="Q311" s="318"/>
      <c r="R311" s="318"/>
      <c r="S311" s="318"/>
      <c r="T311" s="319"/>
      <c r="U311" s="37" t="s">
        <v>65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customHeight="1" x14ac:dyDescent="0.25">
      <c r="A312" s="316" t="s">
        <v>218</v>
      </c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3">
        <v>4607091384673</v>
      </c>
      <c r="E313" s="312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1"/>
      <c r="P313" s="311"/>
      <c r="Q313" s="311"/>
      <c r="R313" s="312"/>
      <c r="S313" s="34"/>
      <c r="T313" s="34"/>
      <c r="U313" s="35" t="s">
        <v>65</v>
      </c>
      <c r="V313" s="306">
        <v>85</v>
      </c>
      <c r="W313" s="307">
        <f>IFERROR(IF(V313="",0,CEILING((V313/$H313),1)*$H313),"")</f>
        <v>85.8</v>
      </c>
      <c r="X313" s="36">
        <f>IFERROR(IF(W313=0,"",ROUNDUP(W313/H313,0)*0.02175),"")</f>
        <v>0.23924999999999999</v>
      </c>
      <c r="Y313" s="56"/>
      <c r="Z313" s="57"/>
      <c r="AD313" s="58"/>
      <c r="BA313" s="228" t="s">
        <v>1</v>
      </c>
    </row>
    <row r="314" spans="1:53" x14ac:dyDescent="0.2">
      <c r="A314" s="320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1"/>
      <c r="N314" s="317" t="s">
        <v>66</v>
      </c>
      <c r="O314" s="318"/>
      <c r="P314" s="318"/>
      <c r="Q314" s="318"/>
      <c r="R314" s="318"/>
      <c r="S314" s="318"/>
      <c r="T314" s="319"/>
      <c r="U314" s="37" t="s">
        <v>67</v>
      </c>
      <c r="V314" s="308">
        <f>IFERROR(V313/H313,"0")</f>
        <v>10.897435897435898</v>
      </c>
      <c r="W314" s="308">
        <f>IFERROR(W313/H313,"0")</f>
        <v>11</v>
      </c>
      <c r="X314" s="308">
        <f>IFERROR(IF(X313="",0,X313),"0")</f>
        <v>0.23924999999999999</v>
      </c>
      <c r="Y314" s="309"/>
      <c r="Z314" s="309"/>
    </row>
    <row r="315" spans="1:53" x14ac:dyDescent="0.2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21"/>
      <c r="N315" s="317" t="s">
        <v>66</v>
      </c>
      <c r="O315" s="318"/>
      <c r="P315" s="318"/>
      <c r="Q315" s="318"/>
      <c r="R315" s="318"/>
      <c r="S315" s="318"/>
      <c r="T315" s="319"/>
      <c r="U315" s="37" t="s">
        <v>65</v>
      </c>
      <c r="V315" s="308">
        <f>IFERROR(SUM(V313:V313),"0")</f>
        <v>85</v>
      </c>
      <c r="W315" s="308">
        <f>IFERROR(SUM(W313:W313),"0")</f>
        <v>85.8</v>
      </c>
      <c r="X315" s="37"/>
      <c r="Y315" s="309"/>
      <c r="Z315" s="309"/>
    </row>
    <row r="316" spans="1:53" ht="16.5" customHeight="1" x14ac:dyDescent="0.25">
      <c r="A316" s="314" t="s">
        <v>460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14.25" customHeight="1" x14ac:dyDescent="0.25">
      <c r="A317" s="316" t="s">
        <v>103</v>
      </c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3">
        <v>4607091384185</v>
      </c>
      <c r="E318" s="312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3">
        <v>4607091384192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3">
        <v>4680115881907</v>
      </c>
      <c r="E320" s="312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3">
        <v>4607091384680</v>
      </c>
      <c r="E321" s="312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1"/>
      <c r="P321" s="311"/>
      <c r="Q321" s="311"/>
      <c r="R321" s="312"/>
      <c r="S321" s="34"/>
      <c r="T321" s="34"/>
      <c r="U321" s="35" t="s">
        <v>65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0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1"/>
      <c r="N322" s="317" t="s">
        <v>66</v>
      </c>
      <c r="O322" s="318"/>
      <c r="P322" s="318"/>
      <c r="Q322" s="318"/>
      <c r="R322" s="318"/>
      <c r="S322" s="318"/>
      <c r="T322" s="319"/>
      <c r="U322" s="37" t="s">
        <v>67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x14ac:dyDescent="0.2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21"/>
      <c r="N323" s="317" t="s">
        <v>66</v>
      </c>
      <c r="O323" s="318"/>
      <c r="P323" s="318"/>
      <c r="Q323" s="318"/>
      <c r="R323" s="318"/>
      <c r="S323" s="318"/>
      <c r="T323" s="319"/>
      <c r="U323" s="37" t="s">
        <v>65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customHeight="1" x14ac:dyDescent="0.25">
      <c r="A324" s="316" t="s">
        <v>60</v>
      </c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3">
        <v>4607091384802</v>
      </c>
      <c r="E325" s="312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3">
        <v>4607091384826</v>
      </c>
      <c r="E326" s="312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1"/>
      <c r="P326" s="311"/>
      <c r="Q326" s="311"/>
      <c r="R326" s="312"/>
      <c r="S326" s="34"/>
      <c r="T326" s="34"/>
      <c r="U326" s="35" t="s">
        <v>65</v>
      </c>
      <c r="V326" s="306">
        <v>3.5</v>
      </c>
      <c r="W326" s="307">
        <f>IFERROR(IF(V326="",0,CEILING((V326/$H326),1)*$H326),"")</f>
        <v>5.6</v>
      </c>
      <c r="X326" s="36">
        <f>IFERROR(IF(W326=0,"",ROUNDUP(W326/H326,0)*0.00502),"")</f>
        <v>1.004E-2</v>
      </c>
      <c r="Y326" s="56"/>
      <c r="Z326" s="57"/>
      <c r="AD326" s="58"/>
      <c r="BA326" s="234" t="s">
        <v>1</v>
      </c>
    </row>
    <row r="327" spans="1:53" x14ac:dyDescent="0.2">
      <c r="A327" s="320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1"/>
      <c r="N327" s="317" t="s">
        <v>66</v>
      </c>
      <c r="O327" s="318"/>
      <c r="P327" s="318"/>
      <c r="Q327" s="318"/>
      <c r="R327" s="318"/>
      <c r="S327" s="318"/>
      <c r="T327" s="319"/>
      <c r="U327" s="37" t="s">
        <v>67</v>
      </c>
      <c r="V327" s="308">
        <f>IFERROR(V325/H325,"0")+IFERROR(V326/H326,"0")</f>
        <v>1.25</v>
      </c>
      <c r="W327" s="308">
        <f>IFERROR(W325/H325,"0")+IFERROR(W326/H326,"0")</f>
        <v>2</v>
      </c>
      <c r="X327" s="308">
        <f>IFERROR(IF(X325="",0,X325),"0")+IFERROR(IF(X326="",0,X326),"0")</f>
        <v>1.004E-2</v>
      </c>
      <c r="Y327" s="309"/>
      <c r="Z327" s="309"/>
    </row>
    <row r="328" spans="1:53" x14ac:dyDescent="0.2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21"/>
      <c r="N328" s="317" t="s">
        <v>66</v>
      </c>
      <c r="O328" s="318"/>
      <c r="P328" s="318"/>
      <c r="Q328" s="318"/>
      <c r="R328" s="318"/>
      <c r="S328" s="318"/>
      <c r="T328" s="319"/>
      <c r="U328" s="37" t="s">
        <v>65</v>
      </c>
      <c r="V328" s="308">
        <f>IFERROR(SUM(V325:V326),"0")</f>
        <v>3.5</v>
      </c>
      <c r="W328" s="308">
        <f>IFERROR(SUM(W325:W326),"0")</f>
        <v>5.6</v>
      </c>
      <c r="X328" s="37"/>
      <c r="Y328" s="309"/>
      <c r="Z328" s="309"/>
    </row>
    <row r="329" spans="1:53" ht="14.25" customHeight="1" x14ac:dyDescent="0.25">
      <c r="A329" s="316" t="s">
        <v>68</v>
      </c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3">
        <v>4607091384246</v>
      </c>
      <c r="E330" s="312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855</v>
      </c>
      <c r="W330" s="307">
        <f>IFERROR(IF(V330="",0,CEILING((V330/$H330),1)*$H330),"")</f>
        <v>858</v>
      </c>
      <c r="X330" s="36">
        <f>IFERROR(IF(W330=0,"",ROUNDUP(W330/H330,0)*0.02175),"")</f>
        <v>2.3924999999999996</v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3">
        <v>4680115881976</v>
      </c>
      <c r="E331" s="312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3">
        <v>4607091384253</v>
      </c>
      <c r="E332" s="312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3">
        <v>4680115881969</v>
      </c>
      <c r="E333" s="312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1"/>
      <c r="P333" s="311"/>
      <c r="Q333" s="311"/>
      <c r="R333" s="312"/>
      <c r="S333" s="34"/>
      <c r="T333" s="34"/>
      <c r="U333" s="35" t="s">
        <v>65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0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1"/>
      <c r="N334" s="317" t="s">
        <v>66</v>
      </c>
      <c r="O334" s="318"/>
      <c r="P334" s="318"/>
      <c r="Q334" s="318"/>
      <c r="R334" s="318"/>
      <c r="S334" s="318"/>
      <c r="T334" s="319"/>
      <c r="U334" s="37" t="s">
        <v>67</v>
      </c>
      <c r="V334" s="308">
        <f>IFERROR(V330/H330,"0")+IFERROR(V331/H331,"0")+IFERROR(V332/H332,"0")+IFERROR(V333/H333,"0")</f>
        <v>109.61538461538461</v>
      </c>
      <c r="W334" s="308">
        <f>IFERROR(W330/H330,"0")+IFERROR(W331/H331,"0")+IFERROR(W332/H332,"0")+IFERROR(W333/H333,"0")</f>
        <v>110</v>
      </c>
      <c r="X334" s="308">
        <f>IFERROR(IF(X330="",0,X330),"0")+IFERROR(IF(X331="",0,X331),"0")+IFERROR(IF(X332="",0,X332),"0")+IFERROR(IF(X333="",0,X333),"0")</f>
        <v>2.3924999999999996</v>
      </c>
      <c r="Y334" s="309"/>
      <c r="Z334" s="309"/>
    </row>
    <row r="335" spans="1:53" x14ac:dyDescent="0.2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21"/>
      <c r="N335" s="317" t="s">
        <v>66</v>
      </c>
      <c r="O335" s="318"/>
      <c r="P335" s="318"/>
      <c r="Q335" s="318"/>
      <c r="R335" s="318"/>
      <c r="S335" s="318"/>
      <c r="T335" s="319"/>
      <c r="U335" s="37" t="s">
        <v>65</v>
      </c>
      <c r="V335" s="308">
        <f>IFERROR(SUM(V330:V333),"0")</f>
        <v>855</v>
      </c>
      <c r="W335" s="308">
        <f>IFERROR(SUM(W330:W333),"0")</f>
        <v>858</v>
      </c>
      <c r="X335" s="37"/>
      <c r="Y335" s="309"/>
      <c r="Z335" s="309"/>
    </row>
    <row r="336" spans="1:53" ht="14.25" customHeight="1" x14ac:dyDescent="0.25">
      <c r="A336" s="316" t="s">
        <v>218</v>
      </c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3">
        <v>4607091389357</v>
      </c>
      <c r="E337" s="312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1"/>
      <c r="P337" s="311"/>
      <c r="Q337" s="311"/>
      <c r="R337" s="312"/>
      <c r="S337" s="34"/>
      <c r="T337" s="34"/>
      <c r="U337" s="35" t="s">
        <v>65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0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1"/>
      <c r="N338" s="317" t="s">
        <v>66</v>
      </c>
      <c r="O338" s="318"/>
      <c r="P338" s="318"/>
      <c r="Q338" s="318"/>
      <c r="R338" s="318"/>
      <c r="S338" s="318"/>
      <c r="T338" s="319"/>
      <c r="U338" s="37" t="s">
        <v>67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21"/>
      <c r="N339" s="317" t="s">
        <v>66</v>
      </c>
      <c r="O339" s="318"/>
      <c r="P339" s="318"/>
      <c r="Q339" s="318"/>
      <c r="R339" s="318"/>
      <c r="S339" s="318"/>
      <c r="T339" s="319"/>
      <c r="U339" s="37" t="s">
        <v>65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22" t="s">
        <v>483</v>
      </c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48"/>
      <c r="Z340" s="48"/>
    </row>
    <row r="341" spans="1:53" ht="16.5" customHeight="1" x14ac:dyDescent="0.25">
      <c r="A341" s="314" t="s">
        <v>484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14.25" customHeight="1" x14ac:dyDescent="0.25">
      <c r="A342" s="316" t="s">
        <v>103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3">
        <v>4607091389708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3">
        <v>4607091389692</v>
      </c>
      <c r="E344" s="312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1"/>
      <c r="P344" s="311"/>
      <c r="Q344" s="311"/>
      <c r="R344" s="312"/>
      <c r="S344" s="34"/>
      <c r="T344" s="34"/>
      <c r="U344" s="35" t="s">
        <v>65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0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1"/>
      <c r="N345" s="317" t="s">
        <v>66</v>
      </c>
      <c r="O345" s="318"/>
      <c r="P345" s="318"/>
      <c r="Q345" s="318"/>
      <c r="R345" s="318"/>
      <c r="S345" s="318"/>
      <c r="T345" s="319"/>
      <c r="U345" s="37" t="s">
        <v>67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21"/>
      <c r="N346" s="317" t="s">
        <v>66</v>
      </c>
      <c r="O346" s="318"/>
      <c r="P346" s="318"/>
      <c r="Q346" s="318"/>
      <c r="R346" s="318"/>
      <c r="S346" s="318"/>
      <c r="T346" s="319"/>
      <c r="U346" s="37" t="s">
        <v>65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16" t="s">
        <v>60</v>
      </c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3">
        <v>4607091389753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3">
        <v>4607091389760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3">
        <v>4607091389746</v>
      </c>
      <c r="E350" s="312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3">
        <v>4680115882928</v>
      </c>
      <c r="E351" s="312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3">
        <v>4680115883147</v>
      </c>
      <c r="E352" s="312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3">
        <v>4607091384338</v>
      </c>
      <c r="E353" s="312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3.5</v>
      </c>
      <c r="W353" s="307">
        <f t="shared" si="15"/>
        <v>4.2</v>
      </c>
      <c r="X353" s="36">
        <f t="shared" si="16"/>
        <v>1.004E-2</v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3">
        <v>4680115883154</v>
      </c>
      <c r="E354" s="312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3">
        <v>4607091389524</v>
      </c>
      <c r="E355" s="312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3">
        <v>4680115883161</v>
      </c>
      <c r="E356" s="312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7.0000000000000009</v>
      </c>
      <c r="W356" s="307">
        <f t="shared" si="15"/>
        <v>8.4</v>
      </c>
      <c r="X356" s="36">
        <f t="shared" si="16"/>
        <v>2.5100000000000001E-2</v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3">
        <v>4607091384345</v>
      </c>
      <c r="E357" s="312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3">
        <v>4680115883178</v>
      </c>
      <c r="E358" s="312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3">
        <v>4607091389531</v>
      </c>
      <c r="E359" s="312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3">
        <v>4680115883185</v>
      </c>
      <c r="E360" s="312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3" t="s">
        <v>515</v>
      </c>
      <c r="O360" s="311"/>
      <c r="P360" s="311"/>
      <c r="Q360" s="311"/>
      <c r="R360" s="312"/>
      <c r="S360" s="34"/>
      <c r="T360" s="34"/>
      <c r="U360" s="35" t="s">
        <v>65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0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1"/>
      <c r="N361" s="317" t="s">
        <v>66</v>
      </c>
      <c r="O361" s="318"/>
      <c r="P361" s="318"/>
      <c r="Q361" s="318"/>
      <c r="R361" s="318"/>
      <c r="S361" s="318"/>
      <c r="T361" s="319"/>
      <c r="U361" s="37" t="s">
        <v>67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5.8333333333333339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7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3.5140000000000005E-2</v>
      </c>
      <c r="Y361" s="309"/>
      <c r="Z361" s="309"/>
    </row>
    <row r="362" spans="1:53" x14ac:dyDescent="0.2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21"/>
      <c r="N362" s="317" t="s">
        <v>66</v>
      </c>
      <c r="O362" s="318"/>
      <c r="P362" s="318"/>
      <c r="Q362" s="318"/>
      <c r="R362" s="318"/>
      <c r="S362" s="318"/>
      <c r="T362" s="319"/>
      <c r="U362" s="37" t="s">
        <v>65</v>
      </c>
      <c r="V362" s="308">
        <f>IFERROR(SUM(V348:V360),"0")</f>
        <v>10.5</v>
      </c>
      <c r="W362" s="308">
        <f>IFERROR(SUM(W348:W360),"0")</f>
        <v>12.600000000000001</v>
      </c>
      <c r="X362" s="37"/>
      <c r="Y362" s="309"/>
      <c r="Z362" s="309"/>
    </row>
    <row r="363" spans="1:53" ht="14.25" customHeight="1" x14ac:dyDescent="0.25">
      <c r="A363" s="316" t="s">
        <v>68</v>
      </c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3">
        <v>4607091389685</v>
      </c>
      <c r="E364" s="312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3">
        <v>4607091389654</v>
      </c>
      <c r="E365" s="312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3">
        <v>4607091384352</v>
      </c>
      <c r="E366" s="312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3">
        <v>4607091389661</v>
      </c>
      <c r="E367" s="312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1"/>
      <c r="P367" s="311"/>
      <c r="Q367" s="311"/>
      <c r="R367" s="312"/>
      <c r="S367" s="34"/>
      <c r="T367" s="34"/>
      <c r="U367" s="35" t="s">
        <v>65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0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1"/>
      <c r="N368" s="317" t="s">
        <v>66</v>
      </c>
      <c r="O368" s="318"/>
      <c r="P368" s="318"/>
      <c r="Q368" s="318"/>
      <c r="R368" s="318"/>
      <c r="S368" s="318"/>
      <c r="T368" s="319"/>
      <c r="U368" s="37" t="s">
        <v>67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21"/>
      <c r="N369" s="317" t="s">
        <v>66</v>
      </c>
      <c r="O369" s="318"/>
      <c r="P369" s="318"/>
      <c r="Q369" s="318"/>
      <c r="R369" s="318"/>
      <c r="S369" s="318"/>
      <c r="T369" s="319"/>
      <c r="U369" s="37" t="s">
        <v>65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16" t="s">
        <v>218</v>
      </c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3">
        <v>4680115881648</v>
      </c>
      <c r="E371" s="312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1"/>
      <c r="P371" s="311"/>
      <c r="Q371" s="311"/>
      <c r="R371" s="312"/>
      <c r="S371" s="34"/>
      <c r="T371" s="34"/>
      <c r="U371" s="35" t="s">
        <v>65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1"/>
      <c r="N372" s="317" t="s">
        <v>66</v>
      </c>
      <c r="O372" s="318"/>
      <c r="P372" s="318"/>
      <c r="Q372" s="318"/>
      <c r="R372" s="318"/>
      <c r="S372" s="318"/>
      <c r="T372" s="319"/>
      <c r="U372" s="37" t="s">
        <v>67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21"/>
      <c r="N373" s="317" t="s">
        <v>66</v>
      </c>
      <c r="O373" s="318"/>
      <c r="P373" s="318"/>
      <c r="Q373" s="318"/>
      <c r="R373" s="318"/>
      <c r="S373" s="318"/>
      <c r="T373" s="319"/>
      <c r="U373" s="37" t="s">
        <v>65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16" t="s">
        <v>90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3">
        <v>4680115882997</v>
      </c>
      <c r="E375" s="312"/>
      <c r="F375" s="305">
        <v>0.13</v>
      </c>
      <c r="G375" s="32">
        <v>10</v>
      </c>
      <c r="H375" s="305">
        <v>1.3</v>
      </c>
      <c r="I375" s="305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4" t="s">
        <v>530</v>
      </c>
      <c r="O375" s="311"/>
      <c r="P375" s="311"/>
      <c r="Q375" s="311"/>
      <c r="R375" s="312"/>
      <c r="S375" s="34"/>
      <c r="T375" s="34"/>
      <c r="U375" s="35" t="s">
        <v>65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1"/>
      <c r="N376" s="317" t="s">
        <v>66</v>
      </c>
      <c r="O376" s="318"/>
      <c r="P376" s="318"/>
      <c r="Q376" s="318"/>
      <c r="R376" s="318"/>
      <c r="S376" s="318"/>
      <c r="T376" s="319"/>
      <c r="U376" s="37" t="s">
        <v>67</v>
      </c>
      <c r="V376" s="308">
        <f>IFERROR(V375/H375,"0")</f>
        <v>0</v>
      </c>
      <c r="W376" s="308">
        <f>IFERROR(W375/H375,"0")</f>
        <v>0</v>
      </c>
      <c r="X376" s="308">
        <f>IFERROR(IF(X375="",0,X375),"0")</f>
        <v>0</v>
      </c>
      <c r="Y376" s="309"/>
      <c r="Z376" s="309"/>
    </row>
    <row r="377" spans="1:53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21"/>
      <c r="N377" s="317" t="s">
        <v>66</v>
      </c>
      <c r="O377" s="318"/>
      <c r="P377" s="318"/>
      <c r="Q377" s="318"/>
      <c r="R377" s="318"/>
      <c r="S377" s="318"/>
      <c r="T377" s="319"/>
      <c r="U377" s="37" t="s">
        <v>65</v>
      </c>
      <c r="V377" s="308">
        <f>IFERROR(SUM(V375:V375),"0")</f>
        <v>0</v>
      </c>
      <c r="W377" s="308">
        <f>IFERROR(SUM(W375:W375),"0")</f>
        <v>0</v>
      </c>
      <c r="X377" s="37"/>
      <c r="Y377" s="309"/>
      <c r="Z377" s="309"/>
    </row>
    <row r="378" spans="1:53" ht="16.5" customHeight="1" x14ac:dyDescent="0.25">
      <c r="A378" s="314" t="s">
        <v>531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14.25" customHeight="1" x14ac:dyDescent="0.25">
      <c r="A379" s="316" t="s">
        <v>95</v>
      </c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15"/>
      <c r="N379" s="315"/>
      <c r="O379" s="315"/>
      <c r="P379" s="315"/>
      <c r="Q379" s="315"/>
      <c r="R379" s="315"/>
      <c r="S379" s="315"/>
      <c r="T379" s="315"/>
      <c r="U379" s="315"/>
      <c r="V379" s="315"/>
      <c r="W379" s="315"/>
      <c r="X379" s="315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3">
        <v>4607091389388</v>
      </c>
      <c r="E380" s="312"/>
      <c r="F380" s="305">
        <v>1.3</v>
      </c>
      <c r="G380" s="32">
        <v>4</v>
      </c>
      <c r="H380" s="305">
        <v>5.2</v>
      </c>
      <c r="I380" s="305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3">
        <v>4607091389364</v>
      </c>
      <c r="E381" s="312"/>
      <c r="F381" s="305">
        <v>0.42</v>
      </c>
      <c r="G381" s="32">
        <v>6</v>
      </c>
      <c r="H381" s="305">
        <v>2.52</v>
      </c>
      <c r="I381" s="305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5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1"/>
      <c r="P381" s="311"/>
      <c r="Q381" s="311"/>
      <c r="R381" s="312"/>
      <c r="S381" s="34"/>
      <c r="T381" s="34"/>
      <c r="U381" s="35" t="s">
        <v>65</v>
      </c>
      <c r="V381" s="306">
        <v>0</v>
      </c>
      <c r="W381" s="307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0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1"/>
      <c r="N382" s="317" t="s">
        <v>66</v>
      </c>
      <c r="O382" s="318"/>
      <c r="P382" s="318"/>
      <c r="Q382" s="318"/>
      <c r="R382" s="318"/>
      <c r="S382" s="318"/>
      <c r="T382" s="319"/>
      <c r="U382" s="37" t="s">
        <v>67</v>
      </c>
      <c r="V382" s="308">
        <f>IFERROR(V380/H380,"0")+IFERROR(V381/H381,"0")</f>
        <v>0</v>
      </c>
      <c r="W382" s="308">
        <f>IFERROR(W380/H380,"0")+IFERROR(W381/H381,"0")</f>
        <v>0</v>
      </c>
      <c r="X382" s="308">
        <f>IFERROR(IF(X380="",0,X380),"0")+IFERROR(IF(X381="",0,X381),"0")</f>
        <v>0</v>
      </c>
      <c r="Y382" s="309"/>
      <c r="Z382" s="309"/>
    </row>
    <row r="383" spans="1:53" x14ac:dyDescent="0.2">
      <c r="A383" s="315"/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21"/>
      <c r="N383" s="317" t="s">
        <v>66</v>
      </c>
      <c r="O383" s="318"/>
      <c r="P383" s="318"/>
      <c r="Q383" s="318"/>
      <c r="R383" s="318"/>
      <c r="S383" s="318"/>
      <c r="T383" s="319"/>
      <c r="U383" s="37" t="s">
        <v>65</v>
      </c>
      <c r="V383" s="308">
        <f>IFERROR(SUM(V380:V381),"0")</f>
        <v>0</v>
      </c>
      <c r="W383" s="308">
        <f>IFERROR(SUM(W380:W381),"0")</f>
        <v>0</v>
      </c>
      <c r="X383" s="37"/>
      <c r="Y383" s="309"/>
      <c r="Z383" s="309"/>
    </row>
    <row r="384" spans="1:53" ht="14.25" customHeight="1" x14ac:dyDescent="0.25">
      <c r="A384" s="316" t="s">
        <v>60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15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3">
        <v>4607091389739</v>
      </c>
      <c r="E385" s="312"/>
      <c r="F385" s="305">
        <v>0.7</v>
      </c>
      <c r="G385" s="32">
        <v>6</v>
      </c>
      <c r="H385" s="305">
        <v>4.2</v>
      </c>
      <c r="I385" s="305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ref="W385:W391" si="17"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3">
        <v>4680115883048</v>
      </c>
      <c r="E386" s="312"/>
      <c r="F386" s="305">
        <v>1</v>
      </c>
      <c r="G386" s="32">
        <v>4</v>
      </c>
      <c r="H386" s="305">
        <v>4</v>
      </c>
      <c r="I386" s="305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3">
        <v>4607091389425</v>
      </c>
      <c r="E387" s="312"/>
      <c r="F387" s="305">
        <v>0.35</v>
      </c>
      <c r="G387" s="32">
        <v>6</v>
      </c>
      <c r="H387" s="305">
        <v>2.1</v>
      </c>
      <c r="I387" s="305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3">
        <v>4680115882911</v>
      </c>
      <c r="E388" s="312"/>
      <c r="F388" s="305">
        <v>0.4</v>
      </c>
      <c r="G388" s="32">
        <v>6</v>
      </c>
      <c r="H388" s="305">
        <v>2.4</v>
      </c>
      <c r="I388" s="305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1" t="s">
        <v>544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3">
        <v>4680115880771</v>
      </c>
      <c r="E389" s="312"/>
      <c r="F389" s="305">
        <v>0.28000000000000003</v>
      </c>
      <c r="G389" s="32">
        <v>6</v>
      </c>
      <c r="H389" s="305">
        <v>1.68</v>
      </c>
      <c r="I389" s="305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3">
        <v>4607091389500</v>
      </c>
      <c r="E390" s="312"/>
      <c r="F390" s="305">
        <v>0.35</v>
      </c>
      <c r="G390" s="32">
        <v>6</v>
      </c>
      <c r="H390" s="305">
        <v>2.1</v>
      </c>
      <c r="I390" s="305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3">
        <v>4680115881983</v>
      </c>
      <c r="E391" s="312"/>
      <c r="F391" s="305">
        <v>0.28000000000000003</v>
      </c>
      <c r="G391" s="32">
        <v>4</v>
      </c>
      <c r="H391" s="305">
        <v>1.1200000000000001</v>
      </c>
      <c r="I391" s="305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2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1"/>
      <c r="P391" s="311"/>
      <c r="Q391" s="311"/>
      <c r="R391" s="312"/>
      <c r="S391" s="34"/>
      <c r="T391" s="34"/>
      <c r="U391" s="35" t="s">
        <v>65</v>
      </c>
      <c r="V391" s="306">
        <v>0</v>
      </c>
      <c r="W391" s="307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0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1"/>
      <c r="N392" s="317" t="s">
        <v>66</v>
      </c>
      <c r="O392" s="318"/>
      <c r="P392" s="318"/>
      <c r="Q392" s="318"/>
      <c r="R392" s="318"/>
      <c r="S392" s="318"/>
      <c r="T392" s="319"/>
      <c r="U392" s="37" t="s">
        <v>67</v>
      </c>
      <c r="V392" s="308">
        <f>IFERROR(V385/H385,"0")+IFERROR(V386/H386,"0")+IFERROR(V387/H387,"0")+IFERROR(V388/H388,"0")+IFERROR(V389/H389,"0")+IFERROR(V390/H390,"0")+IFERROR(V391/H391,"0")</f>
        <v>0</v>
      </c>
      <c r="W392" s="308">
        <f>IFERROR(W385/H385,"0")+IFERROR(W386/H386,"0")+IFERROR(W387/H387,"0")+IFERROR(W388/H388,"0")+IFERROR(W389/H389,"0")+IFERROR(W390/H390,"0")+IFERROR(W391/H391,"0")</f>
        <v>0</v>
      </c>
      <c r="X392" s="308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309"/>
      <c r="Z392" s="309"/>
    </row>
    <row r="393" spans="1:53" x14ac:dyDescent="0.2">
      <c r="A393" s="315"/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21"/>
      <c r="N393" s="317" t="s">
        <v>66</v>
      </c>
      <c r="O393" s="318"/>
      <c r="P393" s="318"/>
      <c r="Q393" s="318"/>
      <c r="R393" s="318"/>
      <c r="S393" s="318"/>
      <c r="T393" s="319"/>
      <c r="U393" s="37" t="s">
        <v>65</v>
      </c>
      <c r="V393" s="308">
        <f>IFERROR(SUM(V385:V391),"0")</f>
        <v>0</v>
      </c>
      <c r="W393" s="308">
        <f>IFERROR(SUM(W385:W391),"0")</f>
        <v>0</v>
      </c>
      <c r="X393" s="37"/>
      <c r="Y393" s="309"/>
      <c r="Z393" s="309"/>
    </row>
    <row r="394" spans="1:53" ht="14.25" customHeight="1" x14ac:dyDescent="0.25">
      <c r="A394" s="316" t="s">
        <v>90</v>
      </c>
      <c r="B394" s="315"/>
      <c r="C394" s="315"/>
      <c r="D394" s="315"/>
      <c r="E394" s="315"/>
      <c r="F394" s="315"/>
      <c r="G394" s="315"/>
      <c r="H394" s="315"/>
      <c r="I394" s="315"/>
      <c r="J394" s="315"/>
      <c r="K394" s="315"/>
      <c r="L394" s="315"/>
      <c r="M394" s="315"/>
      <c r="N394" s="315"/>
      <c r="O394" s="315"/>
      <c r="P394" s="315"/>
      <c r="Q394" s="315"/>
      <c r="R394" s="315"/>
      <c r="S394" s="315"/>
      <c r="T394" s="315"/>
      <c r="U394" s="315"/>
      <c r="V394" s="315"/>
      <c r="W394" s="315"/>
      <c r="X394" s="315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3">
        <v>4680115882980</v>
      </c>
      <c r="E395" s="312"/>
      <c r="F395" s="305">
        <v>0.13</v>
      </c>
      <c r="G395" s="32">
        <v>10</v>
      </c>
      <c r="H395" s="305">
        <v>1.3</v>
      </c>
      <c r="I395" s="305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1"/>
      <c r="P395" s="311"/>
      <c r="Q395" s="311"/>
      <c r="R395" s="312"/>
      <c r="S395" s="34"/>
      <c r="T395" s="34"/>
      <c r="U395" s="35" t="s">
        <v>65</v>
      </c>
      <c r="V395" s="306">
        <v>0</v>
      </c>
      <c r="W395" s="307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0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1"/>
      <c r="N396" s="317" t="s">
        <v>66</v>
      </c>
      <c r="O396" s="318"/>
      <c r="P396" s="318"/>
      <c r="Q396" s="318"/>
      <c r="R396" s="318"/>
      <c r="S396" s="318"/>
      <c r="T396" s="319"/>
      <c r="U396" s="37" t="s">
        <v>67</v>
      </c>
      <c r="V396" s="308">
        <f>IFERROR(V395/H395,"0")</f>
        <v>0</v>
      </c>
      <c r="W396" s="308">
        <f>IFERROR(W395/H395,"0")</f>
        <v>0</v>
      </c>
      <c r="X396" s="308">
        <f>IFERROR(IF(X395="",0,X395),"0")</f>
        <v>0</v>
      </c>
      <c r="Y396" s="309"/>
      <c r="Z396" s="309"/>
    </row>
    <row r="397" spans="1:53" x14ac:dyDescent="0.2">
      <c r="A397" s="315"/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21"/>
      <c r="N397" s="317" t="s">
        <v>66</v>
      </c>
      <c r="O397" s="318"/>
      <c r="P397" s="318"/>
      <c r="Q397" s="318"/>
      <c r="R397" s="318"/>
      <c r="S397" s="318"/>
      <c r="T397" s="319"/>
      <c r="U397" s="37" t="s">
        <v>65</v>
      </c>
      <c r="V397" s="308">
        <f>IFERROR(SUM(V395:V395),"0")</f>
        <v>0</v>
      </c>
      <c r="W397" s="308">
        <f>IFERROR(SUM(W395:W395),"0")</f>
        <v>0</v>
      </c>
      <c r="X397" s="37"/>
      <c r="Y397" s="309"/>
      <c r="Z397" s="309"/>
    </row>
    <row r="398" spans="1:53" ht="27.75" customHeight="1" x14ac:dyDescent="0.2">
      <c r="A398" s="322" t="s">
        <v>553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48"/>
      <c r="Z398" s="48"/>
    </row>
    <row r="399" spans="1:53" ht="16.5" customHeight="1" x14ac:dyDescent="0.25">
      <c r="A399" s="314" t="s">
        <v>553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14.25" customHeight="1" x14ac:dyDescent="0.25">
      <c r="A400" s="316" t="s">
        <v>103</v>
      </c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15"/>
      <c r="N400" s="315"/>
      <c r="O400" s="315"/>
      <c r="P400" s="315"/>
      <c r="Q400" s="315"/>
      <c r="R400" s="315"/>
      <c r="S400" s="315"/>
      <c r="T400" s="315"/>
      <c r="U400" s="315"/>
      <c r="V400" s="315"/>
      <c r="W400" s="315"/>
      <c r="X400" s="315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3">
        <v>4607091389067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0</v>
      </c>
      <c r="W401" s="307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3">
        <v>4607091383522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3">
        <v>4607091384437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3">
        <v>4607091389104</v>
      </c>
      <c r="E404" s="312"/>
      <c r="F404" s="305">
        <v>0.88</v>
      </c>
      <c r="G404" s="32">
        <v>6</v>
      </c>
      <c r="H404" s="305">
        <v>5.28</v>
      </c>
      <c r="I404" s="305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0</v>
      </c>
      <c r="W404" s="307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3">
        <v>4680115880603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3">
        <v>4607091389999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3">
        <v>4680115882782</v>
      </c>
      <c r="E407" s="312"/>
      <c r="F407" s="305">
        <v>0.6</v>
      </c>
      <c r="G407" s="32">
        <v>6</v>
      </c>
      <c r="H407" s="305">
        <v>3.6</v>
      </c>
      <c r="I407" s="305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3">
        <v>4607091389098</v>
      </c>
      <c r="E408" s="312"/>
      <c r="F408" s="305">
        <v>0.4</v>
      </c>
      <c r="G408" s="32">
        <v>6</v>
      </c>
      <c r="H408" s="305">
        <v>2.4</v>
      </c>
      <c r="I408" s="305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3">
        <v>4607091389982</v>
      </c>
      <c r="E409" s="312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1"/>
      <c r="P409" s="311"/>
      <c r="Q409" s="311"/>
      <c r="R409" s="312"/>
      <c r="S409" s="34"/>
      <c r="T409" s="34"/>
      <c r="U409" s="35" t="s">
        <v>65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0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1"/>
      <c r="N410" s="317" t="s">
        <v>66</v>
      </c>
      <c r="O410" s="318"/>
      <c r="P410" s="318"/>
      <c r="Q410" s="318"/>
      <c r="R410" s="318"/>
      <c r="S410" s="318"/>
      <c r="T410" s="319"/>
      <c r="U410" s="37" t="s">
        <v>67</v>
      </c>
      <c r="V410" s="308">
        <f>IFERROR(V401/H401,"0")+IFERROR(V402/H402,"0")+IFERROR(V403/H403,"0")+IFERROR(V404/H404,"0")+IFERROR(V405/H405,"0")+IFERROR(V406/H406,"0")+IFERROR(V407/H407,"0")+IFERROR(V408/H408,"0")+IFERROR(V409/H409,"0")</f>
        <v>0</v>
      </c>
      <c r="W410" s="308">
        <f>IFERROR(W401/H401,"0")+IFERROR(W402/H402,"0")+IFERROR(W403/H403,"0")+IFERROR(W404/H404,"0")+IFERROR(W405/H405,"0")+IFERROR(W406/H406,"0")+IFERROR(W407/H407,"0")+IFERROR(W408/H408,"0")+IFERROR(W409/H409,"0")</f>
        <v>0</v>
      </c>
      <c r="X410" s="30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</v>
      </c>
      <c r="Y410" s="309"/>
      <c r="Z410" s="309"/>
    </row>
    <row r="411" spans="1:53" x14ac:dyDescent="0.2">
      <c r="A411" s="315"/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21"/>
      <c r="N411" s="317" t="s">
        <v>66</v>
      </c>
      <c r="O411" s="318"/>
      <c r="P411" s="318"/>
      <c r="Q411" s="318"/>
      <c r="R411" s="318"/>
      <c r="S411" s="318"/>
      <c r="T411" s="319"/>
      <c r="U411" s="37" t="s">
        <v>65</v>
      </c>
      <c r="V411" s="308">
        <f>IFERROR(SUM(V401:V409),"0")</f>
        <v>0</v>
      </c>
      <c r="W411" s="308">
        <f>IFERROR(SUM(W401:W409),"0")</f>
        <v>0</v>
      </c>
      <c r="X411" s="37"/>
      <c r="Y411" s="309"/>
      <c r="Z411" s="309"/>
    </row>
    <row r="412" spans="1:53" ht="14.25" customHeight="1" x14ac:dyDescent="0.25">
      <c r="A412" s="316" t="s">
        <v>95</v>
      </c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15"/>
      <c r="M412" s="315"/>
      <c r="N412" s="315"/>
      <c r="O412" s="315"/>
      <c r="P412" s="315"/>
      <c r="Q412" s="315"/>
      <c r="R412" s="315"/>
      <c r="S412" s="315"/>
      <c r="T412" s="315"/>
      <c r="U412" s="315"/>
      <c r="V412" s="315"/>
      <c r="W412" s="315"/>
      <c r="X412" s="315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3">
        <v>4607091388930</v>
      </c>
      <c r="E413" s="312"/>
      <c r="F413" s="305">
        <v>0.88</v>
      </c>
      <c r="G413" s="32">
        <v>6</v>
      </c>
      <c r="H413" s="305">
        <v>5.28</v>
      </c>
      <c r="I413" s="305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3">
        <v>4680115880054</v>
      </c>
      <c r="E414" s="312"/>
      <c r="F414" s="305">
        <v>0.6</v>
      </c>
      <c r="G414" s="32">
        <v>6</v>
      </c>
      <c r="H414" s="305">
        <v>3.6</v>
      </c>
      <c r="I414" s="305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1"/>
      <c r="P414" s="311"/>
      <c r="Q414" s="311"/>
      <c r="R414" s="312"/>
      <c r="S414" s="34"/>
      <c r="T414" s="34"/>
      <c r="U414" s="35" t="s">
        <v>65</v>
      </c>
      <c r="V414" s="306">
        <v>0</v>
      </c>
      <c r="W414" s="307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0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1"/>
      <c r="N415" s="317" t="s">
        <v>66</v>
      </c>
      <c r="O415" s="318"/>
      <c r="P415" s="318"/>
      <c r="Q415" s="318"/>
      <c r="R415" s="318"/>
      <c r="S415" s="318"/>
      <c r="T415" s="319"/>
      <c r="U415" s="37" t="s">
        <v>67</v>
      </c>
      <c r="V415" s="308">
        <f>IFERROR(V413/H413,"0")+IFERROR(V414/H414,"0")</f>
        <v>0</v>
      </c>
      <c r="W415" s="308">
        <f>IFERROR(W413/H413,"0")+IFERROR(W414/H414,"0")</f>
        <v>0</v>
      </c>
      <c r="X415" s="308">
        <f>IFERROR(IF(X413="",0,X413),"0")+IFERROR(IF(X414="",0,X414),"0")</f>
        <v>0</v>
      </c>
      <c r="Y415" s="309"/>
      <c r="Z415" s="309"/>
    </row>
    <row r="416" spans="1:53" x14ac:dyDescent="0.2">
      <c r="A416" s="315"/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21"/>
      <c r="N416" s="317" t="s">
        <v>66</v>
      </c>
      <c r="O416" s="318"/>
      <c r="P416" s="318"/>
      <c r="Q416" s="318"/>
      <c r="R416" s="318"/>
      <c r="S416" s="318"/>
      <c r="T416" s="319"/>
      <c r="U416" s="37" t="s">
        <v>65</v>
      </c>
      <c r="V416" s="308">
        <f>IFERROR(SUM(V413:V414),"0")</f>
        <v>0</v>
      </c>
      <c r="W416" s="308">
        <f>IFERROR(SUM(W413:W414),"0")</f>
        <v>0</v>
      </c>
      <c r="X416" s="37"/>
      <c r="Y416" s="309"/>
      <c r="Z416" s="309"/>
    </row>
    <row r="417" spans="1:53" ht="14.25" customHeight="1" x14ac:dyDescent="0.25">
      <c r="A417" s="316" t="s">
        <v>60</v>
      </c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15"/>
      <c r="M417" s="315"/>
      <c r="N417" s="315"/>
      <c r="O417" s="315"/>
      <c r="P417" s="315"/>
      <c r="Q417" s="315"/>
      <c r="R417" s="315"/>
      <c r="S417" s="315"/>
      <c r="T417" s="315"/>
      <c r="U417" s="315"/>
      <c r="V417" s="315"/>
      <c r="W417" s="315"/>
      <c r="X417" s="315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3">
        <v>4680115883116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0</v>
      </c>
      <c r="W418" s="307">
        <f t="shared" ref="W418:W423" si="19"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3">
        <v>4680115883093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3">
        <v>4680115883109</v>
      </c>
      <c r="E420" s="312"/>
      <c r="F420" s="305">
        <v>0.88</v>
      </c>
      <c r="G420" s="32">
        <v>6</v>
      </c>
      <c r="H420" s="305">
        <v>5.28</v>
      </c>
      <c r="I420" s="305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110</v>
      </c>
      <c r="W420" s="307">
        <f t="shared" si="19"/>
        <v>110.88000000000001</v>
      </c>
      <c r="X420" s="36">
        <f>IFERROR(IF(W420=0,"",ROUNDUP(W420/H420,0)*0.01196),"")</f>
        <v>0.25115999999999999</v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3">
        <v>4680115882072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6" t="s">
        <v>584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3">
        <v>4680115882102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2" t="s">
        <v>587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3">
        <v>4680115882096</v>
      </c>
      <c r="E423" s="312"/>
      <c r="F423" s="305">
        <v>0.6</v>
      </c>
      <c r="G423" s="32">
        <v>6</v>
      </c>
      <c r="H423" s="305">
        <v>3.6</v>
      </c>
      <c r="I423" s="305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29" t="s">
        <v>590</v>
      </c>
      <c r="O423" s="311"/>
      <c r="P423" s="311"/>
      <c r="Q423" s="311"/>
      <c r="R423" s="312"/>
      <c r="S423" s="34"/>
      <c r="T423" s="34"/>
      <c r="U423" s="35" t="s">
        <v>65</v>
      </c>
      <c r="V423" s="306">
        <v>0</v>
      </c>
      <c r="W423" s="307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1"/>
      <c r="N424" s="317" t="s">
        <v>66</v>
      </c>
      <c r="O424" s="318"/>
      <c r="P424" s="318"/>
      <c r="Q424" s="318"/>
      <c r="R424" s="318"/>
      <c r="S424" s="318"/>
      <c r="T424" s="319"/>
      <c r="U424" s="37" t="s">
        <v>67</v>
      </c>
      <c r="V424" s="308">
        <f>IFERROR(V418/H418,"0")+IFERROR(V419/H419,"0")+IFERROR(V420/H420,"0")+IFERROR(V421/H421,"0")+IFERROR(V422/H422,"0")+IFERROR(V423/H423,"0")</f>
        <v>20.833333333333332</v>
      </c>
      <c r="W424" s="308">
        <f>IFERROR(W418/H418,"0")+IFERROR(W419/H419,"0")+IFERROR(W420/H420,"0")+IFERROR(W421/H421,"0")+IFERROR(W422/H422,"0")+IFERROR(W423/H423,"0")</f>
        <v>21</v>
      </c>
      <c r="X424" s="308">
        <f>IFERROR(IF(X418="",0,X418),"0")+IFERROR(IF(X419="",0,X419),"0")+IFERROR(IF(X420="",0,X420),"0")+IFERROR(IF(X421="",0,X421),"0")+IFERROR(IF(X422="",0,X422),"0")+IFERROR(IF(X423="",0,X423),"0")</f>
        <v>0.25115999999999999</v>
      </c>
      <c r="Y424" s="309"/>
      <c r="Z424" s="309"/>
    </row>
    <row r="425" spans="1:53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21"/>
      <c r="N425" s="317" t="s">
        <v>66</v>
      </c>
      <c r="O425" s="318"/>
      <c r="P425" s="318"/>
      <c r="Q425" s="318"/>
      <c r="R425" s="318"/>
      <c r="S425" s="318"/>
      <c r="T425" s="319"/>
      <c r="U425" s="37" t="s">
        <v>65</v>
      </c>
      <c r="V425" s="308">
        <f>IFERROR(SUM(V418:V423),"0")</f>
        <v>110</v>
      </c>
      <c r="W425" s="308">
        <f>IFERROR(SUM(W418:W423),"0")</f>
        <v>110.88000000000001</v>
      </c>
      <c r="X425" s="37"/>
      <c r="Y425" s="309"/>
      <c r="Z425" s="309"/>
    </row>
    <row r="426" spans="1:53" ht="14.25" customHeight="1" x14ac:dyDescent="0.25">
      <c r="A426" s="316" t="s">
        <v>68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15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3">
        <v>4607091383409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3">
        <v>4607091383416</v>
      </c>
      <c r="E428" s="312"/>
      <c r="F428" s="305">
        <v>1.3</v>
      </c>
      <c r="G428" s="32">
        <v>6</v>
      </c>
      <c r="H428" s="305">
        <v>7.8</v>
      </c>
      <c r="I428" s="305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1"/>
      <c r="P428" s="311"/>
      <c r="Q428" s="311"/>
      <c r="R428" s="312"/>
      <c r="S428" s="34"/>
      <c r="T428" s="34"/>
      <c r="U428" s="35" t="s">
        <v>65</v>
      </c>
      <c r="V428" s="306">
        <v>0</v>
      </c>
      <c r="W428" s="307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1"/>
      <c r="N429" s="317" t="s">
        <v>66</v>
      </c>
      <c r="O429" s="318"/>
      <c r="P429" s="318"/>
      <c r="Q429" s="318"/>
      <c r="R429" s="318"/>
      <c r="S429" s="318"/>
      <c r="T429" s="319"/>
      <c r="U429" s="37" t="s">
        <v>67</v>
      </c>
      <c r="V429" s="308">
        <f>IFERROR(V427/H427,"0")+IFERROR(V428/H428,"0")</f>
        <v>0</v>
      </c>
      <c r="W429" s="308">
        <f>IFERROR(W427/H427,"0")+IFERROR(W428/H428,"0")</f>
        <v>0</v>
      </c>
      <c r="X429" s="308">
        <f>IFERROR(IF(X427="",0,X427),"0")+IFERROR(IF(X428="",0,X428),"0")</f>
        <v>0</v>
      </c>
      <c r="Y429" s="309"/>
      <c r="Z429" s="309"/>
    </row>
    <row r="430" spans="1:53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21"/>
      <c r="N430" s="317" t="s">
        <v>66</v>
      </c>
      <c r="O430" s="318"/>
      <c r="P430" s="318"/>
      <c r="Q430" s="318"/>
      <c r="R430" s="318"/>
      <c r="S430" s="318"/>
      <c r="T430" s="319"/>
      <c r="U430" s="37" t="s">
        <v>65</v>
      </c>
      <c r="V430" s="308">
        <f>IFERROR(SUM(V427:V428),"0")</f>
        <v>0</v>
      </c>
      <c r="W430" s="308">
        <f>IFERROR(SUM(W427:W428),"0")</f>
        <v>0</v>
      </c>
      <c r="X430" s="37"/>
      <c r="Y430" s="309"/>
      <c r="Z430" s="309"/>
    </row>
    <row r="431" spans="1:53" ht="27.75" customHeight="1" x14ac:dyDescent="0.2">
      <c r="A431" s="322" t="s">
        <v>595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23"/>
      <c r="Y431" s="48"/>
      <c r="Z431" s="48"/>
    </row>
    <row r="432" spans="1:53" ht="16.5" customHeight="1" x14ac:dyDescent="0.25">
      <c r="A432" s="314" t="s">
        <v>596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14.25" customHeight="1" x14ac:dyDescent="0.25">
      <c r="A433" s="316" t="s">
        <v>103</v>
      </c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15"/>
      <c r="N433" s="315"/>
      <c r="O433" s="315"/>
      <c r="P433" s="315"/>
      <c r="Q433" s="315"/>
      <c r="R433" s="315"/>
      <c r="S433" s="315"/>
      <c r="T433" s="315"/>
      <c r="U433" s="315"/>
      <c r="V433" s="315"/>
      <c r="W433" s="315"/>
      <c r="X433" s="315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3">
        <v>4640242180441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7" t="s">
        <v>599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3">
        <v>4640242180564</v>
      </c>
      <c r="E435" s="312"/>
      <c r="F435" s="305">
        <v>1.5</v>
      </c>
      <c r="G435" s="32">
        <v>8</v>
      </c>
      <c r="H435" s="305">
        <v>12</v>
      </c>
      <c r="I435" s="305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3" t="s">
        <v>602</v>
      </c>
      <c r="O435" s="311"/>
      <c r="P435" s="311"/>
      <c r="Q435" s="311"/>
      <c r="R435" s="312"/>
      <c r="S435" s="34"/>
      <c r="T435" s="34"/>
      <c r="U435" s="35" t="s">
        <v>65</v>
      </c>
      <c r="V435" s="306">
        <v>0</v>
      </c>
      <c r="W435" s="307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0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1"/>
      <c r="N436" s="317" t="s">
        <v>66</v>
      </c>
      <c r="O436" s="318"/>
      <c r="P436" s="318"/>
      <c r="Q436" s="318"/>
      <c r="R436" s="318"/>
      <c r="S436" s="318"/>
      <c r="T436" s="319"/>
      <c r="U436" s="37" t="s">
        <v>67</v>
      </c>
      <c r="V436" s="308">
        <f>IFERROR(V434/H434,"0")+IFERROR(V435/H435,"0")</f>
        <v>0</v>
      </c>
      <c r="W436" s="308">
        <f>IFERROR(W434/H434,"0")+IFERROR(W435/H435,"0")</f>
        <v>0</v>
      </c>
      <c r="X436" s="308">
        <f>IFERROR(IF(X434="",0,X434),"0")+IFERROR(IF(X435="",0,X435),"0")</f>
        <v>0</v>
      </c>
      <c r="Y436" s="309"/>
      <c r="Z436" s="309"/>
    </row>
    <row r="437" spans="1:53" x14ac:dyDescent="0.2">
      <c r="A437" s="315"/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21"/>
      <c r="N437" s="317" t="s">
        <v>66</v>
      </c>
      <c r="O437" s="318"/>
      <c r="P437" s="318"/>
      <c r="Q437" s="318"/>
      <c r="R437" s="318"/>
      <c r="S437" s="318"/>
      <c r="T437" s="319"/>
      <c r="U437" s="37" t="s">
        <v>65</v>
      </c>
      <c r="V437" s="308">
        <f>IFERROR(SUM(V434:V435),"0")</f>
        <v>0</v>
      </c>
      <c r="W437" s="308">
        <f>IFERROR(SUM(W434:W435),"0")</f>
        <v>0</v>
      </c>
      <c r="X437" s="37"/>
      <c r="Y437" s="309"/>
      <c r="Z437" s="309"/>
    </row>
    <row r="438" spans="1:53" ht="14.25" customHeight="1" x14ac:dyDescent="0.25">
      <c r="A438" s="316" t="s">
        <v>95</v>
      </c>
      <c r="B438" s="315"/>
      <c r="C438" s="315"/>
      <c r="D438" s="315"/>
      <c r="E438" s="315"/>
      <c r="F438" s="315"/>
      <c r="G438" s="315"/>
      <c r="H438" s="315"/>
      <c r="I438" s="315"/>
      <c r="J438" s="315"/>
      <c r="K438" s="315"/>
      <c r="L438" s="315"/>
      <c r="M438" s="315"/>
      <c r="N438" s="315"/>
      <c r="O438" s="315"/>
      <c r="P438" s="315"/>
      <c r="Q438" s="315"/>
      <c r="R438" s="315"/>
      <c r="S438" s="315"/>
      <c r="T438" s="315"/>
      <c r="U438" s="315"/>
      <c r="V438" s="315"/>
      <c r="W438" s="315"/>
      <c r="X438" s="315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3">
        <v>4640242180526</v>
      </c>
      <c r="E439" s="312"/>
      <c r="F439" s="305">
        <v>1.8</v>
      </c>
      <c r="G439" s="32">
        <v>6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8" t="s">
        <v>605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3">
        <v>4640242180519</v>
      </c>
      <c r="E440" s="312"/>
      <c r="F440" s="305">
        <v>1.35</v>
      </c>
      <c r="G440" s="32">
        <v>8</v>
      </c>
      <c r="H440" s="305">
        <v>10.8</v>
      </c>
      <c r="I440" s="305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5" t="s">
        <v>608</v>
      </c>
      <c r="O440" s="311"/>
      <c r="P440" s="311"/>
      <c r="Q440" s="311"/>
      <c r="R440" s="312"/>
      <c r="S440" s="34"/>
      <c r="T440" s="34"/>
      <c r="U440" s="35" t="s">
        <v>65</v>
      </c>
      <c r="V440" s="306">
        <v>0</v>
      </c>
      <c r="W440" s="307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0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1"/>
      <c r="N441" s="317" t="s">
        <v>66</v>
      </c>
      <c r="O441" s="318"/>
      <c r="P441" s="318"/>
      <c r="Q441" s="318"/>
      <c r="R441" s="318"/>
      <c r="S441" s="318"/>
      <c r="T441" s="319"/>
      <c r="U441" s="37" t="s">
        <v>67</v>
      </c>
      <c r="V441" s="308">
        <f>IFERROR(V439/H439,"0")+IFERROR(V440/H440,"0")</f>
        <v>0</v>
      </c>
      <c r="W441" s="308">
        <f>IFERROR(W439/H439,"0")+IFERROR(W440/H440,"0")</f>
        <v>0</v>
      </c>
      <c r="X441" s="308">
        <f>IFERROR(IF(X439="",0,X439),"0")+IFERROR(IF(X440="",0,X440),"0")</f>
        <v>0</v>
      </c>
      <c r="Y441" s="309"/>
      <c r="Z441" s="309"/>
    </row>
    <row r="442" spans="1:53" x14ac:dyDescent="0.2">
      <c r="A442" s="315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21"/>
      <c r="N442" s="317" t="s">
        <v>66</v>
      </c>
      <c r="O442" s="318"/>
      <c r="P442" s="318"/>
      <c r="Q442" s="318"/>
      <c r="R442" s="318"/>
      <c r="S442" s="318"/>
      <c r="T442" s="319"/>
      <c r="U442" s="37" t="s">
        <v>65</v>
      </c>
      <c r="V442" s="308">
        <f>IFERROR(SUM(V439:V440),"0")</f>
        <v>0</v>
      </c>
      <c r="W442" s="308">
        <f>IFERROR(SUM(W439:W440),"0")</f>
        <v>0</v>
      </c>
      <c r="X442" s="37"/>
      <c r="Y442" s="309"/>
      <c r="Z442" s="309"/>
    </row>
    <row r="443" spans="1:53" ht="14.25" customHeight="1" x14ac:dyDescent="0.25">
      <c r="A443" s="316" t="s">
        <v>60</v>
      </c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15"/>
      <c r="M443" s="315"/>
      <c r="N443" s="315"/>
      <c r="O443" s="315"/>
      <c r="P443" s="315"/>
      <c r="Q443" s="315"/>
      <c r="R443" s="315"/>
      <c r="S443" s="315"/>
      <c r="T443" s="315"/>
      <c r="U443" s="315"/>
      <c r="V443" s="315"/>
      <c r="W443" s="315"/>
      <c r="X443" s="315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3">
        <v>4640242180816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3" t="s">
        <v>611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3">
        <v>4640242180595</v>
      </c>
      <c r="E445" s="312"/>
      <c r="F445" s="305">
        <v>0.7</v>
      </c>
      <c r="G445" s="32">
        <v>6</v>
      </c>
      <c r="H445" s="305">
        <v>4.2</v>
      </c>
      <c r="I445" s="305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8" t="s">
        <v>614</v>
      </c>
      <c r="O445" s="311"/>
      <c r="P445" s="311"/>
      <c r="Q445" s="311"/>
      <c r="R445" s="312"/>
      <c r="S445" s="34"/>
      <c r="T445" s="34"/>
      <c r="U445" s="35" t="s">
        <v>65</v>
      </c>
      <c r="V445" s="306">
        <v>0</v>
      </c>
      <c r="W445" s="307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0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1"/>
      <c r="N446" s="317" t="s">
        <v>66</v>
      </c>
      <c r="O446" s="318"/>
      <c r="P446" s="318"/>
      <c r="Q446" s="318"/>
      <c r="R446" s="318"/>
      <c r="S446" s="318"/>
      <c r="T446" s="319"/>
      <c r="U446" s="37" t="s">
        <v>67</v>
      </c>
      <c r="V446" s="308">
        <f>IFERROR(V444/H444,"0")+IFERROR(V445/H445,"0")</f>
        <v>0</v>
      </c>
      <c r="W446" s="308">
        <f>IFERROR(W444/H444,"0")+IFERROR(W445/H445,"0")</f>
        <v>0</v>
      </c>
      <c r="X446" s="308">
        <f>IFERROR(IF(X444="",0,X444),"0")+IFERROR(IF(X445="",0,X445),"0")</f>
        <v>0</v>
      </c>
      <c r="Y446" s="309"/>
      <c r="Z446" s="309"/>
    </row>
    <row r="447" spans="1:53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21"/>
      <c r="N447" s="317" t="s">
        <v>66</v>
      </c>
      <c r="O447" s="318"/>
      <c r="P447" s="318"/>
      <c r="Q447" s="318"/>
      <c r="R447" s="318"/>
      <c r="S447" s="318"/>
      <c r="T447" s="319"/>
      <c r="U447" s="37" t="s">
        <v>65</v>
      </c>
      <c r="V447" s="308">
        <f>IFERROR(SUM(V444:V445),"0")</f>
        <v>0</v>
      </c>
      <c r="W447" s="308">
        <f>IFERROR(SUM(W444:W445),"0")</f>
        <v>0</v>
      </c>
      <c r="X447" s="37"/>
      <c r="Y447" s="309"/>
      <c r="Z447" s="309"/>
    </row>
    <row r="448" spans="1:53" ht="14.25" customHeight="1" x14ac:dyDescent="0.25">
      <c r="A448" s="316" t="s">
        <v>68</v>
      </c>
      <c r="B448" s="315"/>
      <c r="C448" s="315"/>
      <c r="D448" s="315"/>
      <c r="E448" s="315"/>
      <c r="F448" s="315"/>
      <c r="G448" s="315"/>
      <c r="H448" s="315"/>
      <c r="I448" s="315"/>
      <c r="J448" s="315"/>
      <c r="K448" s="315"/>
      <c r="L448" s="315"/>
      <c r="M448" s="315"/>
      <c r="N448" s="315"/>
      <c r="O448" s="315"/>
      <c r="P448" s="315"/>
      <c r="Q448" s="315"/>
      <c r="R448" s="315"/>
      <c r="S448" s="315"/>
      <c r="T448" s="315"/>
      <c r="U448" s="315"/>
      <c r="V448" s="315"/>
      <c r="W448" s="315"/>
      <c r="X448" s="315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3">
        <v>4640242180540</v>
      </c>
      <c r="E449" s="312"/>
      <c r="F449" s="305">
        <v>1.3</v>
      </c>
      <c r="G449" s="32">
        <v>6</v>
      </c>
      <c r="H449" s="305">
        <v>7.8</v>
      </c>
      <c r="I449" s="305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1" t="s">
        <v>617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3">
        <v>4640242180557</v>
      </c>
      <c r="E450" s="312"/>
      <c r="F450" s="305">
        <v>0.5</v>
      </c>
      <c r="G450" s="32">
        <v>6</v>
      </c>
      <c r="H450" s="305">
        <v>3</v>
      </c>
      <c r="I450" s="305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8" t="s">
        <v>620</v>
      </c>
      <c r="O450" s="311"/>
      <c r="P450" s="311"/>
      <c r="Q450" s="311"/>
      <c r="R450" s="312"/>
      <c r="S450" s="34"/>
      <c r="T450" s="34"/>
      <c r="U450" s="35" t="s">
        <v>65</v>
      </c>
      <c r="V450" s="306">
        <v>0</v>
      </c>
      <c r="W450" s="307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0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1"/>
      <c r="N451" s="317" t="s">
        <v>66</v>
      </c>
      <c r="O451" s="318"/>
      <c r="P451" s="318"/>
      <c r="Q451" s="318"/>
      <c r="R451" s="318"/>
      <c r="S451" s="318"/>
      <c r="T451" s="319"/>
      <c r="U451" s="37" t="s">
        <v>67</v>
      </c>
      <c r="V451" s="308">
        <f>IFERROR(V449/H449,"0")+IFERROR(V450/H450,"0")</f>
        <v>0</v>
      </c>
      <c r="W451" s="308">
        <f>IFERROR(W449/H449,"0")+IFERROR(W450/H450,"0")</f>
        <v>0</v>
      </c>
      <c r="X451" s="308">
        <f>IFERROR(IF(X449="",0,X449),"0")+IFERROR(IF(X450="",0,X450),"0")</f>
        <v>0</v>
      </c>
      <c r="Y451" s="309"/>
      <c r="Z451" s="309"/>
    </row>
    <row r="452" spans="1:53" x14ac:dyDescent="0.2">
      <c r="A452" s="315"/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21"/>
      <c r="N452" s="317" t="s">
        <v>66</v>
      </c>
      <c r="O452" s="318"/>
      <c r="P452" s="318"/>
      <c r="Q452" s="318"/>
      <c r="R452" s="318"/>
      <c r="S452" s="318"/>
      <c r="T452" s="319"/>
      <c r="U452" s="37" t="s">
        <v>65</v>
      </c>
      <c r="V452" s="308">
        <f>IFERROR(SUM(V449:V450),"0")</f>
        <v>0</v>
      </c>
      <c r="W452" s="308">
        <f>IFERROR(SUM(W449:W450),"0")</f>
        <v>0</v>
      </c>
      <c r="X452" s="37"/>
      <c r="Y452" s="309"/>
      <c r="Z452" s="309"/>
    </row>
    <row r="453" spans="1:53" ht="16.5" customHeight="1" x14ac:dyDescent="0.25">
      <c r="A453" s="314" t="s">
        <v>621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14.25" customHeight="1" x14ac:dyDescent="0.25">
      <c r="A454" s="316" t="s">
        <v>68</v>
      </c>
      <c r="B454" s="315"/>
      <c r="C454" s="315"/>
      <c r="D454" s="315"/>
      <c r="E454" s="315"/>
      <c r="F454" s="315"/>
      <c r="G454" s="315"/>
      <c r="H454" s="315"/>
      <c r="I454" s="315"/>
      <c r="J454" s="315"/>
      <c r="K454" s="315"/>
      <c r="L454" s="315"/>
      <c r="M454" s="315"/>
      <c r="N454" s="315"/>
      <c r="O454" s="315"/>
      <c r="P454" s="315"/>
      <c r="Q454" s="315"/>
      <c r="R454" s="315"/>
      <c r="S454" s="315"/>
      <c r="T454" s="315"/>
      <c r="U454" s="315"/>
      <c r="V454" s="315"/>
      <c r="W454" s="315"/>
      <c r="X454" s="315"/>
      <c r="Y454" s="302"/>
      <c r="Z454" s="302"/>
    </row>
    <row r="455" spans="1:53" ht="16.5" customHeight="1" x14ac:dyDescent="0.25">
      <c r="A455" s="54" t="s">
        <v>622</v>
      </c>
      <c r="B455" s="54" t="s">
        <v>623</v>
      </c>
      <c r="C455" s="31">
        <v>4301051310</v>
      </c>
      <c r="D455" s="313">
        <v>4680115880870</v>
      </c>
      <c r="E455" s="312"/>
      <c r="F455" s="305">
        <v>1.3</v>
      </c>
      <c r="G455" s="32">
        <v>6</v>
      </c>
      <c r="H455" s="305">
        <v>7.8</v>
      </c>
      <c r="I455" s="305">
        <v>8.3640000000000008</v>
      </c>
      <c r="J455" s="32">
        <v>56</v>
      </c>
      <c r="K455" s="32" t="s">
        <v>98</v>
      </c>
      <c r="L455" s="33" t="s">
        <v>128</v>
      </c>
      <c r="M455" s="32">
        <v>40</v>
      </c>
      <c r="N455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5" s="311"/>
      <c r="P455" s="311"/>
      <c r="Q455" s="311"/>
      <c r="R455" s="312"/>
      <c r="S455" s="34"/>
      <c r="T455" s="34"/>
      <c r="U455" s="35" t="s">
        <v>65</v>
      </c>
      <c r="V455" s="306">
        <v>0</v>
      </c>
      <c r="W455" s="307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298" t="s">
        <v>1</v>
      </c>
    </row>
    <row r="456" spans="1:53" x14ac:dyDescent="0.2">
      <c r="A456" s="320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1"/>
      <c r="N456" s="317" t="s">
        <v>66</v>
      </c>
      <c r="O456" s="318"/>
      <c r="P456" s="318"/>
      <c r="Q456" s="318"/>
      <c r="R456" s="318"/>
      <c r="S456" s="318"/>
      <c r="T456" s="319"/>
      <c r="U456" s="37" t="s">
        <v>67</v>
      </c>
      <c r="V456" s="308">
        <f>IFERROR(V455/H455,"0")</f>
        <v>0</v>
      </c>
      <c r="W456" s="308">
        <f>IFERROR(W455/H455,"0")</f>
        <v>0</v>
      </c>
      <c r="X456" s="308">
        <f>IFERROR(IF(X455="",0,X455),"0")</f>
        <v>0</v>
      </c>
      <c r="Y456" s="309"/>
      <c r="Z456" s="309"/>
    </row>
    <row r="457" spans="1:53" x14ac:dyDescent="0.2">
      <c r="A457" s="315"/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21"/>
      <c r="N457" s="317" t="s">
        <v>66</v>
      </c>
      <c r="O457" s="318"/>
      <c r="P457" s="318"/>
      <c r="Q457" s="318"/>
      <c r="R457" s="318"/>
      <c r="S457" s="318"/>
      <c r="T457" s="319"/>
      <c r="U457" s="37" t="s">
        <v>65</v>
      </c>
      <c r="V457" s="308">
        <f>IFERROR(SUM(V455:V455),"0")</f>
        <v>0</v>
      </c>
      <c r="W457" s="308">
        <f>IFERROR(SUM(W455:W455),"0")</f>
        <v>0</v>
      </c>
      <c r="X457" s="37"/>
      <c r="Y457" s="309"/>
      <c r="Z457" s="309"/>
    </row>
    <row r="458" spans="1:53" ht="15" customHeight="1" x14ac:dyDescent="0.2">
      <c r="A458" s="552"/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69"/>
      <c r="N458" s="362" t="s">
        <v>624</v>
      </c>
      <c r="O458" s="363"/>
      <c r="P458" s="363"/>
      <c r="Q458" s="363"/>
      <c r="R458" s="363"/>
      <c r="S458" s="363"/>
      <c r="T458" s="364"/>
      <c r="U458" s="37" t="s">
        <v>65</v>
      </c>
      <c r="V458" s="30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>9924.7000000000007</v>
      </c>
      <c r="W458" s="30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>9981.8399999999983</v>
      </c>
      <c r="X458" s="37"/>
      <c r="Y458" s="309"/>
      <c r="Z458" s="309"/>
    </row>
    <row r="459" spans="1:53" x14ac:dyDescent="0.2">
      <c r="A459" s="315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69"/>
      <c r="N459" s="362" t="s">
        <v>625</v>
      </c>
      <c r="O459" s="363"/>
      <c r="P459" s="363"/>
      <c r="Q459" s="363"/>
      <c r="R459" s="363"/>
      <c r="S459" s="363"/>
      <c r="T459" s="364"/>
      <c r="U459" s="37" t="s">
        <v>65</v>
      </c>
      <c r="V459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10350.843015847162</v>
      </c>
      <c r="W459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>10411.424000000001</v>
      </c>
      <c r="X459" s="37"/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69"/>
      <c r="N460" s="362" t="s">
        <v>626</v>
      </c>
      <c r="O460" s="363"/>
      <c r="P460" s="363"/>
      <c r="Q460" s="363"/>
      <c r="R460" s="363"/>
      <c r="S460" s="363"/>
      <c r="T460" s="364"/>
      <c r="U460" s="37" t="s">
        <v>627</v>
      </c>
      <c r="V46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16</v>
      </c>
      <c r="W46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>17</v>
      </c>
      <c r="X460" s="37"/>
      <c r="Y460" s="309"/>
      <c r="Z460" s="309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9"/>
      <c r="N461" s="362" t="s">
        <v>628</v>
      </c>
      <c r="O461" s="363"/>
      <c r="P461" s="363"/>
      <c r="Q461" s="363"/>
      <c r="R461" s="363"/>
      <c r="S461" s="363"/>
      <c r="T461" s="364"/>
      <c r="U461" s="37" t="s">
        <v>65</v>
      </c>
      <c r="V461" s="308">
        <f>GrossWeightTotal+PalletQtyTotal*25</f>
        <v>10750.843015847162</v>
      </c>
      <c r="W461" s="308">
        <f>GrossWeightTotalR+PalletQtyTotalR*25</f>
        <v>10836.424000000001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9"/>
      <c r="N462" s="362" t="s">
        <v>629</v>
      </c>
      <c r="O462" s="363"/>
      <c r="P462" s="363"/>
      <c r="Q462" s="363"/>
      <c r="R462" s="363"/>
      <c r="S462" s="363"/>
      <c r="T462" s="364"/>
      <c r="U462" s="37" t="s">
        <v>627</v>
      </c>
      <c r="V462" s="30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>950.58538110799168</v>
      </c>
      <c r="W462" s="30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>962</v>
      </c>
      <c r="X462" s="37"/>
      <c r="Y462" s="309"/>
      <c r="Z462" s="309"/>
    </row>
    <row r="463" spans="1:53" ht="14.25" customHeight="1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9"/>
      <c r="N463" s="362" t="s">
        <v>630</v>
      </c>
      <c r="O463" s="363"/>
      <c r="P463" s="363"/>
      <c r="Q463" s="363"/>
      <c r="R463" s="363"/>
      <c r="S463" s="363"/>
      <c r="T463" s="364"/>
      <c r="U463" s="39" t="s">
        <v>631</v>
      </c>
      <c r="V463" s="37"/>
      <c r="W463" s="37"/>
      <c r="X463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>17.743579999999994</v>
      </c>
      <c r="Y463" s="309"/>
      <c r="Z463" s="309"/>
    </row>
    <row r="464" spans="1:53" ht="13.5" customHeight="1" thickBot="1" x14ac:dyDescent="0.25"/>
    <row r="465" spans="1:29" ht="27" customHeight="1" thickTop="1" thickBot="1" x14ac:dyDescent="0.25">
      <c r="A465" s="40" t="s">
        <v>632</v>
      </c>
      <c r="B465" s="299" t="s">
        <v>59</v>
      </c>
      <c r="C465" s="331" t="s">
        <v>93</v>
      </c>
      <c r="D465" s="383"/>
      <c r="E465" s="383"/>
      <c r="F465" s="384"/>
      <c r="G465" s="331" t="s">
        <v>238</v>
      </c>
      <c r="H465" s="383"/>
      <c r="I465" s="383"/>
      <c r="J465" s="383"/>
      <c r="K465" s="383"/>
      <c r="L465" s="383"/>
      <c r="M465" s="384"/>
      <c r="N465" s="331" t="s">
        <v>436</v>
      </c>
      <c r="O465" s="384"/>
      <c r="P465" s="331" t="s">
        <v>483</v>
      </c>
      <c r="Q465" s="384"/>
      <c r="R465" s="299" t="s">
        <v>553</v>
      </c>
      <c r="S465" s="331" t="s">
        <v>595</v>
      </c>
      <c r="T465" s="384"/>
      <c r="U465" s="300"/>
      <c r="Z465" s="52"/>
      <c r="AC465" s="300"/>
    </row>
    <row r="466" spans="1:29" ht="14.25" customHeight="1" thickTop="1" x14ac:dyDescent="0.2">
      <c r="A466" s="390" t="s">
        <v>633</v>
      </c>
      <c r="B466" s="331" t="s">
        <v>59</v>
      </c>
      <c r="C466" s="331" t="s">
        <v>94</v>
      </c>
      <c r="D466" s="331" t="s">
        <v>102</v>
      </c>
      <c r="E466" s="331" t="s">
        <v>93</v>
      </c>
      <c r="F466" s="331" t="s">
        <v>231</v>
      </c>
      <c r="G466" s="331" t="s">
        <v>239</v>
      </c>
      <c r="H466" s="331" t="s">
        <v>246</v>
      </c>
      <c r="I466" s="331" t="s">
        <v>263</v>
      </c>
      <c r="J466" s="331" t="s">
        <v>323</v>
      </c>
      <c r="K466" s="300"/>
      <c r="L466" s="331" t="s">
        <v>404</v>
      </c>
      <c r="M466" s="331" t="s">
        <v>422</v>
      </c>
      <c r="N466" s="331" t="s">
        <v>437</v>
      </c>
      <c r="O466" s="331" t="s">
        <v>460</v>
      </c>
      <c r="P466" s="331" t="s">
        <v>484</v>
      </c>
      <c r="Q466" s="331" t="s">
        <v>531</v>
      </c>
      <c r="R466" s="331" t="s">
        <v>553</v>
      </c>
      <c r="S466" s="331" t="s">
        <v>596</v>
      </c>
      <c r="T466" s="331" t="s">
        <v>621</v>
      </c>
      <c r="U466" s="300"/>
      <c r="Z466" s="52"/>
      <c r="AC466" s="300"/>
    </row>
    <row r="467" spans="1:29" ht="13.5" customHeight="1" thickBot="1" x14ac:dyDescent="0.25">
      <c r="A467" s="391"/>
      <c r="B467" s="332"/>
      <c r="C467" s="332"/>
      <c r="D467" s="332"/>
      <c r="E467" s="332"/>
      <c r="F467" s="332"/>
      <c r="G467" s="332"/>
      <c r="H467" s="332"/>
      <c r="I467" s="332"/>
      <c r="J467" s="332"/>
      <c r="K467" s="300"/>
      <c r="L467" s="332"/>
      <c r="M467" s="332"/>
      <c r="N467" s="332"/>
      <c r="O467" s="332"/>
      <c r="P467" s="332"/>
      <c r="Q467" s="332"/>
      <c r="R467" s="332"/>
      <c r="S467" s="332"/>
      <c r="T467" s="332"/>
      <c r="U467" s="300"/>
      <c r="Z467" s="52"/>
      <c r="AC467" s="300"/>
    </row>
    <row r="468" spans="1:29" ht="18" customHeight="1" thickTop="1" thickBot="1" x14ac:dyDescent="0.25">
      <c r="A468" s="40" t="s">
        <v>634</v>
      </c>
      <c r="B468" s="46">
        <f>IFERROR(W22*1,"0")+IFERROR(W26*1,"0")+IFERROR(W27*1,"0")+IFERROR(W28*1,"0")+IFERROR(W29*1,"0")+IFERROR(W30*1,"0")+IFERROR(W31*1,"0")+IFERROR(W35*1,"0")+IFERROR(W39*1,"0")+IFERROR(W43*1,"0")</f>
        <v>0</v>
      </c>
      <c r="C468" s="46">
        <f>IFERROR(W49*1,"0")+IFERROR(W50*1,"0")</f>
        <v>0</v>
      </c>
      <c r="D468" s="46">
        <f>IFERROR(W55*1,"0")+IFERROR(W56*1,"0")+IFERROR(W57*1,"0")+IFERROR(W58*1,"0")</f>
        <v>0</v>
      </c>
      <c r="E46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591.29999999999995</v>
      </c>
      <c r="F468" s="46">
        <f>IFERROR(W128*1,"0")+IFERROR(W129*1,"0")+IFERROR(W130*1,"0")</f>
        <v>310.5</v>
      </c>
      <c r="G468" s="46">
        <f>IFERROR(W136*1,"0")+IFERROR(W137*1,"0")+IFERROR(W138*1,"0")</f>
        <v>0</v>
      </c>
      <c r="H468" s="46">
        <f>IFERROR(W143*1,"0")+IFERROR(W144*1,"0")+IFERROR(W145*1,"0")+IFERROR(W146*1,"0")+IFERROR(W147*1,"0")+IFERROR(W148*1,"0")+IFERROR(W149*1,"0")+IFERROR(W150*1,"0")</f>
        <v>12.600000000000001</v>
      </c>
      <c r="I468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441</v>
      </c>
      <c r="J468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300.76</v>
      </c>
      <c r="K468" s="300"/>
      <c r="L468" s="46">
        <f>IFERROR(W257*1,"0")+IFERROR(W258*1,"0")+IFERROR(W259*1,"0")+IFERROR(W260*1,"0")+IFERROR(W261*1,"0")+IFERROR(W262*1,"0")+IFERROR(W263*1,"0")+IFERROR(W267*1,"0")+IFERROR(W268*1,"0")</f>
        <v>0</v>
      </c>
      <c r="M468" s="46">
        <f>IFERROR(W273*1,"0")+IFERROR(W277*1,"0")+IFERROR(W278*1,"0")+IFERROR(W279*1,"0")+IFERROR(W283*1,"0")+IFERROR(W287*1,"0")</f>
        <v>37.799999999999997</v>
      </c>
      <c r="N468" s="46">
        <f>IFERROR(W293*1,"0")+IFERROR(W294*1,"0")+IFERROR(W295*1,"0")+IFERROR(W296*1,"0")+IFERROR(W297*1,"0")+IFERROR(W298*1,"0")+IFERROR(W299*1,"0")+IFERROR(W300*1,"0")+IFERROR(W304*1,"0")+IFERROR(W305*1,"0")+IFERROR(W309*1,"0")+IFERROR(W313*1,"0")</f>
        <v>7300.8</v>
      </c>
      <c r="O468" s="46">
        <f>IFERROR(W318*1,"0")+IFERROR(W319*1,"0")+IFERROR(W320*1,"0")+IFERROR(W321*1,"0")+IFERROR(W325*1,"0")+IFERROR(W326*1,"0")+IFERROR(W330*1,"0")+IFERROR(W331*1,"0")+IFERROR(W332*1,"0")+IFERROR(W333*1,"0")+IFERROR(W337*1,"0")</f>
        <v>863.6</v>
      </c>
      <c r="P468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12.600000000000001</v>
      </c>
      <c r="Q468" s="46">
        <f>IFERROR(W380*1,"0")+IFERROR(W381*1,"0")+IFERROR(W385*1,"0")+IFERROR(W386*1,"0")+IFERROR(W387*1,"0")+IFERROR(W388*1,"0")+IFERROR(W389*1,"0")+IFERROR(W390*1,"0")+IFERROR(W391*1,"0")+IFERROR(W395*1,"0")</f>
        <v>0</v>
      </c>
      <c r="R468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110.88000000000001</v>
      </c>
      <c r="S468" s="46">
        <f>IFERROR(W434*1,"0")+IFERROR(W435*1,"0")+IFERROR(W439*1,"0")+IFERROR(W440*1,"0")+IFERROR(W444*1,"0")+IFERROR(W445*1,"0")+IFERROR(W449*1,"0")+IFERROR(W450*1,"0")</f>
        <v>0</v>
      </c>
      <c r="T468" s="46">
        <f>IFERROR(W455*1,"0")</f>
        <v>0</v>
      </c>
      <c r="U468" s="300"/>
      <c r="Z468" s="52"/>
      <c r="AC468" s="300"/>
    </row>
  </sheetData>
  <sheetProtection algorithmName="SHA-512" hashValue="6HmeRDZdSY//ggu5Tf7bLmNOhz20A0Tqj5LBXeh8qZitsUbknhSoPicfZ+oE/fu/QFO3jNDZqs7bwoxkHXpM4A==" saltValue="TYZNO2tfsAeakcL+uTniB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3">
    <mergeCell ref="M466:M467"/>
    <mergeCell ref="A59:M60"/>
    <mergeCell ref="N265:T265"/>
    <mergeCell ref="D408:E408"/>
    <mergeCell ref="N458:T458"/>
    <mergeCell ref="A417:X417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N299:R299"/>
    <mergeCell ref="A53:X53"/>
    <mergeCell ref="A324:X324"/>
    <mergeCell ref="D407:E407"/>
    <mergeCell ref="N388:R388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356:R356"/>
    <mergeCell ref="D35:E35"/>
    <mergeCell ref="D228:E228"/>
    <mergeCell ref="D333:E333"/>
    <mergeCell ref="D10:E10"/>
    <mergeCell ref="F10:G10"/>
    <mergeCell ref="D305:E305"/>
    <mergeCell ref="N227:R227"/>
    <mergeCell ref="N110:R110"/>
    <mergeCell ref="D243:E243"/>
    <mergeCell ref="D99:E99"/>
    <mergeCell ref="N314:T314"/>
    <mergeCell ref="N241:T241"/>
    <mergeCell ref="D223:E223"/>
    <mergeCell ref="D279:E279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N131:T131"/>
    <mergeCell ref="N429:T429"/>
    <mergeCell ref="N230:R230"/>
    <mergeCell ref="A253:M254"/>
    <mergeCell ref="N418:R418"/>
    <mergeCell ref="N383:T383"/>
    <mergeCell ref="D404:E404"/>
    <mergeCell ref="N420:R420"/>
    <mergeCell ref="N376:T376"/>
    <mergeCell ref="N447:T447"/>
    <mergeCell ref="N373:T373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A116:M117"/>
    <mergeCell ref="N348:R348"/>
    <mergeCell ref="N248:T248"/>
    <mergeCell ref="D294:E294"/>
    <mergeCell ref="D231:E231"/>
    <mergeCell ref="D358:E358"/>
    <mergeCell ref="N208:R208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D299:E299"/>
    <mergeCell ref="N35:R35"/>
    <mergeCell ref="N206:R206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D58:E58"/>
    <mergeCell ref="O12:P12"/>
    <mergeCell ref="N52:T5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D318:E318"/>
    <mergeCell ref="N406:R406"/>
    <mergeCell ref="D389:E389"/>
    <mergeCell ref="N237:R237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212:R21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161:R161"/>
    <mergeCell ref="N332:R332"/>
    <mergeCell ref="D204:E204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70:R70"/>
    <mergeCell ref="D138:E138"/>
    <mergeCell ref="H17:H18"/>
    <mergeCell ref="A42:X42"/>
    <mergeCell ref="A9:C9"/>
    <mergeCell ref="D22:E22"/>
    <mergeCell ref="D86:E86"/>
    <mergeCell ref="D257:E257"/>
    <mergeCell ref="M17:M18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D172:E172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D277:E277"/>
    <mergeCell ref="N263:R263"/>
    <mergeCell ref="N327:T327"/>
    <mergeCell ref="A213:M214"/>
    <mergeCell ref="A151:M152"/>
    <mergeCell ref="D371:E371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325:E325"/>
    <mergeCell ref="N450:R450"/>
    <mergeCell ref="D414:E414"/>
    <mergeCell ref="D352:E352"/>
    <mergeCell ref="A424:M425"/>
    <mergeCell ref="A342:X342"/>
    <mergeCell ref="D156:E156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377:T377"/>
    <mergeCell ref="N200:R200"/>
    <mergeCell ref="N229:R229"/>
    <mergeCell ref="N387:R387"/>
    <mergeCell ref="N338:T338"/>
    <mergeCell ref="N405:R405"/>
    <mergeCell ref="N380:R380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D27:E27"/>
    <mergeCell ref="N15:R16"/>
    <mergeCell ref="N37:T37"/>
    <mergeCell ref="A62:X62"/>
    <mergeCell ref="A44:M45"/>
    <mergeCell ref="N74:R74"/>
    <mergeCell ref="N76:R76"/>
    <mergeCell ref="D43:E43"/>
    <mergeCell ref="N29:R29"/>
    <mergeCell ref="D137:E137"/>
    <mergeCell ref="N26:R26"/>
    <mergeCell ref="N40:T40"/>
    <mergeCell ref="A118:X118"/>
    <mergeCell ref="N184:R184"/>
    <mergeCell ref="N67:R67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O6:P6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N222:R222"/>
    <mergeCell ref="D94:E94"/>
    <mergeCell ref="D69:E69"/>
    <mergeCell ref="A271:X271"/>
    <mergeCell ref="N162:T162"/>
    <mergeCell ref="D354:E354"/>
    <mergeCell ref="A363:X363"/>
    <mergeCell ref="R466:R467"/>
    <mergeCell ref="N335:T335"/>
    <mergeCell ref="N75:R75"/>
    <mergeCell ref="D356:E356"/>
    <mergeCell ref="T466:T467"/>
    <mergeCell ref="N298:R298"/>
    <mergeCell ref="N102:R102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326:E326"/>
    <mergeCell ref="N128:R128"/>
    <mergeCell ref="D313:E313"/>
    <mergeCell ref="N273:R273"/>
    <mergeCell ref="N444:R444"/>
    <mergeCell ref="D145:E145"/>
    <mergeCell ref="D387:E387"/>
    <mergeCell ref="D210:E210"/>
    <mergeCell ref="D381:E381"/>
    <mergeCell ref="N166:R166"/>
    <mergeCell ref="N337:R337"/>
    <mergeCell ref="D87:E87"/>
    <mergeCell ref="D209:E209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AA17:AC18"/>
    <mergeCell ref="N124:T124"/>
    <mergeCell ref="A154:X154"/>
    <mergeCell ref="N45:T45"/>
    <mergeCell ref="D28:E28"/>
    <mergeCell ref="D5:E5"/>
    <mergeCell ref="O10:P10"/>
    <mergeCell ref="D8:L8"/>
    <mergeCell ref="N39:R39"/>
    <mergeCell ref="D147:E147"/>
    <mergeCell ref="D72:E7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D365:E365"/>
    <mergeCell ref="D208:E208"/>
    <mergeCell ref="A448:X448"/>
    <mergeCell ref="D366:E366"/>
    <mergeCell ref="D300:E300"/>
    <mergeCell ref="N410:T410"/>
    <mergeCell ref="D406:E406"/>
    <mergeCell ref="A341:X341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N44:T44"/>
    <mergeCell ref="A340:X340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8:R28"/>
    <mergeCell ref="N30:R30"/>
    <mergeCell ref="A135:X135"/>
    <mergeCell ref="N32:T32"/>
    <mergeCell ref="R6:S9"/>
    <mergeCell ref="D380:E380"/>
    <mergeCell ref="D245:E245"/>
    <mergeCell ref="N214:T214"/>
    <mergeCell ref="N318:R318"/>
    <mergeCell ref="A23:M24"/>
    <mergeCell ref="N78:R78"/>
    <mergeCell ref="O11:P11"/>
    <mergeCell ref="N149:R149"/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402:R402"/>
    <mergeCell ref="D445:E445"/>
    <mergeCell ref="A415:M416"/>
    <mergeCell ref="N205:R205"/>
    <mergeCell ref="A226:X226"/>
    <mergeCell ref="D260:E260"/>
    <mergeCell ref="N425:T425"/>
    <mergeCell ref="D390:E390"/>
    <mergeCell ref="N225:T225"/>
    <mergeCell ref="A394:X394"/>
    <mergeCell ref="D168:E168"/>
    <mergeCell ref="A240:M241"/>
    <mergeCell ref="N137:R1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2"/>
    </row>
    <row r="3" spans="2:8" x14ac:dyDescent="0.2">
      <c r="B3" s="47" t="s">
        <v>636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637</v>
      </c>
      <c r="C6" s="47" t="s">
        <v>638</v>
      </c>
      <c r="D6" s="47" t="s">
        <v>639</v>
      </c>
      <c r="E6" s="47"/>
    </row>
    <row r="7" spans="2:8" x14ac:dyDescent="0.2">
      <c r="B7" s="47" t="s">
        <v>14</v>
      </c>
      <c r="C7" s="47" t="s">
        <v>640</v>
      </c>
      <c r="D7" s="47" t="s">
        <v>641</v>
      </c>
      <c r="E7" s="47"/>
    </row>
    <row r="8" spans="2:8" x14ac:dyDescent="0.2">
      <c r="B8" s="47" t="s">
        <v>642</v>
      </c>
      <c r="C8" s="47" t="s">
        <v>643</v>
      </c>
      <c r="D8" s="47" t="s">
        <v>644</v>
      </c>
      <c r="E8" s="47"/>
    </row>
    <row r="9" spans="2:8" x14ac:dyDescent="0.2">
      <c r="B9" s="47" t="s">
        <v>645</v>
      </c>
      <c r="C9" s="47" t="s">
        <v>646</v>
      </c>
      <c r="D9" s="47" t="s">
        <v>647</v>
      </c>
      <c r="E9" s="47"/>
    </row>
    <row r="11" spans="2:8" x14ac:dyDescent="0.2">
      <c r="B11" s="47" t="s">
        <v>648</v>
      </c>
      <c r="C11" s="47" t="s">
        <v>638</v>
      </c>
      <c r="D11" s="47"/>
      <c r="E11" s="47"/>
    </row>
    <row r="13" spans="2:8" x14ac:dyDescent="0.2">
      <c r="B13" s="47" t="s">
        <v>649</v>
      </c>
      <c r="C13" s="47" t="s">
        <v>640</v>
      </c>
      <c r="D13" s="47"/>
      <c r="E13" s="47"/>
    </row>
    <row r="15" spans="2:8" x14ac:dyDescent="0.2">
      <c r="B15" s="47" t="s">
        <v>650</v>
      </c>
      <c r="C15" s="47" t="s">
        <v>643</v>
      </c>
      <c r="D15" s="47"/>
      <c r="E15" s="47"/>
    </row>
    <row r="17" spans="2:5" x14ac:dyDescent="0.2">
      <c r="B17" s="47" t="s">
        <v>651</v>
      </c>
      <c r="C17" s="47" t="s">
        <v>646</v>
      </c>
      <c r="D17" s="47"/>
      <c r="E17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  <row r="24" spans="2:5" x14ac:dyDescent="0.2">
      <c r="B24" s="47" t="s">
        <v>657</v>
      </c>
      <c r="C24" s="47"/>
      <c r="D24" s="47"/>
      <c r="E24" s="47"/>
    </row>
    <row r="25" spans="2:5" x14ac:dyDescent="0.2">
      <c r="B25" s="47" t="s">
        <v>658</v>
      </c>
      <c r="C25" s="47"/>
      <c r="D25" s="47"/>
      <c r="E25" s="47"/>
    </row>
    <row r="26" spans="2:5" x14ac:dyDescent="0.2">
      <c r="B26" s="47" t="s">
        <v>659</v>
      </c>
      <c r="C26" s="47"/>
      <c r="D26" s="47"/>
      <c r="E26" s="47"/>
    </row>
    <row r="27" spans="2:5" x14ac:dyDescent="0.2">
      <c r="B27" s="47" t="s">
        <v>660</v>
      </c>
      <c r="C27" s="47"/>
      <c r="D27" s="47"/>
      <c r="E27" s="47"/>
    </row>
    <row r="28" spans="2:5" x14ac:dyDescent="0.2">
      <c r="B28" s="47" t="s">
        <v>661</v>
      </c>
      <c r="C28" s="47"/>
      <c r="D28" s="47"/>
      <c r="E28" s="47"/>
    </row>
    <row r="29" spans="2:5" x14ac:dyDescent="0.2">
      <c r="B29" s="47" t="s">
        <v>662</v>
      </c>
      <c r="C29" s="47"/>
      <c r="D29" s="47"/>
      <c r="E29" s="47"/>
    </row>
  </sheetData>
  <sheetProtection algorithmName="SHA-512" hashValue="o/IVp1A3DhrpKA4Rubq0DPOzsqp54F/Rxe9SUkFZnCfN4SFHGMO6x5PKNmi7NnN7fslquLHPOOqwbQImRX+WRg==" saltValue="3aShmGzzymVcoLwmbheC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2023-11-16T10:42:42Z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