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60" i="2" l="1"/>
  <c r="V459" i="2"/>
  <c r="V457" i="2"/>
  <c r="V456" i="2"/>
  <c r="X455" i="2"/>
  <c r="X456" i="2" s="1"/>
  <c r="W455" i="2"/>
  <c r="T468" i="2" s="1"/>
  <c r="N455" i="2"/>
  <c r="V452" i="2"/>
  <c r="V451" i="2"/>
  <c r="W450" i="2"/>
  <c r="X450" i="2" s="1"/>
  <c r="W449" i="2"/>
  <c r="W452" i="2" s="1"/>
  <c r="W447" i="2"/>
  <c r="V447" i="2"/>
  <c r="W446" i="2"/>
  <c r="V446" i="2"/>
  <c r="W445" i="2"/>
  <c r="X445" i="2" s="1"/>
  <c r="W444" i="2"/>
  <c r="X444" i="2" s="1"/>
  <c r="X446" i="2" s="1"/>
  <c r="V442" i="2"/>
  <c r="W441" i="2"/>
  <c r="V441" i="2"/>
  <c r="X440" i="2"/>
  <c r="W440" i="2"/>
  <c r="W442" i="2" s="1"/>
  <c r="W439" i="2"/>
  <c r="X439" i="2" s="1"/>
  <c r="X441" i="2" s="1"/>
  <c r="V437" i="2"/>
  <c r="V436" i="2"/>
  <c r="W435" i="2"/>
  <c r="X435" i="2" s="1"/>
  <c r="W434" i="2"/>
  <c r="V430" i="2"/>
  <c r="V429" i="2"/>
  <c r="W428" i="2"/>
  <c r="X428" i="2" s="1"/>
  <c r="N428" i="2"/>
  <c r="W427" i="2"/>
  <c r="W430" i="2" s="1"/>
  <c r="N427" i="2"/>
  <c r="V425" i="2"/>
  <c r="V424" i="2"/>
  <c r="W423" i="2"/>
  <c r="X423" i="2" s="1"/>
  <c r="X422" i="2"/>
  <c r="W422" i="2"/>
  <c r="W421" i="2"/>
  <c r="X421" i="2" s="1"/>
  <c r="W420" i="2"/>
  <c r="X420" i="2" s="1"/>
  <c r="N420" i="2"/>
  <c r="W419" i="2"/>
  <c r="X419" i="2" s="1"/>
  <c r="N419" i="2"/>
  <c r="W418" i="2"/>
  <c r="W424" i="2" s="1"/>
  <c r="N418" i="2"/>
  <c r="V416" i="2"/>
  <c r="X415" i="2"/>
  <c r="W415" i="2"/>
  <c r="V415" i="2"/>
  <c r="X414" i="2"/>
  <c r="W414" i="2"/>
  <c r="W416" i="2" s="1"/>
  <c r="N414" i="2"/>
  <c r="X413" i="2"/>
  <c r="W413" i="2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W403" i="2"/>
  <c r="X403" i="2" s="1"/>
  <c r="N403" i="2"/>
  <c r="W402" i="2"/>
  <c r="N402" i="2"/>
  <c r="X401" i="2"/>
  <c r="W401" i="2"/>
  <c r="N401" i="2"/>
  <c r="V397" i="2"/>
  <c r="V396" i="2"/>
  <c r="W395" i="2"/>
  <c r="W397" i="2" s="1"/>
  <c r="N395" i="2"/>
  <c r="V393" i="2"/>
  <c r="V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W387" i="2"/>
  <c r="X387" i="2" s="1"/>
  <c r="N387" i="2"/>
  <c r="W386" i="2"/>
  <c r="X386" i="2" s="1"/>
  <c r="N386" i="2"/>
  <c r="W385" i="2"/>
  <c r="N385" i="2"/>
  <c r="W383" i="2"/>
  <c r="V383" i="2"/>
  <c r="V382" i="2"/>
  <c r="W381" i="2"/>
  <c r="X381" i="2" s="1"/>
  <c r="N381" i="2"/>
  <c r="W380" i="2"/>
  <c r="N380" i="2"/>
  <c r="W377" i="2"/>
  <c r="V377" i="2"/>
  <c r="X376" i="2"/>
  <c r="W376" i="2"/>
  <c r="V376" i="2"/>
  <c r="X375" i="2"/>
  <c r="W375" i="2"/>
  <c r="V373" i="2"/>
  <c r="V372" i="2"/>
  <c r="W371" i="2"/>
  <c r="W373" i="2" s="1"/>
  <c r="N371" i="2"/>
  <c r="V369" i="2"/>
  <c r="V368" i="2"/>
  <c r="X367" i="2"/>
  <c r="W367" i="2"/>
  <c r="N367" i="2"/>
  <c r="X366" i="2"/>
  <c r="W366" i="2"/>
  <c r="N366" i="2"/>
  <c r="X365" i="2"/>
  <c r="W365" i="2"/>
  <c r="W369" i="2" s="1"/>
  <c r="N365" i="2"/>
  <c r="X364" i="2"/>
  <c r="X368" i="2" s="1"/>
  <c r="W364" i="2"/>
  <c r="W368" i="2" s="1"/>
  <c r="N364" i="2"/>
  <c r="V362" i="2"/>
  <c r="V361" i="2"/>
  <c r="X360" i="2"/>
  <c r="W360" i="2"/>
  <c r="X359" i="2"/>
  <c r="W359" i="2"/>
  <c r="N359" i="2"/>
  <c r="W358" i="2"/>
  <c r="X358" i="2" s="1"/>
  <c r="N358" i="2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W349" i="2"/>
  <c r="X349" i="2" s="1"/>
  <c r="N349" i="2"/>
  <c r="W348" i="2"/>
  <c r="W362" i="2" s="1"/>
  <c r="N348" i="2"/>
  <c r="V346" i="2"/>
  <c r="V345" i="2"/>
  <c r="X344" i="2"/>
  <c r="W344" i="2"/>
  <c r="N344" i="2"/>
  <c r="X343" i="2"/>
  <c r="X345" i="2" s="1"/>
  <c r="W343" i="2"/>
  <c r="W346" i="2" s="1"/>
  <c r="N343" i="2"/>
  <c r="W339" i="2"/>
  <c r="V339" i="2"/>
  <c r="W338" i="2"/>
  <c r="V338" i="2"/>
  <c r="W337" i="2"/>
  <c r="X337" i="2" s="1"/>
  <c r="X338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N330" i="2"/>
  <c r="V328" i="2"/>
  <c r="V327" i="2"/>
  <c r="W326" i="2"/>
  <c r="X326" i="2" s="1"/>
  <c r="N326" i="2"/>
  <c r="X325" i="2"/>
  <c r="W325" i="2"/>
  <c r="N325" i="2"/>
  <c r="V323" i="2"/>
  <c r="V322" i="2"/>
  <c r="W321" i="2"/>
  <c r="X321" i="2" s="1"/>
  <c r="N321" i="2"/>
  <c r="W320" i="2"/>
  <c r="X320" i="2" s="1"/>
  <c r="N320" i="2"/>
  <c r="W319" i="2"/>
  <c r="N319" i="2"/>
  <c r="W318" i="2"/>
  <c r="X318" i="2" s="1"/>
  <c r="N318" i="2"/>
  <c r="V315" i="2"/>
  <c r="V314" i="2"/>
  <c r="W313" i="2"/>
  <c r="W315" i="2" s="1"/>
  <c r="N313" i="2"/>
  <c r="W311" i="2"/>
  <c r="V311" i="2"/>
  <c r="X310" i="2"/>
  <c r="V310" i="2"/>
  <c r="X309" i="2"/>
  <c r="W309" i="2"/>
  <c r="W310" i="2" s="1"/>
  <c r="N309" i="2"/>
  <c r="V307" i="2"/>
  <c r="V306" i="2"/>
  <c r="W305" i="2"/>
  <c r="X305" i="2" s="1"/>
  <c r="N305" i="2"/>
  <c r="W304" i="2"/>
  <c r="X304" i="2" s="1"/>
  <c r="N304" i="2"/>
  <c r="V302" i="2"/>
  <c r="V301" i="2"/>
  <c r="W300" i="2"/>
  <c r="X300" i="2" s="1"/>
  <c r="N300" i="2"/>
  <c r="W299" i="2"/>
  <c r="X299" i="2" s="1"/>
  <c r="N299" i="2"/>
  <c r="W298" i="2"/>
  <c r="X298" i="2" s="1"/>
  <c r="W297" i="2"/>
  <c r="X297" i="2" s="1"/>
  <c r="N297" i="2"/>
  <c r="W296" i="2"/>
  <c r="X296" i="2" s="1"/>
  <c r="N296" i="2"/>
  <c r="W295" i="2"/>
  <c r="N295" i="2"/>
  <c r="W294" i="2"/>
  <c r="X294" i="2" s="1"/>
  <c r="N294" i="2"/>
  <c r="X293" i="2"/>
  <c r="W293" i="2"/>
  <c r="N293" i="2"/>
  <c r="W289" i="2"/>
  <c r="V289" i="2"/>
  <c r="W288" i="2"/>
  <c r="V288" i="2"/>
  <c r="W287" i="2"/>
  <c r="X287" i="2" s="1"/>
  <c r="X288" i="2" s="1"/>
  <c r="N287" i="2"/>
  <c r="W285" i="2"/>
  <c r="V285" i="2"/>
  <c r="X284" i="2"/>
  <c r="W284" i="2"/>
  <c r="V284" i="2"/>
  <c r="X283" i="2"/>
  <c r="W283" i="2"/>
  <c r="N283" i="2"/>
  <c r="V281" i="2"/>
  <c r="V280" i="2"/>
  <c r="X279" i="2"/>
  <c r="W279" i="2"/>
  <c r="X278" i="2"/>
  <c r="W278" i="2"/>
  <c r="N278" i="2"/>
  <c r="W277" i="2"/>
  <c r="X277" i="2" s="1"/>
  <c r="X280" i="2" s="1"/>
  <c r="N277" i="2"/>
  <c r="V275" i="2"/>
  <c r="V274" i="2"/>
  <c r="W273" i="2"/>
  <c r="W275" i="2" s="1"/>
  <c r="N273" i="2"/>
  <c r="V270" i="2"/>
  <c r="V269" i="2"/>
  <c r="X268" i="2"/>
  <c r="W268" i="2"/>
  <c r="N268" i="2"/>
  <c r="X267" i="2"/>
  <c r="X269" i="2" s="1"/>
  <c r="W267" i="2"/>
  <c r="W270" i="2" s="1"/>
  <c r="N267" i="2"/>
  <c r="V265" i="2"/>
  <c r="V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W258" i="2"/>
  <c r="X258" i="2" s="1"/>
  <c r="N258" i="2"/>
  <c r="W257" i="2"/>
  <c r="W265" i="2" s="1"/>
  <c r="N257" i="2"/>
  <c r="V254" i="2"/>
  <c r="V253" i="2"/>
  <c r="X252" i="2"/>
  <c r="W252" i="2"/>
  <c r="N252" i="2"/>
  <c r="X251" i="2"/>
  <c r="W251" i="2"/>
  <c r="N251" i="2"/>
  <c r="X250" i="2"/>
  <c r="X253" i="2" s="1"/>
  <c r="W250" i="2"/>
  <c r="W254" i="2" s="1"/>
  <c r="N250" i="2"/>
  <c r="V248" i="2"/>
  <c r="V247" i="2"/>
  <c r="W246" i="2"/>
  <c r="X246" i="2" s="1"/>
  <c r="N246" i="2"/>
  <c r="W245" i="2"/>
  <c r="X245" i="2" s="1"/>
  <c r="W244" i="2"/>
  <c r="X244" i="2" s="1"/>
  <c r="W243" i="2"/>
  <c r="X243" i="2" s="1"/>
  <c r="V241" i="2"/>
  <c r="V240" i="2"/>
  <c r="W239" i="2"/>
  <c r="W240" i="2" s="1"/>
  <c r="N239" i="2"/>
  <c r="X238" i="2"/>
  <c r="W238" i="2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X230" i="2"/>
  <c r="X234" i="2" s="1"/>
  <c r="W230" i="2"/>
  <c r="W234" i="2" s="1"/>
  <c r="N230" i="2"/>
  <c r="X229" i="2"/>
  <c r="W229" i="2"/>
  <c r="N229" i="2"/>
  <c r="X228" i="2"/>
  <c r="W228" i="2"/>
  <c r="N228" i="2"/>
  <c r="X227" i="2"/>
  <c r="W227" i="2"/>
  <c r="W235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5" i="2"/>
  <c r="V194" i="2"/>
  <c r="W193" i="2"/>
  <c r="X193" i="2" s="1"/>
  <c r="N193" i="2"/>
  <c r="W192" i="2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W175" i="2"/>
  <c r="X175" i="2" s="1"/>
  <c r="W174" i="2"/>
  <c r="X174" i="2" s="1"/>
  <c r="N174" i="2"/>
  <c r="W173" i="2"/>
  <c r="W172" i="2"/>
  <c r="X172" i="2" s="1"/>
  <c r="N172" i="2"/>
  <c r="V170" i="2"/>
  <c r="V169" i="2"/>
  <c r="W168" i="2"/>
  <c r="X168" i="2" s="1"/>
  <c r="N168" i="2"/>
  <c r="X167" i="2"/>
  <c r="W167" i="2"/>
  <c r="N167" i="2"/>
  <c r="W166" i="2"/>
  <c r="X166" i="2" s="1"/>
  <c r="N166" i="2"/>
  <c r="W165" i="2"/>
  <c r="W170" i="2" s="1"/>
  <c r="N165" i="2"/>
  <c r="W163" i="2"/>
  <c r="V163" i="2"/>
  <c r="W162" i="2"/>
  <c r="V162" i="2"/>
  <c r="W161" i="2"/>
  <c r="X161" i="2" s="1"/>
  <c r="N161" i="2"/>
  <c r="W160" i="2"/>
  <c r="X160" i="2" s="1"/>
  <c r="X162" i="2" s="1"/>
  <c r="V158" i="2"/>
  <c r="W157" i="2"/>
  <c r="V157" i="2"/>
  <c r="W156" i="2"/>
  <c r="N156" i="2"/>
  <c r="W155" i="2"/>
  <c r="X155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8" i="2" s="1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X122" i="2" s="1"/>
  <c r="N122" i="2"/>
  <c r="W121" i="2"/>
  <c r="X121" i="2" s="1"/>
  <c r="W120" i="2"/>
  <c r="X120" i="2" s="1"/>
  <c r="N120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X110" i="2"/>
  <c r="W110" i="2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W85" i="2"/>
  <c r="X85" i="2" s="1"/>
  <c r="W84" i="2"/>
  <c r="X84" i="2" s="1"/>
  <c r="N84" i="2"/>
  <c r="W83" i="2"/>
  <c r="X83" i="2" s="1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N56" i="2"/>
  <c r="W55" i="2"/>
  <c r="D468" i="2" s="1"/>
  <c r="V52" i="2"/>
  <c r="V51" i="2"/>
  <c r="W50" i="2"/>
  <c r="X50" i="2" s="1"/>
  <c r="N50" i="2"/>
  <c r="W49" i="2"/>
  <c r="C468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W33" i="2" s="1"/>
  <c r="N26" i="2"/>
  <c r="W24" i="2"/>
  <c r="V24" i="2"/>
  <c r="X23" i="2"/>
  <c r="V23" i="2"/>
  <c r="X22" i="2"/>
  <c r="W22" i="2"/>
  <c r="N22" i="2"/>
  <c r="H10" i="2"/>
  <c r="A9" i="2"/>
  <c r="H9" i="2" s="1"/>
  <c r="D7" i="2"/>
  <c r="O6" i="2"/>
  <c r="N2" i="2"/>
  <c r="S468" i="2" l="1"/>
  <c r="W410" i="2"/>
  <c r="W335" i="2"/>
  <c r="W323" i="2"/>
  <c r="W301" i="2"/>
  <c r="W195" i="2"/>
  <c r="F468" i="2"/>
  <c r="X128" i="2"/>
  <c r="X131" i="2" s="1"/>
  <c r="R468" i="2"/>
  <c r="Q468" i="2"/>
  <c r="W392" i="2"/>
  <c r="W328" i="2"/>
  <c r="X327" i="2"/>
  <c r="X319" i="2"/>
  <c r="X322" i="2" s="1"/>
  <c r="X306" i="2"/>
  <c r="W307" i="2"/>
  <c r="W306" i="2"/>
  <c r="X295" i="2"/>
  <c r="N468" i="2"/>
  <c r="X301" i="2"/>
  <c r="X247" i="2"/>
  <c r="W248" i="2"/>
  <c r="W224" i="2"/>
  <c r="X213" i="2"/>
  <c r="W213" i="2"/>
  <c r="W189" i="2"/>
  <c r="I468" i="2"/>
  <c r="W190" i="2"/>
  <c r="X156" i="2"/>
  <c r="X157" i="2" s="1"/>
  <c r="X136" i="2"/>
  <c r="X139" i="2" s="1"/>
  <c r="W125" i="2"/>
  <c r="V461" i="2"/>
  <c r="W116" i="2"/>
  <c r="W103" i="2"/>
  <c r="W104" i="2"/>
  <c r="X93" i="2"/>
  <c r="X103" i="2" s="1"/>
  <c r="E468" i="2"/>
  <c r="W90" i="2"/>
  <c r="V462" i="2"/>
  <c r="X55" i="2"/>
  <c r="W60" i="2"/>
  <c r="W459" i="2"/>
  <c r="V458" i="2"/>
  <c r="X49" i="2"/>
  <c r="X51" i="2" s="1"/>
  <c r="J9" i="2"/>
  <c r="F10" i="2"/>
  <c r="A10" i="2"/>
  <c r="X224" i="2"/>
  <c r="X189" i="2"/>
  <c r="W334" i="2"/>
  <c r="W425" i="2"/>
  <c r="X26" i="2"/>
  <c r="X32" i="2" s="1"/>
  <c r="X56" i="2"/>
  <c r="X59" i="2" s="1"/>
  <c r="X63" i="2"/>
  <c r="X80" i="2" s="1"/>
  <c r="W80" i="2"/>
  <c r="X86" i="2"/>
  <c r="X90" i="2" s="1"/>
  <c r="X106" i="2"/>
  <c r="X116" i="2" s="1"/>
  <c r="W140" i="2"/>
  <c r="X173" i="2"/>
  <c r="W214" i="2"/>
  <c r="X239" i="2"/>
  <c r="X240" i="2" s="1"/>
  <c r="X257" i="2"/>
  <c r="X264" i="2" s="1"/>
  <c r="X273" i="2"/>
  <c r="X274" i="2" s="1"/>
  <c r="X313" i="2"/>
  <c r="X314" i="2" s="1"/>
  <c r="X330" i="2"/>
  <c r="X334" i="2" s="1"/>
  <c r="X348" i="2"/>
  <c r="X361" i="2" s="1"/>
  <c r="X371" i="2"/>
  <c r="X372" i="2" s="1"/>
  <c r="W393" i="2"/>
  <c r="X434" i="2"/>
  <c r="X436" i="2" s="1"/>
  <c r="W460" i="2"/>
  <c r="W461" i="2" s="1"/>
  <c r="H468" i="2"/>
  <c r="W91" i="2"/>
  <c r="W361" i="2"/>
  <c r="W117" i="2"/>
  <c r="X192" i="2"/>
  <c r="X194" i="2" s="1"/>
  <c r="W274" i="2"/>
  <c r="W302" i="2"/>
  <c r="W314" i="2"/>
  <c r="X385" i="2"/>
  <c r="X392" i="2" s="1"/>
  <c r="X402" i="2"/>
  <c r="X410" i="2" s="1"/>
  <c r="X427" i="2"/>
  <c r="X429" i="2" s="1"/>
  <c r="J468" i="2"/>
  <c r="W36" i="2"/>
  <c r="W225" i="2"/>
  <c r="W151" i="2"/>
  <c r="W372" i="2"/>
  <c r="X43" i="2"/>
  <c r="X44" i="2" s="1"/>
  <c r="W81" i="2"/>
  <c r="X143" i="2"/>
  <c r="X151" i="2" s="1"/>
  <c r="X216" i="2"/>
  <c r="X217" i="2" s="1"/>
  <c r="W280" i="2"/>
  <c r="X380" i="2"/>
  <c r="X382" i="2" s="1"/>
  <c r="X395" i="2"/>
  <c r="X396" i="2" s="1"/>
  <c r="X449" i="2"/>
  <c r="X451" i="2" s="1"/>
  <c r="W456" i="2"/>
  <c r="L468" i="2"/>
  <c r="W158" i="2"/>
  <c r="W169" i="2"/>
  <c r="W247" i="2"/>
  <c r="W411" i="2"/>
  <c r="W436" i="2"/>
  <c r="M468" i="2"/>
  <c r="W51" i="2"/>
  <c r="W32" i="2"/>
  <c r="W44" i="2"/>
  <c r="X119" i="2"/>
  <c r="X124" i="2" s="1"/>
  <c r="W124" i="2"/>
  <c r="X165" i="2"/>
  <c r="X169" i="2" s="1"/>
  <c r="W217" i="2"/>
  <c r="W241" i="2"/>
  <c r="W396" i="2"/>
  <c r="W23" i="2"/>
  <c r="W253" i="2"/>
  <c r="W269" i="2"/>
  <c r="W281" i="2"/>
  <c r="W327" i="2"/>
  <c r="W345" i="2"/>
  <c r="X418" i="2"/>
  <c r="X424" i="2" s="1"/>
  <c r="W457" i="2"/>
  <c r="B468" i="2"/>
  <c r="O468" i="2"/>
  <c r="W52" i="2"/>
  <c r="W131" i="2"/>
  <c r="W194" i="2"/>
  <c r="W264" i="2"/>
  <c r="W322" i="2"/>
  <c r="W429" i="2"/>
  <c r="W437" i="2"/>
  <c r="W451" i="2"/>
  <c r="P468" i="2"/>
  <c r="F9" i="2"/>
  <c r="W382" i="2"/>
  <c r="W59" i="2"/>
  <c r="W139" i="2"/>
  <c r="W132" i="2"/>
  <c r="W458" i="2" l="1"/>
  <c r="X463" i="2"/>
  <c r="W462" i="2"/>
</calcChain>
</file>

<file path=xl/sharedStrings.xml><?xml version="1.0" encoding="utf-8"?>
<sst xmlns="http://schemas.openxmlformats.org/spreadsheetml/2006/main" count="2962" uniqueCount="668">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</sst>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 t="s">
        <v>667</v>
      </c>
      <c r="I5" s="624"/>
      <c r="J5" s="624"/>
      <c r="K5" s="624"/>
      <c r="L5" s="624"/>
      <c r="N5" s="27" t="s">
        <v>4</v>
      </c>
      <c r="O5" s="619">
        <v>45248</v>
      </c>
      <c r="P5" s="619"/>
      <c r="R5" s="626" t="s">
        <v>3</v>
      </c>
      <c r="S5" s="627"/>
      <c r="T5" s="628" t="s">
        <v>639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643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Суббота</v>
      </c>
      <c r="P6" s="604"/>
      <c r="R6" s="605" t="s">
        <v>5</v>
      </c>
      <c r="S6" s="606"/>
      <c r="T6" s="607" t="s">
        <v>69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2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0.58333333333333337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70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71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72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73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2" t="s">
        <v>75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0" t="s">
        <v>75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customHeight="1" x14ac:dyDescent="0.25">
      <c r="A21" s="331" t="s">
        <v>76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1" t="s">
        <v>81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1" t="s">
        <v>99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1" t="s">
        <v>103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106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0" t="s">
        <v>107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customHeight="1" x14ac:dyDescent="0.25">
      <c r="A48" s="331" t="s">
        <v>108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8</v>
      </c>
      <c r="W49" s="56">
        <f>IFERROR(IF(V49="",0,CEILING((V49/$H49),1)*$H49),"")</f>
        <v>10.8</v>
      </c>
      <c r="X49" s="42">
        <f>IFERROR(IF(W49=0,"",ROUNDUP(W49/H49,0)*0.02175),"")</f>
        <v>2.1749999999999999E-2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6">
        <v>4680115881433</v>
      </c>
      <c r="E50" s="32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42</v>
      </c>
      <c r="V51" s="44">
        <f>IFERROR(V49/H49,"0")+IFERROR(V50/H50,"0")</f>
        <v>0.7407407407407407</v>
      </c>
      <c r="W51" s="44">
        <f>IFERROR(W49/H49,"0")+IFERROR(W50/H50,"0")</f>
        <v>1</v>
      </c>
      <c r="X51" s="44">
        <f>IFERROR(IF(X49="",0,X49),"0")+IFERROR(IF(X50="",0,X50),"0")</f>
        <v>2.1749999999999999E-2</v>
      </c>
      <c r="Y51" s="68"/>
      <c r="Z51" s="6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7" t="s">
        <v>43</v>
      </c>
      <c r="O52" s="318"/>
      <c r="P52" s="318"/>
      <c r="Q52" s="318"/>
      <c r="R52" s="318"/>
      <c r="S52" s="318"/>
      <c r="T52" s="319"/>
      <c r="U52" s="43" t="s">
        <v>0</v>
      </c>
      <c r="V52" s="44">
        <f>IFERROR(SUM(V49:V50),"0")</f>
        <v>8</v>
      </c>
      <c r="W52" s="44">
        <f>IFERROR(SUM(W49:W50),"0")</f>
        <v>10.8</v>
      </c>
      <c r="X52" s="43"/>
      <c r="Y52" s="68"/>
      <c r="Z52" s="68"/>
    </row>
    <row r="53" spans="1:53" ht="16.5" customHeight="1" x14ac:dyDescent="0.25">
      <c r="A53" s="330" t="s">
        <v>115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6"/>
      <c r="Z53" s="66"/>
    </row>
    <row r="54" spans="1:53" ht="14.25" customHeight="1" x14ac:dyDescent="0.25">
      <c r="A54" s="331" t="s">
        <v>116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8" t="s">
        <v>119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5</v>
      </c>
      <c r="W55" s="56">
        <f>IFERROR(IF(V55="",0,CEILING((V55/$H55),1)*$H55),"")</f>
        <v>10.8</v>
      </c>
      <c r="X55" s="42">
        <f>IFERROR(IF(W55=0,"",ROUNDUP(W55/H55,0)*0.02039),"")</f>
        <v>2.0389999999999998E-2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6">
        <v>4680115881426</v>
      </c>
      <c r="E56" s="32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6">
        <v>4680115881419</v>
      </c>
      <c r="E57" s="32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6">
        <v>4680115881525</v>
      </c>
      <c r="E58" s="32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7" t="s">
        <v>126</v>
      </c>
      <c r="O58" s="328"/>
      <c r="P58" s="328"/>
      <c r="Q58" s="328"/>
      <c r="R58" s="32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42</v>
      </c>
      <c r="V59" s="44">
        <f>IFERROR(V55/H55,"0")+IFERROR(V56/H56,"0")+IFERROR(V57/H57,"0")+IFERROR(V58/H58,"0")</f>
        <v>0.46296296296296291</v>
      </c>
      <c r="W59" s="44">
        <f>IFERROR(W55/H55,"0")+IFERROR(W56/H56,"0")+IFERROR(W57/H57,"0")+IFERROR(W58/H58,"0")</f>
        <v>1</v>
      </c>
      <c r="X59" s="44">
        <f>IFERROR(IF(X55="",0,X55),"0")+IFERROR(IF(X56="",0,X56),"0")+IFERROR(IF(X57="",0,X57),"0")+IFERROR(IF(X58="",0,X58),"0")</f>
        <v>2.0389999999999998E-2</v>
      </c>
      <c r="Y59" s="68"/>
      <c r="Z59" s="6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7" t="s">
        <v>43</v>
      </c>
      <c r="O60" s="318"/>
      <c r="P60" s="318"/>
      <c r="Q60" s="318"/>
      <c r="R60" s="318"/>
      <c r="S60" s="318"/>
      <c r="T60" s="319"/>
      <c r="U60" s="43" t="s">
        <v>0</v>
      </c>
      <c r="V60" s="44">
        <f>IFERROR(SUM(V55:V58),"0")</f>
        <v>5</v>
      </c>
      <c r="W60" s="44">
        <f>IFERROR(SUM(W55:W58),"0")</f>
        <v>10.8</v>
      </c>
      <c r="X60" s="43"/>
      <c r="Y60" s="68"/>
      <c r="Z60" s="68"/>
    </row>
    <row r="61" spans="1:53" ht="16.5" customHeight="1" x14ac:dyDescent="0.25">
      <c r="A61" s="330" t="s">
        <v>106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6"/>
      <c r="Z61" s="66"/>
    </row>
    <row r="62" spans="1:53" ht="14.25" customHeight="1" x14ac:dyDescent="0.25">
      <c r="A62" s="331" t="s">
        <v>116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6">
        <v>4607091382945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1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6">
        <v>4607091385670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5</v>
      </c>
      <c r="W64" s="56">
        <f t="shared" si="2"/>
        <v>10.8</v>
      </c>
      <c r="X64" s="42">
        <f>IFERROR(IF(W64=0,"",ROUNDUP(W64/H64,0)*0.02175),"")</f>
        <v>2.1749999999999999E-2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6">
        <v>4680115881327</v>
      </c>
      <c r="E65" s="32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6">
        <v>4680115882133</v>
      </c>
      <c r="E66" s="32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6">
        <v>4607091382952</v>
      </c>
      <c r="E67" s="32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6">
        <v>4607091385687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6">
        <v>4607091384604</v>
      </c>
      <c r="E70" s="32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6">
        <v>4680115880283</v>
      </c>
      <c r="E71" s="32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4.8</v>
      </c>
      <c r="W71" s="56">
        <f t="shared" si="2"/>
        <v>4.8</v>
      </c>
      <c r="X71" s="42">
        <f t="shared" si="3"/>
        <v>9.3699999999999999E-3</v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6">
        <v>4680115881518</v>
      </c>
      <c r="E72" s="32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4</v>
      </c>
      <c r="W72" s="56">
        <f t="shared" si="2"/>
        <v>4</v>
      </c>
      <c r="X72" s="42">
        <f t="shared" si="3"/>
        <v>9.3699999999999999E-3</v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6">
        <v>4680115881303</v>
      </c>
      <c r="E73" s="326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6">
        <v>4680115882577</v>
      </c>
      <c r="E74" s="326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2" t="s">
        <v>154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6">
        <v>4680115882720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3" t="s">
        <v>157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6">
        <v>4607091388466</v>
      </c>
      <c r="E76" s="32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6">
        <v>4680115880269</v>
      </c>
      <c r="E77" s="32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6">
        <v>4680115880429</v>
      </c>
      <c r="E78" s="32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9"/>
      <c r="S78" s="40" t="s">
        <v>48</v>
      </c>
      <c r="T78" s="40" t="s">
        <v>48</v>
      </c>
      <c r="U78" s="41" t="s">
        <v>0</v>
      </c>
      <c r="V78" s="59">
        <v>9</v>
      </c>
      <c r="W78" s="56">
        <f t="shared" si="2"/>
        <v>9</v>
      </c>
      <c r="X78" s="42">
        <f>IFERROR(IF(W78=0,"",ROUNDUP(W78/H78,0)*0.00937),"")</f>
        <v>1.874E-2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6">
        <v>4680115881457</v>
      </c>
      <c r="E79" s="32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7" t="s">
        <v>43</v>
      </c>
      <c r="O80" s="318"/>
      <c r="P80" s="318"/>
      <c r="Q80" s="318"/>
      <c r="R80" s="318"/>
      <c r="S80" s="318"/>
      <c r="T80" s="31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4.4629629629629628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5.9229999999999998E-2</v>
      </c>
      <c r="Y80" s="68"/>
      <c r="Z80" s="68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17" t="s">
        <v>43</v>
      </c>
      <c r="O81" s="318"/>
      <c r="P81" s="318"/>
      <c r="Q81" s="318"/>
      <c r="R81" s="318"/>
      <c r="S81" s="318"/>
      <c r="T81" s="319"/>
      <c r="U81" s="43" t="s">
        <v>0</v>
      </c>
      <c r="V81" s="44">
        <f>IFERROR(SUM(V63:V79),"0")</f>
        <v>22.8</v>
      </c>
      <c r="W81" s="44">
        <f>IFERROR(SUM(W63:W79),"0")</f>
        <v>28.6</v>
      </c>
      <c r="X81" s="43"/>
      <c r="Y81" s="68"/>
      <c r="Z81" s="68"/>
    </row>
    <row r="82" spans="1:53" ht="14.25" customHeight="1" x14ac:dyDescent="0.25">
      <c r="A82" s="331" t="s">
        <v>108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6">
        <v>4607091384789</v>
      </c>
      <c r="E83" s="326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0" t="s">
        <v>168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6">
        <v>4680115881488</v>
      </c>
      <c r="E84" s="32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6">
        <v>4607091384765</v>
      </c>
      <c r="E85" s="326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4" t="s">
        <v>173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6">
        <v>4680115882751</v>
      </c>
      <c r="E86" s="32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5" t="s">
        <v>176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6">
        <v>4680115882775</v>
      </c>
      <c r="E87" s="32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6" t="s">
        <v>179</v>
      </c>
      <c r="O87" s="328"/>
      <c r="P87" s="328"/>
      <c r="Q87" s="328"/>
      <c r="R87" s="329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6">
        <v>4680115880658</v>
      </c>
      <c r="E88" s="32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8"/>
      <c r="P88" s="328"/>
      <c r="Q88" s="328"/>
      <c r="R88" s="329"/>
      <c r="S88" s="40" t="s">
        <v>48</v>
      </c>
      <c r="T88" s="40" t="s">
        <v>48</v>
      </c>
      <c r="U88" s="41" t="s">
        <v>0</v>
      </c>
      <c r="V88" s="59">
        <v>4.8000000000000007</v>
      </c>
      <c r="W88" s="56">
        <f t="shared" si="4"/>
        <v>4.8</v>
      </c>
      <c r="X88" s="42">
        <f>IFERROR(IF(W88=0,"",ROUNDUP(W88/H88,0)*0.00753),"")</f>
        <v>1.506E-2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6">
        <v>4607091381962</v>
      </c>
      <c r="E89" s="326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8"/>
      <c r="P89" s="328"/>
      <c r="Q89" s="328"/>
      <c r="R89" s="329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7" t="s">
        <v>43</v>
      </c>
      <c r="O90" s="318"/>
      <c r="P90" s="318"/>
      <c r="Q90" s="318"/>
      <c r="R90" s="318"/>
      <c r="S90" s="318"/>
      <c r="T90" s="319"/>
      <c r="U90" s="43" t="s">
        <v>42</v>
      </c>
      <c r="V90" s="44">
        <f>IFERROR(V83/H83,"0")+IFERROR(V84/H84,"0")+IFERROR(V85/H85,"0")+IFERROR(V86/H86,"0")+IFERROR(V87/H87,"0")+IFERROR(V88/H88,"0")+IFERROR(V89/H89,"0")</f>
        <v>2.0000000000000004</v>
      </c>
      <c r="W90" s="44">
        <f>IFERROR(W83/H83,"0")+IFERROR(W84/H84,"0")+IFERROR(W85/H85,"0")+IFERROR(W86/H86,"0")+IFERROR(W87/H87,"0")+IFERROR(W88/H88,"0")+IFERROR(W89/H89,"0")</f>
        <v>2</v>
      </c>
      <c r="X90" s="44">
        <f>IFERROR(IF(X83="",0,X83),"0")+IFERROR(IF(X84="",0,X84),"0")+IFERROR(IF(X85="",0,X85),"0")+IFERROR(IF(X86="",0,X86),"0")+IFERROR(IF(X87="",0,X87),"0")+IFERROR(IF(X88="",0,X88),"0")+IFERROR(IF(X89="",0,X89),"0")</f>
        <v>1.506E-2</v>
      </c>
      <c r="Y90" s="68"/>
      <c r="Z90" s="68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1"/>
      <c r="N91" s="317" t="s">
        <v>43</v>
      </c>
      <c r="O91" s="318"/>
      <c r="P91" s="318"/>
      <c r="Q91" s="318"/>
      <c r="R91" s="318"/>
      <c r="S91" s="318"/>
      <c r="T91" s="319"/>
      <c r="U91" s="43" t="s">
        <v>0</v>
      </c>
      <c r="V91" s="44">
        <f>IFERROR(SUM(V83:V89),"0")</f>
        <v>4.8000000000000007</v>
      </c>
      <c r="W91" s="44">
        <f>IFERROR(SUM(W83:W89),"0")</f>
        <v>4.8</v>
      </c>
      <c r="X91" s="43"/>
      <c r="Y91" s="68"/>
      <c r="Z91" s="68"/>
    </row>
    <row r="92" spans="1:53" ht="14.25" customHeight="1" x14ac:dyDescent="0.25">
      <c r="A92" s="331" t="s">
        <v>76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6">
        <v>4607091387667</v>
      </c>
      <c r="E93" s="32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5</v>
      </c>
      <c r="W93" s="56">
        <f t="shared" ref="W93:W102" si="5">IFERROR(IF(V93="",0,CEILING((V93/$H93),1)*$H93),"")</f>
        <v>9</v>
      </c>
      <c r="X93" s="42">
        <f>IFERROR(IF(W93=0,"",ROUNDUP(W93/H93,0)*0.02175),"")</f>
        <v>2.1749999999999999E-2</v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6">
        <v>4607091387636</v>
      </c>
      <c r="E94" s="326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6">
        <v>4607091384727</v>
      </c>
      <c r="E95" s="32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6">
        <v>4607091386745</v>
      </c>
      <c r="E96" s="326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6">
        <v>4607091382426</v>
      </c>
      <c r="E97" s="32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6">
        <v>4607091386547</v>
      </c>
      <c r="E98" s="32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8"/>
      <c r="P98" s="328"/>
      <c r="Q98" s="328"/>
      <c r="R98" s="32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6">
        <v>4607091384734</v>
      </c>
      <c r="E99" s="32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8"/>
      <c r="P99" s="328"/>
      <c r="Q99" s="328"/>
      <c r="R99" s="329"/>
      <c r="S99" s="40" t="s">
        <v>48</v>
      </c>
      <c r="T99" s="40" t="s">
        <v>48</v>
      </c>
      <c r="U99" s="41" t="s">
        <v>0</v>
      </c>
      <c r="V99" s="59">
        <v>6.3</v>
      </c>
      <c r="W99" s="56">
        <f t="shared" si="5"/>
        <v>6.3000000000000007</v>
      </c>
      <c r="X99" s="42">
        <f>IFERROR(IF(W99=0,"",ROUNDUP(W99/H99,0)*0.00502),"")</f>
        <v>1.506E-2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6">
        <v>4607091382464</v>
      </c>
      <c r="E100" s="32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8"/>
      <c r="P100" s="328"/>
      <c r="Q100" s="328"/>
      <c r="R100" s="32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6">
        <v>4680115883444</v>
      </c>
      <c r="E101" s="32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3" t="s">
        <v>203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6">
        <v>4680115883444</v>
      </c>
      <c r="E102" s="32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4" t="s">
        <v>203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1"/>
      <c r="N103" s="317" t="s">
        <v>43</v>
      </c>
      <c r="O103" s="318"/>
      <c r="P103" s="318"/>
      <c r="Q103" s="318"/>
      <c r="R103" s="318"/>
      <c r="S103" s="318"/>
      <c r="T103" s="31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3.5555555555555554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3.6809999999999996E-2</v>
      </c>
      <c r="Y103" s="68"/>
      <c r="Z103" s="68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1"/>
      <c r="N104" s="317" t="s">
        <v>43</v>
      </c>
      <c r="O104" s="318"/>
      <c r="P104" s="318"/>
      <c r="Q104" s="318"/>
      <c r="R104" s="318"/>
      <c r="S104" s="318"/>
      <c r="T104" s="319"/>
      <c r="U104" s="43" t="s">
        <v>0</v>
      </c>
      <c r="V104" s="44">
        <f>IFERROR(SUM(V93:V102),"0")</f>
        <v>11.3</v>
      </c>
      <c r="W104" s="44">
        <f>IFERROR(SUM(W93:W102),"0")</f>
        <v>15.3</v>
      </c>
      <c r="X104" s="43"/>
      <c r="Y104" s="68"/>
      <c r="Z104" s="68"/>
    </row>
    <row r="105" spans="1:53" ht="14.25" customHeight="1" x14ac:dyDescent="0.25">
      <c r="A105" s="331" t="s">
        <v>81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6">
        <v>4607091386967</v>
      </c>
      <c r="E106" s="32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8" t="s">
        <v>207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6.75</v>
      </c>
      <c r="W106" s="56">
        <f t="shared" ref="W106:W115" si="6">IFERROR(IF(V106="",0,CEILING((V106/$H106),1)*$H106),"")</f>
        <v>8.1</v>
      </c>
      <c r="X106" s="42">
        <f>IFERROR(IF(W106=0,"",ROUNDUP(W106/H106,0)*0.02175),"")</f>
        <v>2.1749999999999999E-2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6">
        <v>4607091386967</v>
      </c>
      <c r="E107" s="32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9" t="s">
        <v>209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6">
        <v>4607091385304</v>
      </c>
      <c r="E108" s="32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6">
        <v>4607091386264</v>
      </c>
      <c r="E109" s="32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6">
        <v>4680115882584</v>
      </c>
      <c r="E110" s="32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3" t="s">
        <v>216</v>
      </c>
      <c r="O110" s="328"/>
      <c r="P110" s="328"/>
      <c r="Q110" s="328"/>
      <c r="R110" s="32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6">
        <v>4607091385731</v>
      </c>
      <c r="E111" s="32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4" t="s">
        <v>219</v>
      </c>
      <c r="O111" s="328"/>
      <c r="P111" s="328"/>
      <c r="Q111" s="328"/>
      <c r="R111" s="329"/>
      <c r="S111" s="40" t="s">
        <v>48</v>
      </c>
      <c r="T111" s="40" t="s">
        <v>48</v>
      </c>
      <c r="U111" s="41" t="s">
        <v>0</v>
      </c>
      <c r="V111" s="59">
        <v>5.4</v>
      </c>
      <c r="W111" s="56">
        <f t="shared" si="6"/>
        <v>5.4</v>
      </c>
      <c r="X111" s="42">
        <f>IFERROR(IF(W111=0,"",ROUNDUP(W111/H111,0)*0.00753),"")</f>
        <v>1.506E-2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6">
        <v>4680115880214</v>
      </c>
      <c r="E112" s="32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5" t="s">
        <v>222</v>
      </c>
      <c r="O112" s="328"/>
      <c r="P112" s="328"/>
      <c r="Q112" s="328"/>
      <c r="R112" s="32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6">
        <v>4680115880894</v>
      </c>
      <c r="E113" s="32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6" t="s">
        <v>225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6">
        <v>4607091385427</v>
      </c>
      <c r="E114" s="32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6</v>
      </c>
      <c r="W114" s="56">
        <f t="shared" si="6"/>
        <v>6</v>
      </c>
      <c r="X114" s="42">
        <f>IFERROR(IF(W114=0,"",ROUNDUP(W114/H114,0)*0.00753),"")</f>
        <v>1.506E-2</v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6">
        <v>4680115882645</v>
      </c>
      <c r="E115" s="32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0" t="s">
        <v>230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3.5999999999999996</v>
      </c>
      <c r="W115" s="56">
        <f t="shared" si="6"/>
        <v>3.6</v>
      </c>
      <c r="X115" s="42">
        <f>IFERROR(IF(W115=0,"",ROUNDUP(W115/H115,0)*0.00753),"")</f>
        <v>1.506E-2</v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1"/>
      <c r="N116" s="317" t="s">
        <v>43</v>
      </c>
      <c r="O116" s="318"/>
      <c r="P116" s="318"/>
      <c r="Q116" s="318"/>
      <c r="R116" s="318"/>
      <c r="S116" s="318"/>
      <c r="T116" s="31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6.8333333333333339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7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6.6930000000000003E-2</v>
      </c>
      <c r="Y116" s="68"/>
      <c r="Z116" s="68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17" t="s">
        <v>43</v>
      </c>
      <c r="O117" s="318"/>
      <c r="P117" s="318"/>
      <c r="Q117" s="318"/>
      <c r="R117" s="318"/>
      <c r="S117" s="318"/>
      <c r="T117" s="319"/>
      <c r="U117" s="43" t="s">
        <v>0</v>
      </c>
      <c r="V117" s="44">
        <f>IFERROR(SUM(V106:V115),"0")</f>
        <v>21.75</v>
      </c>
      <c r="W117" s="44">
        <f>IFERROR(SUM(W106:W115),"0")</f>
        <v>23.1</v>
      </c>
      <c r="X117" s="43"/>
      <c r="Y117" s="68"/>
      <c r="Z117" s="68"/>
    </row>
    <row r="118" spans="1:53" ht="14.25" customHeight="1" x14ac:dyDescent="0.25">
      <c r="A118" s="331" t="s">
        <v>231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6">
        <v>4607091383065</v>
      </c>
      <c r="E119" s="32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8"/>
      <c r="P119" s="328"/>
      <c r="Q119" s="328"/>
      <c r="R119" s="329"/>
      <c r="S119" s="40" t="s">
        <v>48</v>
      </c>
      <c r="T119" s="40" t="s">
        <v>48</v>
      </c>
      <c r="U119" s="41" t="s">
        <v>0</v>
      </c>
      <c r="V119" s="59">
        <v>5</v>
      </c>
      <c r="W119" s="56">
        <f>IFERROR(IF(V119="",0,CEILING((V119/$H119),1)*$H119),"")</f>
        <v>6.64</v>
      </c>
      <c r="X119" s="42">
        <f>IFERROR(IF(W119=0,"",ROUNDUP(W119/H119,0)*0.00937),"")</f>
        <v>1.874E-2</v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6">
        <v>4680115881532</v>
      </c>
      <c r="E120" s="32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8"/>
      <c r="P120" s="328"/>
      <c r="Q120" s="328"/>
      <c r="R120" s="329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6">
        <v>4680115882652</v>
      </c>
      <c r="E121" s="326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7" t="s">
        <v>238</v>
      </c>
      <c r="O121" s="328"/>
      <c r="P121" s="328"/>
      <c r="Q121" s="328"/>
      <c r="R121" s="329"/>
      <c r="S121" s="40" t="s">
        <v>48</v>
      </c>
      <c r="T121" s="40" t="s">
        <v>48</v>
      </c>
      <c r="U121" s="41" t="s">
        <v>0</v>
      </c>
      <c r="V121" s="59">
        <v>1.98</v>
      </c>
      <c r="W121" s="56">
        <f>IFERROR(IF(V121="",0,CEILING((V121/$H121),1)*$H121),"")</f>
        <v>1.98</v>
      </c>
      <c r="X121" s="42">
        <f>IFERROR(IF(W121=0,"",ROUNDUP(W121/H121,0)*0.00753),"")</f>
        <v>7.5300000000000002E-3</v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6">
        <v>4680115880238</v>
      </c>
      <c r="E122" s="326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6">
        <v>4680115881464</v>
      </c>
      <c r="E123" s="326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9" t="s">
        <v>243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17" t="s">
        <v>43</v>
      </c>
      <c r="O124" s="318"/>
      <c r="P124" s="318"/>
      <c r="Q124" s="318"/>
      <c r="R124" s="318"/>
      <c r="S124" s="318"/>
      <c r="T124" s="319"/>
      <c r="U124" s="43" t="s">
        <v>42</v>
      </c>
      <c r="V124" s="44">
        <f>IFERROR(V119/H119,"0")+IFERROR(V120/H120,"0")+IFERROR(V121/H121,"0")+IFERROR(V122/H122,"0")+IFERROR(V123/H123,"0")</f>
        <v>2.5060240963855422</v>
      </c>
      <c r="W124" s="44">
        <f>IFERROR(W119/H119,"0")+IFERROR(W120/H120,"0")+IFERROR(W121/H121,"0")+IFERROR(W122/H122,"0")+IFERROR(W123/H123,"0")</f>
        <v>3</v>
      </c>
      <c r="X124" s="44">
        <f>IFERROR(IF(X119="",0,X119),"0")+IFERROR(IF(X120="",0,X120),"0")+IFERROR(IF(X121="",0,X121),"0")+IFERROR(IF(X122="",0,X122),"0")+IFERROR(IF(X123="",0,X123),"0")</f>
        <v>2.6270000000000002E-2</v>
      </c>
      <c r="Y124" s="68"/>
      <c r="Z124" s="68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0</v>
      </c>
      <c r="V125" s="44">
        <f>IFERROR(SUM(V119:V123),"0")</f>
        <v>6.98</v>
      </c>
      <c r="W125" s="44">
        <f>IFERROR(SUM(W119:W123),"0")</f>
        <v>8.6199999999999992</v>
      </c>
      <c r="X125" s="43"/>
      <c r="Y125" s="68"/>
      <c r="Z125" s="68"/>
    </row>
    <row r="126" spans="1:53" ht="16.5" customHeight="1" x14ac:dyDescent="0.25">
      <c r="A126" s="330" t="s">
        <v>244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66"/>
      <c r="Z126" s="66"/>
    </row>
    <row r="127" spans="1:53" ht="14.25" customHeight="1" x14ac:dyDescent="0.25">
      <c r="A127" s="331" t="s">
        <v>81</v>
      </c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6">
        <v>4607091385168</v>
      </c>
      <c r="E128" s="326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8"/>
      <c r="P128" s="328"/>
      <c r="Q128" s="328"/>
      <c r="R128" s="329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6">
        <v>4607091383256</v>
      </c>
      <c r="E129" s="326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8"/>
      <c r="P129" s="328"/>
      <c r="Q129" s="328"/>
      <c r="R129" s="329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6">
        <v>4607091385748</v>
      </c>
      <c r="E130" s="326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10.8</v>
      </c>
      <c r="W130" s="56">
        <f>IFERROR(IF(V130="",0,CEILING((V130/$H130),1)*$H130),"")</f>
        <v>10.8</v>
      </c>
      <c r="X130" s="42">
        <f>IFERROR(IF(W130=0,"",ROUNDUP(W130/H130,0)*0.00753),"")</f>
        <v>3.0120000000000001E-2</v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1"/>
      <c r="N131" s="317" t="s">
        <v>43</v>
      </c>
      <c r="O131" s="318"/>
      <c r="P131" s="318"/>
      <c r="Q131" s="318"/>
      <c r="R131" s="318"/>
      <c r="S131" s="318"/>
      <c r="T131" s="319"/>
      <c r="U131" s="43" t="s">
        <v>42</v>
      </c>
      <c r="V131" s="44">
        <f>IFERROR(V128/H128,"0")+IFERROR(V129/H129,"0")+IFERROR(V130/H130,"0")</f>
        <v>4</v>
      </c>
      <c r="W131" s="44">
        <f>IFERROR(W128/H128,"0")+IFERROR(W129/H129,"0")+IFERROR(W130/H130,"0")</f>
        <v>4</v>
      </c>
      <c r="X131" s="44">
        <f>IFERROR(IF(X128="",0,X128),"0")+IFERROR(IF(X129="",0,X129),"0")+IFERROR(IF(X130="",0,X130),"0")</f>
        <v>3.0120000000000001E-2</v>
      </c>
      <c r="Y131" s="68"/>
      <c r="Z131" s="68"/>
    </row>
    <row r="132" spans="1:53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17" t="s">
        <v>43</v>
      </c>
      <c r="O132" s="318"/>
      <c r="P132" s="318"/>
      <c r="Q132" s="318"/>
      <c r="R132" s="318"/>
      <c r="S132" s="318"/>
      <c r="T132" s="319"/>
      <c r="U132" s="43" t="s">
        <v>0</v>
      </c>
      <c r="V132" s="44">
        <f>IFERROR(SUM(V128:V130),"0")</f>
        <v>10.8</v>
      </c>
      <c r="W132" s="44">
        <f>IFERROR(SUM(W128:W130),"0")</f>
        <v>10.8</v>
      </c>
      <c r="X132" s="43"/>
      <c r="Y132" s="68"/>
      <c r="Z132" s="68"/>
    </row>
    <row r="133" spans="1:53" ht="27.75" customHeight="1" x14ac:dyDescent="0.2">
      <c r="A133" s="342" t="s">
        <v>251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55"/>
      <c r="Z133" s="55"/>
    </row>
    <row r="134" spans="1:53" ht="16.5" customHeight="1" x14ac:dyDescent="0.25">
      <c r="A134" s="330" t="s">
        <v>252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66"/>
      <c r="Z134" s="66"/>
    </row>
    <row r="135" spans="1:53" ht="14.25" customHeight="1" x14ac:dyDescent="0.25">
      <c r="A135" s="331" t="s">
        <v>116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6">
        <v>4607091383423</v>
      </c>
      <c r="E136" s="326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8"/>
      <c r="P136" s="328"/>
      <c r="Q136" s="328"/>
      <c r="R136" s="329"/>
      <c r="S136" s="40" t="s">
        <v>48</v>
      </c>
      <c r="T136" s="40" t="s">
        <v>48</v>
      </c>
      <c r="U136" s="41" t="s">
        <v>0</v>
      </c>
      <c r="V136" s="59">
        <v>8.1000000000000014</v>
      </c>
      <c r="W136" s="56">
        <f>IFERROR(IF(V136="",0,CEILING((V136/$H136),1)*$H136),"")</f>
        <v>10.8</v>
      </c>
      <c r="X136" s="42">
        <f>IFERROR(IF(W136=0,"",ROUNDUP(W136/H136,0)*0.02175),"")</f>
        <v>2.1749999999999999E-2</v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6">
        <v>4607091381405</v>
      </c>
      <c r="E137" s="326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6">
        <v>4607091386516</v>
      </c>
      <c r="E138" s="326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0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1"/>
      <c r="N139" s="317" t="s">
        <v>43</v>
      </c>
      <c r="O139" s="318"/>
      <c r="P139" s="318"/>
      <c r="Q139" s="318"/>
      <c r="R139" s="318"/>
      <c r="S139" s="318"/>
      <c r="T139" s="319"/>
      <c r="U139" s="43" t="s">
        <v>42</v>
      </c>
      <c r="V139" s="44">
        <f>IFERROR(V136/H136,"0")+IFERROR(V137/H137,"0")+IFERROR(V138/H138,"0")</f>
        <v>0.75000000000000011</v>
      </c>
      <c r="W139" s="44">
        <f>IFERROR(W136/H136,"0")+IFERROR(W137/H137,"0")+IFERROR(W138/H138,"0")</f>
        <v>1</v>
      </c>
      <c r="X139" s="44">
        <f>IFERROR(IF(X136="",0,X136),"0")+IFERROR(IF(X137="",0,X137),"0")+IFERROR(IF(X138="",0,X138),"0")</f>
        <v>2.1749999999999999E-2</v>
      </c>
      <c r="Y139" s="68"/>
      <c r="Z139" s="68"/>
    </row>
    <row r="140" spans="1:53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1"/>
      <c r="N140" s="317" t="s">
        <v>43</v>
      </c>
      <c r="O140" s="318"/>
      <c r="P140" s="318"/>
      <c r="Q140" s="318"/>
      <c r="R140" s="318"/>
      <c r="S140" s="318"/>
      <c r="T140" s="319"/>
      <c r="U140" s="43" t="s">
        <v>0</v>
      </c>
      <c r="V140" s="44">
        <f>IFERROR(SUM(V136:V138),"0")</f>
        <v>8.1000000000000014</v>
      </c>
      <c r="W140" s="44">
        <f>IFERROR(SUM(W136:W138),"0")</f>
        <v>10.8</v>
      </c>
      <c r="X140" s="43"/>
      <c r="Y140" s="68"/>
      <c r="Z140" s="68"/>
    </row>
    <row r="141" spans="1:53" ht="16.5" customHeight="1" x14ac:dyDescent="0.25">
      <c r="A141" s="330" t="s">
        <v>259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66"/>
      <c r="Z141" s="66"/>
    </row>
    <row r="142" spans="1:53" ht="14.25" customHeight="1" x14ac:dyDescent="0.25">
      <c r="A142" s="331" t="s">
        <v>76</v>
      </c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6">
        <v>4680115880993</v>
      </c>
      <c r="E143" s="326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6">
        <v>4680115881761</v>
      </c>
      <c r="E144" s="326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6">
        <v>4680115881563</v>
      </c>
      <c r="E145" s="326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6">
        <v>4680115880986</v>
      </c>
      <c r="E146" s="32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8"/>
      <c r="P146" s="328"/>
      <c r="Q146" s="328"/>
      <c r="R146" s="32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6">
        <v>4680115880207</v>
      </c>
      <c r="E147" s="326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8"/>
      <c r="P147" s="328"/>
      <c r="Q147" s="328"/>
      <c r="R147" s="32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6">
        <v>4680115881785</v>
      </c>
      <c r="E148" s="326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8"/>
      <c r="P148" s="328"/>
      <c r="Q148" s="328"/>
      <c r="R148" s="32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6">
        <v>4680115881679</v>
      </c>
      <c r="E149" s="326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8"/>
      <c r="P149" s="328"/>
      <c r="Q149" s="328"/>
      <c r="R149" s="32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6">
        <v>4680115880191</v>
      </c>
      <c r="E150" s="326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0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17" t="s">
        <v>43</v>
      </c>
      <c r="O151" s="318"/>
      <c r="P151" s="318"/>
      <c r="Q151" s="318"/>
      <c r="R151" s="318"/>
      <c r="S151" s="318"/>
      <c r="T151" s="31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0" t="s">
        <v>276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66"/>
      <c r="Z153" s="66"/>
    </row>
    <row r="154" spans="1:53" ht="14.25" customHeight="1" x14ac:dyDescent="0.25">
      <c r="A154" s="331" t="s">
        <v>116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6">
        <v>4680115881402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6">
        <v>4680115881396</v>
      </c>
      <c r="E156" s="326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2.7</v>
      </c>
      <c r="W156" s="56">
        <f>IFERROR(IF(V156="",0,CEILING((V156/$H156),1)*$H156),"")</f>
        <v>2.7</v>
      </c>
      <c r="X156" s="42">
        <f>IFERROR(IF(W156=0,"",ROUNDUP(W156/H156,0)*0.00753),"")</f>
        <v>7.5300000000000002E-3</v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1</v>
      </c>
      <c r="W157" s="44">
        <f>IFERROR(W155/H155,"0")+IFERROR(W156/H156,"0")</f>
        <v>1</v>
      </c>
      <c r="X157" s="44">
        <f>IFERROR(IF(X155="",0,X155),"0")+IFERROR(IF(X156="",0,X156),"0")</f>
        <v>7.5300000000000002E-3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2.7</v>
      </c>
      <c r="W158" s="44">
        <f>IFERROR(SUM(W155:W156),"0")</f>
        <v>2.7</v>
      </c>
      <c r="X158" s="43"/>
      <c r="Y158" s="68"/>
      <c r="Z158" s="68"/>
    </row>
    <row r="159" spans="1:53" ht="14.25" customHeight="1" x14ac:dyDescent="0.25">
      <c r="A159" s="331" t="s">
        <v>108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6">
        <v>4680115882935</v>
      </c>
      <c r="E160" s="32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0" t="s">
        <v>283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6">
        <v>4680115880764</v>
      </c>
      <c r="E161" s="326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1"/>
      <c r="N162" s="317" t="s">
        <v>43</v>
      </c>
      <c r="O162" s="318"/>
      <c r="P162" s="318"/>
      <c r="Q162" s="318"/>
      <c r="R162" s="318"/>
      <c r="S162" s="318"/>
      <c r="T162" s="31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17" t="s">
        <v>43</v>
      </c>
      <c r="O163" s="318"/>
      <c r="P163" s="318"/>
      <c r="Q163" s="318"/>
      <c r="R163" s="318"/>
      <c r="S163" s="318"/>
      <c r="T163" s="31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1" t="s">
        <v>76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6">
        <v>4680115882683</v>
      </c>
      <c r="E165" s="32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6">
        <v>4680115882690</v>
      </c>
      <c r="E166" s="32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6">
        <v>4680115882669</v>
      </c>
      <c r="E167" s="32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6">
        <v>4680115882676</v>
      </c>
      <c r="E168" s="32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0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1"/>
      <c r="N169" s="317" t="s">
        <v>43</v>
      </c>
      <c r="O169" s="318"/>
      <c r="P169" s="318"/>
      <c r="Q169" s="318"/>
      <c r="R169" s="318"/>
      <c r="S169" s="318"/>
      <c r="T169" s="319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0"/>
      <c r="M170" s="321"/>
      <c r="N170" s="317" t="s">
        <v>43</v>
      </c>
      <c r="O170" s="318"/>
      <c r="P170" s="318"/>
      <c r="Q170" s="318"/>
      <c r="R170" s="318"/>
      <c r="S170" s="318"/>
      <c r="T170" s="319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1" t="s">
        <v>81</v>
      </c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6">
        <v>4680115881556</v>
      </c>
      <c r="E172" s="326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6">
        <v>4680115880573</v>
      </c>
      <c r="E173" s="326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5" t="s">
        <v>298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6">
        <v>4680115881594</v>
      </c>
      <c r="E174" s="326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10.8</v>
      </c>
      <c r="W174" s="56">
        <f t="shared" si="8"/>
        <v>16.2</v>
      </c>
      <c r="X174" s="42">
        <f>IFERROR(IF(W174=0,"",ROUNDUP(W174/H174,0)*0.02175),"")</f>
        <v>4.3499999999999997E-2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6">
        <v>4680115881587</v>
      </c>
      <c r="E175" s="326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9" t="s">
        <v>303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6">
        <v>4680115880962</v>
      </c>
      <c r="E176" s="326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6">
        <v>4680115881617</v>
      </c>
      <c r="E177" s="326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6">
        <v>4680115881228</v>
      </c>
      <c r="E178" s="326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2" t="s">
        <v>310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9.6000000000000014</v>
      </c>
      <c r="W178" s="56">
        <f t="shared" si="8"/>
        <v>9.6</v>
      </c>
      <c r="X178" s="42">
        <f>IFERROR(IF(W178=0,"",ROUNDUP(W178/H178,0)*0.00753),"")</f>
        <v>3.0120000000000001E-2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6">
        <v>4680115881037</v>
      </c>
      <c r="E179" s="326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3" t="s">
        <v>313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6">
        <v>4680115881211</v>
      </c>
      <c r="E180" s="326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6">
        <v>4680115881020</v>
      </c>
      <c r="E181" s="326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6">
        <v>4680115882195</v>
      </c>
      <c r="E182" s="326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6">
        <v>4680115882607</v>
      </c>
      <c r="E183" s="326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6">
        <v>4680115880092</v>
      </c>
      <c r="E184" s="32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8"/>
      <c r="P184" s="328"/>
      <c r="Q184" s="328"/>
      <c r="R184" s="32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6">
        <v>4680115880221</v>
      </c>
      <c r="E185" s="32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8"/>
      <c r="P185" s="328"/>
      <c r="Q185" s="328"/>
      <c r="R185" s="32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6">
        <v>4680115882942</v>
      </c>
      <c r="E186" s="326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8"/>
      <c r="P186" s="328"/>
      <c r="Q186" s="328"/>
      <c r="R186" s="32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6">
        <v>4680115880504</v>
      </c>
      <c r="E187" s="326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6">
        <v>4680115882164</v>
      </c>
      <c r="E188" s="326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1"/>
      <c r="N189" s="317" t="s">
        <v>43</v>
      </c>
      <c r="O189" s="318"/>
      <c r="P189" s="318"/>
      <c r="Q189" s="318"/>
      <c r="R189" s="318"/>
      <c r="S189" s="318"/>
      <c r="T189" s="319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5.3333333333333339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6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7.3619999999999991E-2</v>
      </c>
      <c r="Y189" s="68"/>
      <c r="Z189" s="68"/>
    </row>
    <row r="190" spans="1:53" x14ac:dyDescent="0.2">
      <c r="A190" s="320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17" t="s">
        <v>43</v>
      </c>
      <c r="O190" s="318"/>
      <c r="P190" s="318"/>
      <c r="Q190" s="318"/>
      <c r="R190" s="318"/>
      <c r="S190" s="318"/>
      <c r="T190" s="319"/>
      <c r="U190" s="43" t="s">
        <v>0</v>
      </c>
      <c r="V190" s="44">
        <f>IFERROR(SUM(V172:V188),"0")</f>
        <v>20.400000000000002</v>
      </c>
      <c r="W190" s="44">
        <f>IFERROR(SUM(W172:W188),"0")</f>
        <v>25.799999999999997</v>
      </c>
      <c r="X190" s="43"/>
      <c r="Y190" s="68"/>
      <c r="Z190" s="68"/>
    </row>
    <row r="191" spans="1:53" ht="14.25" customHeight="1" x14ac:dyDescent="0.25">
      <c r="A191" s="331" t="s">
        <v>231</v>
      </c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6">
        <v>4680115880801</v>
      </c>
      <c r="E192" s="32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8"/>
      <c r="P192" s="328"/>
      <c r="Q192" s="328"/>
      <c r="R192" s="329"/>
      <c r="S192" s="40" t="s">
        <v>48</v>
      </c>
      <c r="T192" s="40" t="s">
        <v>48</v>
      </c>
      <c r="U192" s="41" t="s">
        <v>0</v>
      </c>
      <c r="V192" s="59">
        <v>2.4000000000000004</v>
      </c>
      <c r="W192" s="56">
        <f>IFERROR(IF(V192="",0,CEILING((V192/$H192),1)*$H192),"")</f>
        <v>2.4</v>
      </c>
      <c r="X192" s="42">
        <f>IFERROR(IF(W192=0,"",ROUNDUP(W192/H192,0)*0.00753),"")</f>
        <v>7.5300000000000002E-3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6">
        <v>4680115880818</v>
      </c>
      <c r="E193" s="32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8"/>
      <c r="P193" s="328"/>
      <c r="Q193" s="328"/>
      <c r="R193" s="329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1"/>
      <c r="N194" s="317" t="s">
        <v>43</v>
      </c>
      <c r="O194" s="318"/>
      <c r="P194" s="318"/>
      <c r="Q194" s="318"/>
      <c r="R194" s="318"/>
      <c r="S194" s="318"/>
      <c r="T194" s="319"/>
      <c r="U194" s="43" t="s">
        <v>42</v>
      </c>
      <c r="V194" s="44">
        <f>IFERROR(V192/H192,"0")+IFERROR(V193/H193,"0")</f>
        <v>1.0000000000000002</v>
      </c>
      <c r="W194" s="44">
        <f>IFERROR(W192/H192,"0")+IFERROR(W193/H193,"0")</f>
        <v>1</v>
      </c>
      <c r="X194" s="44">
        <f>IFERROR(IF(X192="",0,X192),"0")+IFERROR(IF(X193="",0,X193),"0")</f>
        <v>7.5300000000000002E-3</v>
      </c>
      <c r="Y194" s="68"/>
      <c r="Z194" s="68"/>
    </row>
    <row r="195" spans="1:53" x14ac:dyDescent="0.2">
      <c r="A195" s="320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17" t="s">
        <v>43</v>
      </c>
      <c r="O195" s="318"/>
      <c r="P195" s="318"/>
      <c r="Q195" s="318"/>
      <c r="R195" s="318"/>
      <c r="S195" s="318"/>
      <c r="T195" s="319"/>
      <c r="U195" s="43" t="s">
        <v>0</v>
      </c>
      <c r="V195" s="44">
        <f>IFERROR(SUM(V192:V193),"0")</f>
        <v>2.4000000000000004</v>
      </c>
      <c r="W195" s="44">
        <f>IFERROR(SUM(W192:W193),"0")</f>
        <v>2.4</v>
      </c>
      <c r="X195" s="43"/>
      <c r="Y195" s="68"/>
      <c r="Z195" s="68"/>
    </row>
    <row r="196" spans="1:53" ht="16.5" customHeight="1" x14ac:dyDescent="0.25">
      <c r="A196" s="330" t="s">
        <v>336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66"/>
      <c r="Z196" s="66"/>
    </row>
    <row r="197" spans="1:53" ht="14.25" customHeight="1" x14ac:dyDescent="0.25">
      <c r="A197" s="331" t="s">
        <v>116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6">
        <v>4607091387445</v>
      </c>
      <c r="E198" s="326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8"/>
      <c r="P198" s="328"/>
      <c r="Q198" s="328"/>
      <c r="R198" s="329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6">
        <v>4607091386004</v>
      </c>
      <c r="E199" s="326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8"/>
      <c r="P199" s="328"/>
      <c r="Q199" s="328"/>
      <c r="R199" s="329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6">
        <v>4607091386004</v>
      </c>
      <c r="E200" s="32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10.8</v>
      </c>
      <c r="W200" s="56">
        <f t="shared" si="10"/>
        <v>10.8</v>
      </c>
      <c r="X200" s="42">
        <f>IFERROR(IF(W200=0,"",ROUNDUP(W200/H200,0)*0.02175),"")</f>
        <v>2.1749999999999999E-2</v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6">
        <v>4607091386073</v>
      </c>
      <c r="E201" s="326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6">
        <v>4607091387322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6">
        <v>4607091387322</v>
      </c>
      <c r="E203" s="32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6">
        <v>4607091387377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6">
        <v>4607091387353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6">
        <v>4607091386011</v>
      </c>
      <c r="E206" s="326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6">
        <v>4607091387308</v>
      </c>
      <c r="E207" s="326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6">
        <v>4607091387339</v>
      </c>
      <c r="E208" s="326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6">
        <v>4680115882638</v>
      </c>
      <c r="E209" s="32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6">
        <v>4680115881938</v>
      </c>
      <c r="E210" s="32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6">
        <v>4607091387346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6">
        <v>4607091389807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7" t="s">
        <v>43</v>
      </c>
      <c r="O213" s="318"/>
      <c r="P213" s="318"/>
      <c r="Q213" s="318"/>
      <c r="R213" s="318"/>
      <c r="S213" s="318"/>
      <c r="T213" s="319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1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2.1749999999999999E-2</v>
      </c>
      <c r="Y213" s="68"/>
      <c r="Z213" s="68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0</v>
      </c>
      <c r="V214" s="44">
        <f>IFERROR(SUM(V198:V212),"0")</f>
        <v>10.8</v>
      </c>
      <c r="W214" s="44">
        <f>IFERROR(SUM(W198:W212),"0")</f>
        <v>10.8</v>
      </c>
      <c r="X214" s="43"/>
      <c r="Y214" s="68"/>
      <c r="Z214" s="68"/>
    </row>
    <row r="215" spans="1:53" ht="14.25" customHeight="1" x14ac:dyDescent="0.25">
      <c r="A215" s="331" t="s">
        <v>108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6">
        <v>4680115881914</v>
      </c>
      <c r="E216" s="326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8"/>
      <c r="P216" s="328"/>
      <c r="Q216" s="328"/>
      <c r="R216" s="32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1"/>
      <c r="N217" s="317" t="s">
        <v>43</v>
      </c>
      <c r="O217" s="318"/>
      <c r="P217" s="318"/>
      <c r="Q217" s="318"/>
      <c r="R217" s="318"/>
      <c r="S217" s="318"/>
      <c r="T217" s="319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1" t="s">
        <v>76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6">
        <v>4607091387193</v>
      </c>
      <c r="E220" s="326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8"/>
      <c r="P220" s="328"/>
      <c r="Q220" s="328"/>
      <c r="R220" s="329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6">
        <v>4607091387230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6">
        <v>4607091387285</v>
      </c>
      <c r="E222" s="326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2.0999999999999996</v>
      </c>
      <c r="W222" s="56">
        <f>IFERROR(IF(V222="",0,CEILING((V222/$H222),1)*$H222),"")</f>
        <v>2.1</v>
      </c>
      <c r="X222" s="42">
        <f>IFERROR(IF(W222=0,"",ROUNDUP(W222/H222,0)*0.00502),"")</f>
        <v>5.0200000000000002E-3</v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6">
        <v>4607091389845</v>
      </c>
      <c r="E223" s="326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IFERROR(V220/H220,"0")+IFERROR(V221/H221,"0")+IFERROR(V222/H222,"0")+IFERROR(V223/H223,"0")</f>
        <v>0.99999999999999978</v>
      </c>
      <c r="W224" s="44">
        <f>IFERROR(W220/H220,"0")+IFERROR(W221/H221,"0")+IFERROR(W222/H222,"0")+IFERROR(W223/H223,"0")</f>
        <v>1</v>
      </c>
      <c r="X224" s="44">
        <f>IFERROR(IF(X220="",0,X220),"0")+IFERROR(IF(X221="",0,X221),"0")+IFERROR(IF(X222="",0,X222),"0")+IFERROR(IF(X223="",0,X223),"0")</f>
        <v>5.0200000000000002E-3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IFERROR(SUM(V220:V223),"0")</f>
        <v>2.0999999999999996</v>
      </c>
      <c r="W225" s="44">
        <f>IFERROR(SUM(W220:W223),"0")</f>
        <v>2.1</v>
      </c>
      <c r="X225" s="43"/>
      <c r="Y225" s="68"/>
      <c r="Z225" s="68"/>
    </row>
    <row r="226" spans="1:53" ht="14.25" customHeight="1" x14ac:dyDescent="0.25">
      <c r="A226" s="331" t="s">
        <v>81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6">
        <v>4607091381672</v>
      </c>
      <c r="E230" s="326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6">
        <v>4607091387537</v>
      </c>
      <c r="E231" s="326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6">
        <v>4607091387513</v>
      </c>
      <c r="E232" s="326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6">
        <v>4680115880511</v>
      </c>
      <c r="E233" s="326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1"/>
      <c r="N234" s="317" t="s">
        <v>43</v>
      </c>
      <c r="O234" s="318"/>
      <c r="P234" s="318"/>
      <c r="Q234" s="318"/>
      <c r="R234" s="318"/>
      <c r="S234" s="318"/>
      <c r="T234" s="319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1"/>
      <c r="N235" s="317" t="s">
        <v>43</v>
      </c>
      <c r="O235" s="318"/>
      <c r="P235" s="318"/>
      <c r="Q235" s="318"/>
      <c r="R235" s="318"/>
      <c r="S235" s="318"/>
      <c r="T235" s="319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1" t="s">
        <v>231</v>
      </c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  <c r="T236" s="331"/>
      <c r="U236" s="331"/>
      <c r="V236" s="331"/>
      <c r="W236" s="331"/>
      <c r="X236" s="331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6">
        <v>4607091380880</v>
      </c>
      <c r="E237" s="326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8"/>
      <c r="P237" s="328"/>
      <c r="Q237" s="328"/>
      <c r="R237" s="32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6">
        <v>4607091384482</v>
      </c>
      <c r="E238" s="326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8"/>
      <c r="P238" s="328"/>
      <c r="Q238" s="328"/>
      <c r="R238" s="32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6">
        <v>4607091380897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0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1"/>
      <c r="N240" s="317" t="s">
        <v>43</v>
      </c>
      <c r="O240" s="318"/>
      <c r="P240" s="318"/>
      <c r="Q240" s="318"/>
      <c r="R240" s="318"/>
      <c r="S240" s="318"/>
      <c r="T240" s="319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1"/>
      <c r="N241" s="317" t="s">
        <v>43</v>
      </c>
      <c r="O241" s="318"/>
      <c r="P241" s="318"/>
      <c r="Q241" s="318"/>
      <c r="R241" s="318"/>
      <c r="S241" s="318"/>
      <c r="T241" s="319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1" t="s">
        <v>94</v>
      </c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  <c r="T242" s="331"/>
      <c r="U242" s="331"/>
      <c r="V242" s="331"/>
      <c r="W242" s="331"/>
      <c r="X242" s="331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6">
        <v>4607091388374</v>
      </c>
      <c r="E243" s="326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2" t="s">
        <v>397</v>
      </c>
      <c r="O243" s="328"/>
      <c r="P243" s="328"/>
      <c r="Q243" s="328"/>
      <c r="R243" s="32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6">
        <v>4607091388381</v>
      </c>
      <c r="E244" s="326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3" t="s">
        <v>400</v>
      </c>
      <c r="O244" s="328"/>
      <c r="P244" s="328"/>
      <c r="Q244" s="328"/>
      <c r="R244" s="32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26">
        <v>4680115881860</v>
      </c>
      <c r="E245" s="326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434" t="s">
        <v>404</v>
      </c>
      <c r="O245" s="328"/>
      <c r="P245" s="328"/>
      <c r="Q245" s="328"/>
      <c r="R245" s="329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26">
        <v>4607091388404</v>
      </c>
      <c r="E246" s="326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8"/>
      <c r="P246" s="328"/>
      <c r="Q246" s="328"/>
      <c r="R246" s="329"/>
      <c r="S246" s="40" t="s">
        <v>48</v>
      </c>
      <c r="T246" s="40" t="s">
        <v>406</v>
      </c>
      <c r="U246" s="41" t="s">
        <v>0</v>
      </c>
      <c r="V246" s="59">
        <v>2.5500000000000003</v>
      </c>
      <c r="W246" s="56">
        <f>IFERROR(IF(V246="",0,CEILING((V246/$H246),1)*$H246),"")</f>
        <v>2.5499999999999998</v>
      </c>
      <c r="X246" s="42">
        <f>IFERROR(IF(W246=0,"",ROUNDUP(W246/H246,0)*0.00753),"")</f>
        <v>7.5300000000000002E-3</v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1"/>
      <c r="N247" s="317" t="s">
        <v>43</v>
      </c>
      <c r="O247" s="318"/>
      <c r="P247" s="318"/>
      <c r="Q247" s="318"/>
      <c r="R247" s="318"/>
      <c r="S247" s="318"/>
      <c r="T247" s="319"/>
      <c r="U247" s="43" t="s">
        <v>42</v>
      </c>
      <c r="V247" s="44">
        <f>IFERROR(V243/H243,"0")+IFERROR(V244/H244,"0")+IFERROR(V245/H245,"0")+IFERROR(V246/H246,"0")</f>
        <v>1.0000000000000002</v>
      </c>
      <c r="W247" s="44">
        <f>IFERROR(W243/H243,"0")+IFERROR(W244/H244,"0")+IFERROR(W245/H245,"0")+IFERROR(W246/H246,"0")</f>
        <v>1</v>
      </c>
      <c r="X247" s="44">
        <f>IFERROR(IF(X243="",0,X243),"0")+IFERROR(IF(X244="",0,X244),"0")+IFERROR(IF(X245="",0,X245),"0")+IFERROR(IF(X246="",0,X246),"0")</f>
        <v>7.5300000000000002E-3</v>
      </c>
      <c r="Y247" s="68"/>
      <c r="Z247" s="68"/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0</v>
      </c>
      <c r="V248" s="44">
        <f>IFERROR(SUM(V243:V246),"0")</f>
        <v>2.5500000000000003</v>
      </c>
      <c r="W248" s="44">
        <f>IFERROR(SUM(W243:W246),"0")</f>
        <v>2.5499999999999998</v>
      </c>
      <c r="X248" s="43"/>
      <c r="Y248" s="68"/>
      <c r="Z248" s="68"/>
    </row>
    <row r="249" spans="1:53" ht="14.25" customHeight="1" x14ac:dyDescent="0.25">
      <c r="A249" s="331" t="s">
        <v>408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26">
        <v>4680115881808</v>
      </c>
      <c r="E250" s="326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8"/>
      <c r="P250" s="328"/>
      <c r="Q250" s="328"/>
      <c r="R250" s="32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26">
        <v>4680115881822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26">
        <v>4680115880016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1"/>
      <c r="N253" s="317" t="s">
        <v>43</v>
      </c>
      <c r="O253" s="318"/>
      <c r="P253" s="318"/>
      <c r="Q253" s="318"/>
      <c r="R253" s="318"/>
      <c r="S253" s="318"/>
      <c r="T253" s="319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25">
      <c r="A255" s="330" t="s">
        <v>417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66"/>
      <c r="Z255" s="66"/>
    </row>
    <row r="256" spans="1:53" ht="14.25" customHeight="1" x14ac:dyDescent="0.25">
      <c r="A256" s="331" t="s">
        <v>116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26">
        <v>4607091387421</v>
      </c>
      <c r="E257" s="326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8"/>
      <c r="P257" s="328"/>
      <c r="Q257" s="328"/>
      <c r="R257" s="32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26">
        <v>4607091387452</v>
      </c>
      <c r="E259" s="326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">
        <v>423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4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26">
        <v>4607091385984</v>
      </c>
      <c r="E261" s="326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26">
        <v>4607091387438</v>
      </c>
      <c r="E262" s="326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26">
        <v>4607091387469</v>
      </c>
      <c r="E263" s="326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1"/>
      <c r="N264" s="317" t="s">
        <v>43</v>
      </c>
      <c r="O264" s="318"/>
      <c r="P264" s="318"/>
      <c r="Q264" s="318"/>
      <c r="R264" s="318"/>
      <c r="S264" s="318"/>
      <c r="T264" s="319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25">
      <c r="A266" s="331" t="s">
        <v>76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26">
        <v>4607091387292</v>
      </c>
      <c r="E267" s="326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8"/>
      <c r="P267" s="328"/>
      <c r="Q267" s="328"/>
      <c r="R267" s="32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26">
        <v>4607091387315</v>
      </c>
      <c r="E268" s="326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1"/>
      <c r="N269" s="317" t="s">
        <v>43</v>
      </c>
      <c r="O269" s="318"/>
      <c r="P269" s="318"/>
      <c r="Q269" s="318"/>
      <c r="R269" s="318"/>
      <c r="S269" s="318"/>
      <c r="T269" s="319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30" t="s">
        <v>435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6"/>
      <c r="Z271" s="66"/>
    </row>
    <row r="272" spans="1:53" ht="14.25" customHeight="1" x14ac:dyDescent="0.25">
      <c r="A272" s="331" t="s">
        <v>76</v>
      </c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26">
        <v>4607091383836</v>
      </c>
      <c r="E273" s="326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8"/>
      <c r="P273" s="328"/>
      <c r="Q273" s="328"/>
      <c r="R273" s="329"/>
      <c r="S273" s="40" t="s">
        <v>48</v>
      </c>
      <c r="T273" s="40" t="s">
        <v>48</v>
      </c>
      <c r="U273" s="41" t="s">
        <v>0</v>
      </c>
      <c r="V273" s="59">
        <v>1.7999999999999998</v>
      </c>
      <c r="W273" s="56">
        <f>IFERROR(IF(V273="",0,CEILING((V273/$H273),1)*$H273),"")</f>
        <v>1.8</v>
      </c>
      <c r="X273" s="42">
        <f>IFERROR(IF(W273=0,"",ROUNDUP(W273/H273,0)*0.00753),"")</f>
        <v>7.5300000000000002E-3</v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1"/>
      <c r="N274" s="317" t="s">
        <v>43</v>
      </c>
      <c r="O274" s="318"/>
      <c r="P274" s="318"/>
      <c r="Q274" s="318"/>
      <c r="R274" s="318"/>
      <c r="S274" s="318"/>
      <c r="T274" s="319"/>
      <c r="U274" s="43" t="s">
        <v>42</v>
      </c>
      <c r="V274" s="44">
        <f>IFERROR(V273/H273,"0")</f>
        <v>0.99999999999999989</v>
      </c>
      <c r="W274" s="44">
        <f>IFERROR(W273/H273,"0")</f>
        <v>1</v>
      </c>
      <c r="X274" s="44">
        <f>IFERROR(IF(X273="",0,X273),"0")</f>
        <v>7.5300000000000002E-3</v>
      </c>
      <c r="Y274" s="68"/>
      <c r="Z274" s="68"/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0</v>
      </c>
      <c r="V275" s="44">
        <f>IFERROR(SUM(V273:V273),"0")</f>
        <v>1.7999999999999998</v>
      </c>
      <c r="W275" s="44">
        <f>IFERROR(SUM(W273:W273),"0")</f>
        <v>1.8</v>
      </c>
      <c r="X275" s="43"/>
      <c r="Y275" s="68"/>
      <c r="Z275" s="68"/>
    </row>
    <row r="276" spans="1:53" ht="14.25" customHeight="1" x14ac:dyDescent="0.25">
      <c r="A276" s="331" t="s">
        <v>81</v>
      </c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  <c r="T276" s="331"/>
      <c r="U276" s="331"/>
      <c r="V276" s="331"/>
      <c r="W276" s="331"/>
      <c r="X276" s="331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26">
        <v>4607091387919</v>
      </c>
      <c r="E277" s="326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8"/>
      <c r="P277" s="328"/>
      <c r="Q277" s="328"/>
      <c r="R277" s="32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26">
        <v>4607091383942</v>
      </c>
      <c r="E278" s="326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26">
        <v>4607091383959</v>
      </c>
      <c r="E279" s="326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416" t="s">
        <v>444</v>
      </c>
      <c r="O279" s="328"/>
      <c r="P279" s="328"/>
      <c r="Q279" s="328"/>
      <c r="R279" s="32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1"/>
      <c r="N281" s="317" t="s">
        <v>43</v>
      </c>
      <c r="O281" s="318"/>
      <c r="P281" s="318"/>
      <c r="Q281" s="318"/>
      <c r="R281" s="318"/>
      <c r="S281" s="318"/>
      <c r="T281" s="319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31" t="s">
        <v>231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26">
        <v>4607091388831</v>
      </c>
      <c r="E283" s="326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8"/>
      <c r="P283" s="328"/>
      <c r="Q283" s="328"/>
      <c r="R283" s="32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1"/>
      <c r="N285" s="317" t="s">
        <v>43</v>
      </c>
      <c r="O285" s="318"/>
      <c r="P285" s="318"/>
      <c r="Q285" s="318"/>
      <c r="R285" s="318"/>
      <c r="S285" s="318"/>
      <c r="T285" s="31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1" t="s">
        <v>94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26">
        <v>4607091383102</v>
      </c>
      <c r="E287" s="326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8"/>
      <c r="P287" s="328"/>
      <c r="Q287" s="328"/>
      <c r="R287" s="329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1"/>
      <c r="N289" s="317" t="s">
        <v>43</v>
      </c>
      <c r="O289" s="318"/>
      <c r="P289" s="318"/>
      <c r="Q289" s="318"/>
      <c r="R289" s="318"/>
      <c r="S289" s="318"/>
      <c r="T289" s="31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2" t="s">
        <v>449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55"/>
      <c r="Z290" s="55"/>
    </row>
    <row r="291" spans="1:53" ht="16.5" customHeight="1" x14ac:dyDescent="0.25">
      <c r="A291" s="330" t="s">
        <v>450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66"/>
      <c r="Z291" s="66"/>
    </row>
    <row r="292" spans="1:53" ht="14.25" customHeight="1" x14ac:dyDescent="0.25">
      <c r="A292" s="331" t="s">
        <v>116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26">
        <v>4607091383997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20</v>
      </c>
      <c r="W295" s="56">
        <f t="shared" si="14"/>
        <v>30</v>
      </c>
      <c r="X295" s="42">
        <f>IFERROR(IF(W295=0,"",ROUNDUP(W295/H295,0)*0.02175),"")</f>
        <v>4.3499999999999997E-2</v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26">
        <v>4607091384130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26">
        <v>4607091384147</v>
      </c>
      <c r="E298" s="326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408" t="s">
        <v>460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26">
        <v>4607091384154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6</v>
      </c>
      <c r="W299" s="56">
        <f t="shared" si="14"/>
        <v>10</v>
      </c>
      <c r="X299" s="42">
        <f>IFERROR(IF(W299=0,"",ROUNDUP(W299/H299,0)*0.00937),"")</f>
        <v>1.874E-2</v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26">
        <v>4607091384161</v>
      </c>
      <c r="E300" s="326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8"/>
      <c r="P300" s="328"/>
      <c r="Q300" s="328"/>
      <c r="R300" s="329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2.5333333333333332</v>
      </c>
      <c r="W301" s="44">
        <f>IFERROR(W293/H293,"0")+IFERROR(W294/H294,"0")+IFERROR(W295/H295,"0")+IFERROR(W296/H296,"0")+IFERROR(W297/H297,"0")+IFERROR(W298/H298,"0")+IFERROR(W299/H299,"0")+IFERROR(W300/H300,"0")</f>
        <v>4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6.2239999999999997E-2</v>
      </c>
      <c r="Y301" s="68"/>
      <c r="Z301" s="68"/>
    </row>
    <row r="302" spans="1:53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7" t="s">
        <v>43</v>
      </c>
      <c r="O302" s="318"/>
      <c r="P302" s="318"/>
      <c r="Q302" s="318"/>
      <c r="R302" s="318"/>
      <c r="S302" s="318"/>
      <c r="T302" s="319"/>
      <c r="U302" s="43" t="s">
        <v>0</v>
      </c>
      <c r="V302" s="44">
        <f>IFERROR(SUM(V293:V300),"0")</f>
        <v>26</v>
      </c>
      <c r="W302" s="44">
        <f>IFERROR(SUM(W293:W300),"0")</f>
        <v>40</v>
      </c>
      <c r="X302" s="43"/>
      <c r="Y302" s="68"/>
      <c r="Z302" s="68"/>
    </row>
    <row r="303" spans="1:53" ht="14.25" customHeight="1" x14ac:dyDescent="0.25">
      <c r="A303" s="331" t="s">
        <v>108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26">
        <v>4607091383980</v>
      </c>
      <c r="E304" s="326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4.8000000000000007</v>
      </c>
      <c r="W305" s="56">
        <f>IFERROR(IF(V305="",0,CEILING((V305/$H305),1)*$H305),"")</f>
        <v>8</v>
      </c>
      <c r="X305" s="42">
        <f>IFERROR(IF(W305=0,"",ROUNDUP(W305/H305,0)*0.00937),"")</f>
        <v>1.874E-2</v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IFERROR(V304/H304,"0")+IFERROR(V305/H305,"0")</f>
        <v>1.2000000000000002</v>
      </c>
      <c r="W306" s="44">
        <f>IFERROR(W304/H304,"0")+IFERROR(W305/H305,"0")</f>
        <v>2</v>
      </c>
      <c r="X306" s="44">
        <f>IFERROR(IF(X304="",0,X304),"0")+IFERROR(IF(X305="",0,X305),"0")</f>
        <v>1.874E-2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IFERROR(SUM(V304:V305),"0")</f>
        <v>4.8000000000000007</v>
      </c>
      <c r="W307" s="44">
        <f>IFERROR(SUM(W304:W305),"0")</f>
        <v>8</v>
      </c>
      <c r="X307" s="43"/>
      <c r="Y307" s="68"/>
      <c r="Z307" s="68"/>
    </row>
    <row r="308" spans="1:53" ht="14.25" customHeight="1" x14ac:dyDescent="0.25">
      <c r="A308" s="331" t="s">
        <v>81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31" t="s">
        <v>231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30" t="s">
        <v>473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customHeight="1" x14ac:dyDescent="0.25">
      <c r="A317" s="331" t="s">
        <v>116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10.8</v>
      </c>
      <c r="W319" s="56">
        <f>IFERROR(IF(V319="",0,CEILING((V319/$H319),1)*$H319),"")</f>
        <v>10.8</v>
      </c>
      <c r="X319" s="42">
        <f>IFERROR(IF(W319=0,"",ROUNDUP(W319/H319,0)*0.02175),"")</f>
        <v>2.1749999999999999E-2</v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1</v>
      </c>
      <c r="W322" s="44">
        <f>IFERROR(W318/H318,"0")+IFERROR(W319/H319,"0")+IFERROR(W320/H320,"0")+IFERROR(W321/H321,"0")</f>
        <v>1</v>
      </c>
      <c r="X322" s="44">
        <f>IFERROR(IF(X318="",0,X318),"0")+IFERROR(IF(X319="",0,X319),"0")+IFERROR(IF(X320="",0,X320),"0")+IFERROR(IF(X321="",0,X321),"0")</f>
        <v>2.1749999999999999E-2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10.8</v>
      </c>
      <c r="W323" s="44">
        <f>IFERROR(SUM(W318:W321),"0")</f>
        <v>10.8</v>
      </c>
      <c r="X323" s="43"/>
      <c r="Y323" s="68"/>
      <c r="Z323" s="68"/>
    </row>
    <row r="324" spans="1:53" ht="14.25" customHeight="1" x14ac:dyDescent="0.25">
      <c r="A324" s="331" t="s">
        <v>76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2.0999999999999996</v>
      </c>
      <c r="W326" s="56">
        <f>IFERROR(IF(V326="",0,CEILING((V326/$H326),1)*$H326),"")</f>
        <v>2.8</v>
      </c>
      <c r="X326" s="42">
        <f>IFERROR(IF(W326=0,"",ROUNDUP(W326/H326,0)*0.00502),"")</f>
        <v>5.0200000000000002E-3</v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0.74999999999999989</v>
      </c>
      <c r="W327" s="44">
        <f>IFERROR(W325/H325,"0")+IFERROR(W326/H326,"0")</f>
        <v>1</v>
      </c>
      <c r="X327" s="44">
        <f>IFERROR(IF(X325="",0,X325),"0")+IFERROR(IF(X326="",0,X326),"0")</f>
        <v>5.0200000000000002E-3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2.0999999999999996</v>
      </c>
      <c r="W328" s="44">
        <f>IFERROR(SUM(W325:W326),"0")</f>
        <v>2.8</v>
      </c>
      <c r="X328" s="43"/>
      <c r="Y328" s="68"/>
      <c r="Z328" s="68"/>
    </row>
    <row r="329" spans="1:53" ht="14.25" customHeight="1" x14ac:dyDescent="0.25">
      <c r="A329" s="331" t="s">
        <v>81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4.8000000000000007</v>
      </c>
      <c r="W332" s="56">
        <f>IFERROR(IF(V332="",0,CEILING((V332/$H332),1)*$H332),"")</f>
        <v>4.8</v>
      </c>
      <c r="X332" s="42">
        <f>IFERROR(IF(W332=0,"",ROUNDUP(W332/H332,0)*0.00753),"")</f>
        <v>1.506E-2</v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2.0000000000000004</v>
      </c>
      <c r="W334" s="44">
        <f>IFERROR(W330/H330,"0")+IFERROR(W331/H331,"0")+IFERROR(W332/H332,"0")+IFERROR(W333/H333,"0")</f>
        <v>2</v>
      </c>
      <c r="X334" s="44">
        <f>IFERROR(IF(X330="",0,X330),"0")+IFERROR(IF(X331="",0,X331),"0")+IFERROR(IF(X332="",0,X332),"0")+IFERROR(IF(X333="",0,X333),"0")</f>
        <v>1.506E-2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4.8000000000000007</v>
      </c>
      <c r="W335" s="44">
        <f>IFERROR(SUM(W330:W333),"0")</f>
        <v>4.8</v>
      </c>
      <c r="X335" s="43"/>
      <c r="Y335" s="68"/>
      <c r="Z335" s="68"/>
    </row>
    <row r="336" spans="1:53" ht="14.25" customHeight="1" x14ac:dyDescent="0.25">
      <c r="A336" s="331" t="s">
        <v>231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2" t="s">
        <v>496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customHeight="1" x14ac:dyDescent="0.25">
      <c r="A341" s="330" t="s">
        <v>497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customHeight="1" x14ac:dyDescent="0.25">
      <c r="A342" s="331" t="s">
        <v>116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31" t="s">
        <v>76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80" t="s">
        <v>528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31" t="s">
        <v>81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31" t="s">
        <v>231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31" t="s">
        <v>103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26">
        <v>4680115882997</v>
      </c>
      <c r="E375" s="326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369" t="s">
        <v>541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7" t="s">
        <v>43</v>
      </c>
      <c r="O376" s="318"/>
      <c r="P376" s="318"/>
      <c r="Q376" s="318"/>
      <c r="R376" s="318"/>
      <c r="S376" s="318"/>
      <c r="T376" s="319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1"/>
      <c r="N377" s="317" t="s">
        <v>43</v>
      </c>
      <c r="O377" s="318"/>
      <c r="P377" s="318"/>
      <c r="Q377" s="318"/>
      <c r="R377" s="318"/>
      <c r="S377" s="318"/>
      <c r="T377" s="319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30" t="s">
        <v>544</v>
      </c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66"/>
      <c r="Z378" s="66"/>
    </row>
    <row r="379" spans="1:53" ht="14.25" customHeight="1" x14ac:dyDescent="0.25">
      <c r="A379" s="331" t="s">
        <v>108</v>
      </c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331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26">
        <v>4607091389388</v>
      </c>
      <c r="E380" s="326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8"/>
      <c r="P380" s="328"/>
      <c r="Q380" s="328"/>
      <c r="R380" s="32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26">
        <v>4607091389364</v>
      </c>
      <c r="E381" s="326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8"/>
      <c r="P381" s="328"/>
      <c r="Q381" s="328"/>
      <c r="R381" s="329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17" t="s">
        <v>43</v>
      </c>
      <c r="O382" s="318"/>
      <c r="P382" s="318"/>
      <c r="Q382" s="318"/>
      <c r="R382" s="318"/>
      <c r="S382" s="318"/>
      <c r="T382" s="319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20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1"/>
      <c r="N383" s="317" t="s">
        <v>43</v>
      </c>
      <c r="O383" s="318"/>
      <c r="P383" s="318"/>
      <c r="Q383" s="318"/>
      <c r="R383" s="318"/>
      <c r="S383" s="318"/>
      <c r="T383" s="319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31" t="s">
        <v>76</v>
      </c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26">
        <v>4607091389739</v>
      </c>
      <c r="E385" s="32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8"/>
      <c r="P385" s="328"/>
      <c r="Q385" s="328"/>
      <c r="R385" s="32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26">
        <v>4680115883048</v>
      </c>
      <c r="E386" s="326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8"/>
      <c r="P386" s="328"/>
      <c r="Q386" s="328"/>
      <c r="R386" s="32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26">
        <v>4607091389425</v>
      </c>
      <c r="E387" s="326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8"/>
      <c r="P387" s="328"/>
      <c r="Q387" s="328"/>
      <c r="R387" s="329"/>
      <c r="S387" s="40" t="s">
        <v>48</v>
      </c>
      <c r="T387" s="40" t="s">
        <v>48</v>
      </c>
      <c r="U387" s="41" t="s">
        <v>0</v>
      </c>
      <c r="V387" s="59">
        <v>4.1999999999999993</v>
      </c>
      <c r="W387" s="56">
        <f t="shared" si="17"/>
        <v>4.2</v>
      </c>
      <c r="X387" s="42">
        <f>IFERROR(IF(W387=0,"",ROUNDUP(W387/H387,0)*0.00502),"")</f>
        <v>1.004E-2</v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26">
        <v>4680115882911</v>
      </c>
      <c r="E388" s="326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362" t="s">
        <v>557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26">
        <v>4680115880771</v>
      </c>
      <c r="E389" s="32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26">
        <v>4607091389500</v>
      </c>
      <c r="E390" s="32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8"/>
      <c r="P390" s="328"/>
      <c r="Q390" s="328"/>
      <c r="R390" s="329"/>
      <c r="S390" s="40" t="s">
        <v>48</v>
      </c>
      <c r="T390" s="40" t="s">
        <v>48</v>
      </c>
      <c r="U390" s="41" t="s">
        <v>0</v>
      </c>
      <c r="V390" s="59">
        <v>4.1999999999999993</v>
      </c>
      <c r="W390" s="56">
        <f t="shared" si="17"/>
        <v>4.2</v>
      </c>
      <c r="X390" s="42">
        <f>IFERROR(IF(W390=0,"",ROUNDUP(W390/H390,0)*0.00502),"")</f>
        <v>1.004E-2</v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26">
        <v>4680115881983</v>
      </c>
      <c r="E391" s="326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8"/>
      <c r="P391" s="328"/>
      <c r="Q391" s="328"/>
      <c r="R391" s="32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0"/>
      <c r="M392" s="321"/>
      <c r="N392" s="317" t="s">
        <v>43</v>
      </c>
      <c r="O392" s="318"/>
      <c r="P392" s="318"/>
      <c r="Q392" s="318"/>
      <c r="R392" s="318"/>
      <c r="S392" s="318"/>
      <c r="T392" s="319"/>
      <c r="U392" s="43" t="s">
        <v>42</v>
      </c>
      <c r="V392" s="44">
        <f>IFERROR(V385/H385,"0")+IFERROR(V386/H386,"0")+IFERROR(V387/H387,"0")+IFERROR(V388/H388,"0")+IFERROR(V389/H389,"0")+IFERROR(V390/H390,"0")+IFERROR(V391/H391,"0")</f>
        <v>3.9999999999999991</v>
      </c>
      <c r="W392" s="44">
        <f>IFERROR(W385/H385,"0")+IFERROR(W386/H386,"0")+IFERROR(W387/H387,"0")+IFERROR(W388/H388,"0")+IFERROR(W389/H389,"0")+IFERROR(W390/H390,"0")+IFERROR(W391/H391,"0")</f>
        <v>4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2.0080000000000001E-2</v>
      </c>
      <c r="Y392" s="68"/>
      <c r="Z392" s="68"/>
    </row>
    <row r="393" spans="1:53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1"/>
      <c r="N393" s="317" t="s">
        <v>43</v>
      </c>
      <c r="O393" s="318"/>
      <c r="P393" s="318"/>
      <c r="Q393" s="318"/>
      <c r="R393" s="318"/>
      <c r="S393" s="318"/>
      <c r="T393" s="319"/>
      <c r="U393" s="43" t="s">
        <v>0</v>
      </c>
      <c r="V393" s="44">
        <f>IFERROR(SUM(V385:V391),"0")</f>
        <v>8.3999999999999986</v>
      </c>
      <c r="W393" s="44">
        <f>IFERROR(SUM(W385:W391),"0")</f>
        <v>8.4</v>
      </c>
      <c r="X393" s="43"/>
      <c r="Y393" s="68"/>
      <c r="Z393" s="68"/>
    </row>
    <row r="394" spans="1:53" ht="14.25" customHeight="1" x14ac:dyDescent="0.25">
      <c r="A394" s="331" t="s">
        <v>103</v>
      </c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  <c r="T394" s="331"/>
      <c r="U394" s="331"/>
      <c r="V394" s="331"/>
      <c r="W394" s="331"/>
      <c r="X394" s="331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26">
        <v>4680115882980</v>
      </c>
      <c r="E395" s="326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2.6</v>
      </c>
      <c r="W395" s="56">
        <f>IFERROR(IF(V395="",0,CEILING((V395/$H395),1)*$H395),"")</f>
        <v>2.6</v>
      </c>
      <c r="X395" s="42">
        <f>IFERROR(IF(W395=0,"",ROUNDUP(W395/H395,0)*0.00673),"")</f>
        <v>1.346E-2</v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7" t="s">
        <v>43</v>
      </c>
      <c r="O396" s="318"/>
      <c r="P396" s="318"/>
      <c r="Q396" s="318"/>
      <c r="R396" s="318"/>
      <c r="S396" s="318"/>
      <c r="T396" s="319"/>
      <c r="U396" s="43" t="s">
        <v>42</v>
      </c>
      <c r="V396" s="44">
        <f>IFERROR(V395/H395,"0")</f>
        <v>2</v>
      </c>
      <c r="W396" s="44">
        <f>IFERROR(W395/H395,"0")</f>
        <v>2</v>
      </c>
      <c r="X396" s="44">
        <f>IFERROR(IF(X395="",0,X395),"0")</f>
        <v>1.346E-2</v>
      </c>
      <c r="Y396" s="68"/>
      <c r="Z396" s="68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7" t="s">
        <v>43</v>
      </c>
      <c r="O397" s="318"/>
      <c r="P397" s="318"/>
      <c r="Q397" s="318"/>
      <c r="R397" s="318"/>
      <c r="S397" s="318"/>
      <c r="T397" s="319"/>
      <c r="U397" s="43" t="s">
        <v>0</v>
      </c>
      <c r="V397" s="44">
        <f>IFERROR(SUM(V395:V395),"0")</f>
        <v>2.6</v>
      </c>
      <c r="W397" s="44">
        <f>IFERROR(SUM(W395:W395),"0")</f>
        <v>2.6</v>
      </c>
      <c r="X397" s="43"/>
      <c r="Y397" s="68"/>
      <c r="Z397" s="68"/>
    </row>
    <row r="398" spans="1:53" ht="27.75" customHeight="1" x14ac:dyDescent="0.2">
      <c r="A398" s="342" t="s">
        <v>566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55"/>
      <c r="Z398" s="55"/>
    </row>
    <row r="399" spans="1:53" ht="16.5" customHeight="1" x14ac:dyDescent="0.25">
      <c r="A399" s="330" t="s">
        <v>566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66"/>
      <c r="Z399" s="66"/>
    </row>
    <row r="400" spans="1:53" ht="14.25" customHeight="1" x14ac:dyDescent="0.25">
      <c r="A400" s="331" t="s">
        <v>116</v>
      </c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  <c r="T400" s="331"/>
      <c r="U400" s="331"/>
      <c r="V400" s="331"/>
      <c r="W400" s="331"/>
      <c r="X400" s="331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26">
        <v>4607091389067</v>
      </c>
      <c r="E401" s="326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8"/>
      <c r="P401" s="328"/>
      <c r="Q401" s="328"/>
      <c r="R401" s="32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26">
        <v>4607091383522</v>
      </c>
      <c r="E402" s="326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8"/>
      <c r="P402" s="328"/>
      <c r="Q402" s="328"/>
      <c r="R402" s="32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26">
        <v>4607091384437</v>
      </c>
      <c r="E403" s="32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8"/>
      <c r="P403" s="328"/>
      <c r="Q403" s="328"/>
      <c r="R403" s="32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26">
        <v>4607091389104</v>
      </c>
      <c r="E404" s="32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8"/>
      <c r="P404" s="328"/>
      <c r="Q404" s="328"/>
      <c r="R404" s="329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26">
        <v>4680115880603</v>
      </c>
      <c r="E405" s="326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26">
        <v>4607091389999</v>
      </c>
      <c r="E406" s="32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26">
        <v>4680115882782</v>
      </c>
      <c r="E407" s="32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26">
        <v>4607091389098</v>
      </c>
      <c r="E408" s="326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2.4000000000000004</v>
      </c>
      <c r="W408" s="56">
        <f t="shared" si="18"/>
        <v>2.4</v>
      </c>
      <c r="X408" s="42">
        <f>IFERROR(IF(W408=0,"",ROUNDUP(W408/H408,0)*0.00753),"")</f>
        <v>7.5300000000000002E-3</v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26">
        <v>4607091389982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17" t="s">
        <v>43</v>
      </c>
      <c r="O410" s="318"/>
      <c r="P410" s="318"/>
      <c r="Q410" s="318"/>
      <c r="R410" s="318"/>
      <c r="S410" s="318"/>
      <c r="T410" s="319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1.0000000000000002</v>
      </c>
      <c r="W410" s="44">
        <f>IFERROR(W401/H401,"0")+IFERROR(W402/H402,"0")+IFERROR(W403/H403,"0")+IFERROR(W404/H404,"0")+IFERROR(W405/H405,"0")+IFERROR(W406/H406,"0")+IFERROR(W407/H407,"0")+IFERROR(W408/H408,"0")+IFERROR(W409/H409,"0")</f>
        <v>1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7.5300000000000002E-3</v>
      </c>
      <c r="Y410" s="68"/>
      <c r="Z410" s="68"/>
    </row>
    <row r="411" spans="1:53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0"/>
      <c r="M411" s="321"/>
      <c r="N411" s="317" t="s">
        <v>43</v>
      </c>
      <c r="O411" s="318"/>
      <c r="P411" s="318"/>
      <c r="Q411" s="318"/>
      <c r="R411" s="318"/>
      <c r="S411" s="318"/>
      <c r="T411" s="319"/>
      <c r="U411" s="43" t="s">
        <v>0</v>
      </c>
      <c r="V411" s="44">
        <f>IFERROR(SUM(V401:V409),"0")</f>
        <v>2.4000000000000004</v>
      </c>
      <c r="W411" s="44">
        <f>IFERROR(SUM(W401:W409),"0")</f>
        <v>2.4</v>
      </c>
      <c r="X411" s="43"/>
      <c r="Y411" s="68"/>
      <c r="Z411" s="68"/>
    </row>
    <row r="412" spans="1:53" ht="14.25" customHeight="1" x14ac:dyDescent="0.25">
      <c r="A412" s="331" t="s">
        <v>108</v>
      </c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26">
        <v>4607091388930</v>
      </c>
      <c r="E413" s="326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26">
        <v>4680115880054</v>
      </c>
      <c r="E414" s="326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8"/>
      <c r="P414" s="328"/>
      <c r="Q414" s="328"/>
      <c r="R414" s="32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1"/>
      <c r="N416" s="317" t="s">
        <v>43</v>
      </c>
      <c r="O416" s="318"/>
      <c r="P416" s="318"/>
      <c r="Q416" s="318"/>
      <c r="R416" s="318"/>
      <c r="S416" s="318"/>
      <c r="T416" s="319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31" t="s">
        <v>76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331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26">
        <v>4680115883116</v>
      </c>
      <c r="E418" s="326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26">
        <v>4680115883093</v>
      </c>
      <c r="E419" s="32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8"/>
      <c r="P419" s="328"/>
      <c r="Q419" s="328"/>
      <c r="R419" s="32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26">
        <v>4680115883109</v>
      </c>
      <c r="E420" s="326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8"/>
      <c r="P420" s="328"/>
      <c r="Q420" s="328"/>
      <c r="R420" s="32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26">
        <v>4680115882072</v>
      </c>
      <c r="E421" s="326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343" t="s">
        <v>597</v>
      </c>
      <c r="O421" s="328"/>
      <c r="P421" s="328"/>
      <c r="Q421" s="328"/>
      <c r="R421" s="32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26">
        <v>4680115882102</v>
      </c>
      <c r="E422" s="326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4" t="s">
        <v>600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26">
        <v>4680115882096</v>
      </c>
      <c r="E423" s="326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345" t="s">
        <v>603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17" t="s">
        <v>43</v>
      </c>
      <c r="O424" s="318"/>
      <c r="P424" s="318"/>
      <c r="Q424" s="318"/>
      <c r="R424" s="318"/>
      <c r="S424" s="318"/>
      <c r="T424" s="319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1"/>
      <c r="N425" s="317" t="s">
        <v>43</v>
      </c>
      <c r="O425" s="318"/>
      <c r="P425" s="318"/>
      <c r="Q425" s="318"/>
      <c r="R425" s="318"/>
      <c r="S425" s="318"/>
      <c r="T425" s="319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31" t="s">
        <v>81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26">
        <v>4607091383409</v>
      </c>
      <c r="E427" s="326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26">
        <v>4607091383416</v>
      </c>
      <c r="E428" s="326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8"/>
      <c r="P428" s="328"/>
      <c r="Q428" s="328"/>
      <c r="R428" s="329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1"/>
      <c r="N430" s="317" t="s">
        <v>43</v>
      </c>
      <c r="O430" s="318"/>
      <c r="P430" s="318"/>
      <c r="Q430" s="318"/>
      <c r="R430" s="318"/>
      <c r="S430" s="318"/>
      <c r="T430" s="319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42" t="s">
        <v>608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55"/>
      <c r="Z431" s="55"/>
    </row>
    <row r="432" spans="1:53" ht="16.5" customHeight="1" x14ac:dyDescent="0.25">
      <c r="A432" s="330" t="s">
        <v>609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66"/>
      <c r="Z432" s="66"/>
    </row>
    <row r="433" spans="1:53" ht="14.25" customHeight="1" x14ac:dyDescent="0.25">
      <c r="A433" s="331" t="s">
        <v>116</v>
      </c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  <c r="T433" s="331"/>
      <c r="U433" s="331"/>
      <c r="V433" s="331"/>
      <c r="W433" s="331"/>
      <c r="X433" s="331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26">
        <v>4640242180441</v>
      </c>
      <c r="E434" s="326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38" t="s">
        <v>612</v>
      </c>
      <c r="O434" s="328"/>
      <c r="P434" s="328"/>
      <c r="Q434" s="328"/>
      <c r="R434" s="329"/>
      <c r="S434" s="40" t="s">
        <v>48</v>
      </c>
      <c r="T434" s="40" t="s">
        <v>48</v>
      </c>
      <c r="U434" s="41" t="s">
        <v>0</v>
      </c>
      <c r="V434" s="59">
        <v>5</v>
      </c>
      <c r="W434" s="56">
        <f>IFERROR(IF(V434="",0,CEILING((V434/$H434),1)*$H434),"")</f>
        <v>12</v>
      </c>
      <c r="X434" s="42">
        <f>IFERROR(IF(W434=0,"",ROUNDUP(W434/H434,0)*0.02175),"")</f>
        <v>2.1749999999999999E-2</v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26">
        <v>4640242180564</v>
      </c>
      <c r="E435" s="326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339" t="s">
        <v>615</v>
      </c>
      <c r="O435" s="328"/>
      <c r="P435" s="328"/>
      <c r="Q435" s="328"/>
      <c r="R435" s="329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1"/>
      <c r="N436" s="317" t="s">
        <v>43</v>
      </c>
      <c r="O436" s="318"/>
      <c r="P436" s="318"/>
      <c r="Q436" s="318"/>
      <c r="R436" s="318"/>
      <c r="S436" s="318"/>
      <c r="T436" s="319"/>
      <c r="U436" s="43" t="s">
        <v>42</v>
      </c>
      <c r="V436" s="44">
        <f>IFERROR(V434/H434,"0")+IFERROR(V435/H435,"0")</f>
        <v>0.41666666666666669</v>
      </c>
      <c r="W436" s="44">
        <f>IFERROR(W434/H434,"0")+IFERROR(W435/H435,"0")</f>
        <v>1</v>
      </c>
      <c r="X436" s="44">
        <f>IFERROR(IF(X434="",0,X434),"0")+IFERROR(IF(X435="",0,X435),"0")</f>
        <v>2.1749999999999999E-2</v>
      </c>
      <c r="Y436" s="68"/>
      <c r="Z436" s="68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17" t="s">
        <v>43</v>
      </c>
      <c r="O437" s="318"/>
      <c r="P437" s="318"/>
      <c r="Q437" s="318"/>
      <c r="R437" s="318"/>
      <c r="S437" s="318"/>
      <c r="T437" s="319"/>
      <c r="U437" s="43" t="s">
        <v>0</v>
      </c>
      <c r="V437" s="44">
        <f>IFERROR(SUM(V434:V435),"0")</f>
        <v>5</v>
      </c>
      <c r="W437" s="44">
        <f>IFERROR(SUM(W434:W435),"0")</f>
        <v>12</v>
      </c>
      <c r="X437" s="43"/>
      <c r="Y437" s="68"/>
      <c r="Z437" s="68"/>
    </row>
    <row r="438" spans="1:53" ht="14.25" customHeight="1" x14ac:dyDescent="0.25">
      <c r="A438" s="331" t="s">
        <v>108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26">
        <v>4640242180526</v>
      </c>
      <c r="E439" s="326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336" t="s">
        <v>618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26">
        <v>4640242180519</v>
      </c>
      <c r="E440" s="326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337" t="s">
        <v>621</v>
      </c>
      <c r="O440" s="328"/>
      <c r="P440" s="328"/>
      <c r="Q440" s="328"/>
      <c r="R440" s="32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17" t="s">
        <v>43</v>
      </c>
      <c r="O442" s="318"/>
      <c r="P442" s="318"/>
      <c r="Q442" s="318"/>
      <c r="R442" s="318"/>
      <c r="S442" s="318"/>
      <c r="T442" s="319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31" t="s">
        <v>76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331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26">
        <v>4640242180816</v>
      </c>
      <c r="E444" s="326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3" t="s">
        <v>624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26">
        <v>4640242180595</v>
      </c>
      <c r="E445" s="326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334" t="s">
        <v>627</v>
      </c>
      <c r="O445" s="328"/>
      <c r="P445" s="328"/>
      <c r="Q445" s="328"/>
      <c r="R445" s="329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1"/>
      <c r="N447" s="317" t="s">
        <v>43</v>
      </c>
      <c r="O447" s="318"/>
      <c r="P447" s="318"/>
      <c r="Q447" s="318"/>
      <c r="R447" s="318"/>
      <c r="S447" s="318"/>
      <c r="T447" s="319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31" t="s">
        <v>81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331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26">
        <v>4640242180540</v>
      </c>
      <c r="E449" s="326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335" t="s">
        <v>630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26">
        <v>4640242180557</v>
      </c>
      <c r="E450" s="326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327" t="s">
        <v>633</v>
      </c>
      <c r="O450" s="328"/>
      <c r="P450" s="328"/>
      <c r="Q450" s="328"/>
      <c r="R450" s="329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1"/>
      <c r="N452" s="317" t="s">
        <v>43</v>
      </c>
      <c r="O452" s="318"/>
      <c r="P452" s="318"/>
      <c r="Q452" s="318"/>
      <c r="R452" s="318"/>
      <c r="S452" s="318"/>
      <c r="T452" s="319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30" t="s">
        <v>634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66"/>
      <c r="Z453" s="66"/>
    </row>
    <row r="454" spans="1:53" ht="14.25" customHeight="1" x14ac:dyDescent="0.25">
      <c r="A454" s="331" t="s">
        <v>81</v>
      </c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  <c r="T454" s="331"/>
      <c r="U454" s="331"/>
      <c r="V454" s="331"/>
      <c r="W454" s="331"/>
      <c r="X454" s="331"/>
      <c r="Y454" s="67"/>
      <c r="Z454" s="67"/>
    </row>
    <row r="455" spans="1:53" ht="16.5" customHeight="1" x14ac:dyDescent="0.25">
      <c r="A455" s="64" t="s">
        <v>635</v>
      </c>
      <c r="B455" s="64" t="s">
        <v>636</v>
      </c>
      <c r="C455" s="37">
        <v>4301051310</v>
      </c>
      <c r="D455" s="326">
        <v>4680115880870</v>
      </c>
      <c r="E455" s="326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8" t="s">
        <v>112</v>
      </c>
      <c r="L455" s="39" t="s">
        <v>141</v>
      </c>
      <c r="M455" s="38">
        <v>40</v>
      </c>
      <c r="N455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28"/>
      <c r="P455" s="328"/>
      <c r="Q455" s="328"/>
      <c r="R455" s="32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1"/>
      <c r="N457" s="317" t="s">
        <v>43</v>
      </c>
      <c r="O457" s="318"/>
      <c r="P457" s="318"/>
      <c r="Q457" s="318"/>
      <c r="R457" s="318"/>
      <c r="S457" s="318"/>
      <c r="T457" s="319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5"/>
      <c r="N458" s="322" t="s">
        <v>36</v>
      </c>
      <c r="O458" s="323"/>
      <c r="P458" s="323"/>
      <c r="Q458" s="323"/>
      <c r="R458" s="323"/>
      <c r="S458" s="323"/>
      <c r="T458" s="324"/>
      <c r="U458" s="43" t="s">
        <v>0</v>
      </c>
      <c r="V458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209.18000000000006</v>
      </c>
      <c r="W458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263.57000000000005</v>
      </c>
      <c r="X458" s="43"/>
      <c r="Y458" s="68"/>
      <c r="Z458" s="68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5"/>
      <c r="N459" s="322" t="s">
        <v>37</v>
      </c>
      <c r="O459" s="323"/>
      <c r="P459" s="323"/>
      <c r="Q459" s="323"/>
      <c r="R459" s="323"/>
      <c r="S459" s="323"/>
      <c r="T459" s="324"/>
      <c r="U459" s="43" t="s"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225.10557831325303</v>
      </c>
      <c r="W45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282.14400000000001</v>
      </c>
      <c r="X459" s="43"/>
      <c r="Y459" s="68"/>
      <c r="Z459" s="68"/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5"/>
      <c r="N460" s="322" t="s">
        <v>38</v>
      </c>
      <c r="O460" s="323"/>
      <c r="P460" s="323"/>
      <c r="Q460" s="323"/>
      <c r="R460" s="323"/>
      <c r="S460" s="323"/>
      <c r="T460" s="324"/>
      <c r="U460" s="43" t="s">
        <v>23</v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43"/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5"/>
      <c r="N461" s="322" t="s">
        <v>39</v>
      </c>
      <c r="O461" s="323"/>
      <c r="P461" s="323"/>
      <c r="Q461" s="323"/>
      <c r="R461" s="323"/>
      <c r="S461" s="323"/>
      <c r="T461" s="324"/>
      <c r="U461" s="43" t="s">
        <v>0</v>
      </c>
      <c r="V461" s="44">
        <f>GrossWeightTotal+PalletQtyTotal*25</f>
        <v>250.10557831325303</v>
      </c>
      <c r="W461" s="44">
        <f>GrossWeightTotalR+PalletQtyTotalR*25</f>
        <v>307.14400000000001</v>
      </c>
      <c r="X461" s="43"/>
      <c r="Y461" s="68"/>
      <c r="Z461" s="68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40</v>
      </c>
      <c r="O462" s="323"/>
      <c r="P462" s="323"/>
      <c r="Q462" s="323"/>
      <c r="R462" s="323"/>
      <c r="S462" s="323"/>
      <c r="T462" s="324"/>
      <c r="U462" s="43" t="s">
        <v>23</v>
      </c>
      <c r="V462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51.544912985274429</v>
      </c>
      <c r="W462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58</v>
      </c>
      <c r="X462" s="43"/>
      <c r="Y462" s="68"/>
      <c r="Z462" s="68"/>
    </row>
    <row r="463" spans="1:53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41</v>
      </c>
      <c r="O463" s="323"/>
      <c r="P463" s="323"/>
      <c r="Q463" s="323"/>
      <c r="R463" s="323"/>
      <c r="S463" s="323"/>
      <c r="T463" s="324"/>
      <c r="U463" s="46" t="s">
        <v>54</v>
      </c>
      <c r="V463" s="43"/>
      <c r="W463" s="43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0.61445000000000005</v>
      </c>
      <c r="Y463" s="68"/>
      <c r="Z463" s="68"/>
    </row>
    <row r="464" spans="1:53" ht="13.5" thickBot="1" x14ac:dyDescent="0.25"/>
    <row r="465" spans="1:29" ht="27" thickTop="1" thickBot="1" x14ac:dyDescent="0.25">
      <c r="A465" s="47" t="s">
        <v>9</v>
      </c>
      <c r="B465" s="72" t="s">
        <v>75</v>
      </c>
      <c r="C465" s="313" t="s">
        <v>106</v>
      </c>
      <c r="D465" s="313" t="s">
        <v>106</v>
      </c>
      <c r="E465" s="313" t="s">
        <v>106</v>
      </c>
      <c r="F465" s="313" t="s">
        <v>106</v>
      </c>
      <c r="G465" s="313" t="s">
        <v>251</v>
      </c>
      <c r="H465" s="313" t="s">
        <v>251</v>
      </c>
      <c r="I465" s="313" t="s">
        <v>251</v>
      </c>
      <c r="J465" s="313" t="s">
        <v>251</v>
      </c>
      <c r="K465" s="314"/>
      <c r="L465" s="313" t="s">
        <v>251</v>
      </c>
      <c r="M465" s="313" t="s">
        <v>251</v>
      </c>
      <c r="N465" s="313" t="s">
        <v>449</v>
      </c>
      <c r="O465" s="313" t="s">
        <v>449</v>
      </c>
      <c r="P465" s="313" t="s">
        <v>496</v>
      </c>
      <c r="Q465" s="313" t="s">
        <v>496</v>
      </c>
      <c r="R465" s="72" t="s">
        <v>566</v>
      </c>
      <c r="S465" s="313" t="s">
        <v>608</v>
      </c>
      <c r="T465" s="313" t="s">
        <v>608</v>
      </c>
      <c r="U465" s="1"/>
      <c r="Z465" s="61"/>
      <c r="AC465" s="1"/>
    </row>
    <row r="466" spans="1:29" ht="14.25" customHeight="1" thickTop="1" x14ac:dyDescent="0.2">
      <c r="A466" s="315" t="s">
        <v>10</v>
      </c>
      <c r="B466" s="313" t="s">
        <v>75</v>
      </c>
      <c r="C466" s="313" t="s">
        <v>107</v>
      </c>
      <c r="D466" s="313" t="s">
        <v>115</v>
      </c>
      <c r="E466" s="313" t="s">
        <v>106</v>
      </c>
      <c r="F466" s="313" t="s">
        <v>244</v>
      </c>
      <c r="G466" s="313" t="s">
        <v>252</v>
      </c>
      <c r="H466" s="313" t="s">
        <v>259</v>
      </c>
      <c r="I466" s="313" t="s">
        <v>276</v>
      </c>
      <c r="J466" s="313" t="s">
        <v>336</v>
      </c>
      <c r="K466" s="1"/>
      <c r="L466" s="313" t="s">
        <v>417</v>
      </c>
      <c r="M466" s="313" t="s">
        <v>435</v>
      </c>
      <c r="N466" s="313" t="s">
        <v>450</v>
      </c>
      <c r="O466" s="313" t="s">
        <v>473</v>
      </c>
      <c r="P466" s="313" t="s">
        <v>497</v>
      </c>
      <c r="Q466" s="313" t="s">
        <v>544</v>
      </c>
      <c r="R466" s="313" t="s">
        <v>566</v>
      </c>
      <c r="S466" s="313" t="s">
        <v>609</v>
      </c>
      <c r="T466" s="313" t="s">
        <v>634</v>
      </c>
      <c r="U466" s="1"/>
      <c r="Z466" s="61"/>
      <c r="AC466" s="1"/>
    </row>
    <row r="467" spans="1:29" ht="13.5" thickBot="1" x14ac:dyDescent="0.25">
      <c r="A467" s="316"/>
      <c r="B467" s="313"/>
      <c r="C467" s="313"/>
      <c r="D467" s="313"/>
      <c r="E467" s="313"/>
      <c r="F467" s="313"/>
      <c r="G467" s="313"/>
      <c r="H467" s="313"/>
      <c r="I467" s="313"/>
      <c r="J467" s="313"/>
      <c r="K467" s="1"/>
      <c r="L467" s="313"/>
      <c r="M467" s="313"/>
      <c r="N467" s="313"/>
      <c r="O467" s="313"/>
      <c r="P467" s="313"/>
      <c r="Q467" s="313"/>
      <c r="R467" s="313"/>
      <c r="S467" s="313"/>
      <c r="T467" s="313"/>
      <c r="U467" s="1"/>
      <c r="Z467" s="61"/>
      <c r="AC467" s="1"/>
    </row>
    <row r="468" spans="1:29" ht="18" thickTop="1" thickBot="1" x14ac:dyDescent="0.25">
      <c r="A468" s="47" t="s">
        <v>13</v>
      </c>
      <c r="B468" s="53">
        <f>IFERROR(W22*1,"0")+IFERROR(W26*1,"0")+IFERROR(W27*1,"0")+IFERROR(W28*1,"0")+IFERROR(W29*1,"0")+IFERROR(W30*1,"0")+IFERROR(W31*1,"0")+IFERROR(W35*1,"0")+IFERROR(W39*1,"0")+IFERROR(W43*1,"0")</f>
        <v>0</v>
      </c>
      <c r="C468" s="53">
        <f>IFERROR(W49*1,"0")+IFERROR(W50*1,"0")</f>
        <v>10.8</v>
      </c>
      <c r="D468" s="53">
        <f>IFERROR(W55*1,"0")+IFERROR(W56*1,"0")+IFERROR(W57*1,"0")+IFERROR(W58*1,"0")</f>
        <v>10.8</v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80.42</v>
      </c>
      <c r="F468" s="53">
        <f>IFERROR(W128*1,"0")+IFERROR(W129*1,"0")+IFERROR(W130*1,"0")</f>
        <v>10.8</v>
      </c>
      <c r="G468" s="53">
        <f>IFERROR(W136*1,"0")+IFERROR(W137*1,"0")+IFERROR(W138*1,"0")</f>
        <v>10.8</v>
      </c>
      <c r="H468" s="53">
        <f>IFERROR(W143*1,"0")+IFERROR(W144*1,"0")+IFERROR(W145*1,"0")+IFERROR(W146*1,"0")+IFERROR(W147*1,"0")+IFERROR(W148*1,"0")+IFERROR(W149*1,"0")+IFERROR(W150*1,"0")</f>
        <v>0</v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30.9</v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15.45</v>
      </c>
      <c r="K468" s="1"/>
      <c r="L468" s="53">
        <f>IFERROR(W257*1,"0")+IFERROR(W258*1,"0")+IFERROR(W259*1,"0")+IFERROR(W260*1,"0")+IFERROR(W261*1,"0")+IFERROR(W262*1,"0")+IFERROR(W263*1,"0")+IFERROR(W267*1,"0")+IFERROR(W268*1,"0")</f>
        <v>0</v>
      </c>
      <c r="M468" s="53">
        <f>IFERROR(W273*1,"0")+IFERROR(W277*1,"0")+IFERROR(W278*1,"0")+IFERROR(W279*1,"0")+IFERROR(W283*1,"0")+IFERROR(W287*1,"0")</f>
        <v>1.8</v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>48</v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>18.400000000000002</v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53">
        <f>IFERROR(W380*1,"0")+IFERROR(W381*1,"0")+IFERROR(W385*1,"0")+IFERROR(W386*1,"0")+IFERROR(W387*1,"0")+IFERROR(W388*1,"0")+IFERROR(W389*1,"0")+IFERROR(W390*1,"0")+IFERROR(W391*1,"0")+IFERROR(W395*1,"0")</f>
        <v>11</v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2.4</v>
      </c>
      <c r="S468" s="53">
        <f>IFERROR(W434*1,"0")+IFERROR(W435*1,"0")+IFERROR(W439*1,"0")+IFERROR(W440*1,"0")+IFERROR(W444*1,"0")+IFERROR(W445*1,"0")+IFERROR(W449*1,"0")+IFERROR(W450*1,"0")</f>
        <v>12</v>
      </c>
      <c r="T468" s="53">
        <f>IFERROR(W455*1,"0")</f>
        <v>0</v>
      </c>
      <c r="U468" s="1"/>
      <c r="Z468" s="61"/>
      <c r="AC468" s="1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N456:T456"/>
    <mergeCell ref="A456:M457"/>
    <mergeCell ref="N457:T457"/>
    <mergeCell ref="N458:T458"/>
    <mergeCell ref="A458:M463"/>
    <mergeCell ref="N459:T459"/>
    <mergeCell ref="N460:T460"/>
    <mergeCell ref="N461:T461"/>
    <mergeCell ref="N462:T462"/>
    <mergeCell ref="N463:T463"/>
    <mergeCell ref="C465:F465"/>
    <mergeCell ref="G465:M465"/>
    <mergeCell ref="N465:O465"/>
    <mergeCell ref="P465:Q465"/>
    <mergeCell ref="S465:T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T466:T46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1" spans="2:8" x14ac:dyDescent="0.2">
      <c r="B11" s="54" t="s">
        <v>652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653</v>
      </c>
      <c r="C13" s="54" t="s">
        <v>644</v>
      </c>
      <c r="D13" s="54" t="s">
        <v>48</v>
      </c>
      <c r="E13" s="54" t="s">
        <v>48</v>
      </c>
    </row>
    <row r="15" spans="2:8" x14ac:dyDescent="0.2">
      <c r="B15" s="54" t="s">
        <v>654</v>
      </c>
      <c r="C15" s="54" t="s">
        <v>647</v>
      </c>
      <c r="D15" s="54" t="s">
        <v>48</v>
      </c>
      <c r="E15" s="54" t="s">
        <v>48</v>
      </c>
    </row>
    <row r="17" spans="2:5" x14ac:dyDescent="0.2">
      <c r="B17" s="54" t="s">
        <v>655</v>
      </c>
      <c r="C17" s="54" t="s">
        <v>650</v>
      </c>
      <c r="D17" s="54" t="s">
        <v>48</v>
      </c>
      <c r="E17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664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666</v>
      </c>
      <c r="C29" s="54" t="s">
        <v>48</v>
      </c>
      <c r="D29" s="54" t="s">
        <v>48</v>
      </c>
      <c r="E29" s="54" t="s">
        <v>48</v>
      </c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