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0" i="1" l="1"/>
  <c r="V459" i="1"/>
  <c r="V461" i="1" s="1"/>
  <c r="V457" i="1"/>
  <c r="V456" i="1"/>
  <c r="W455" i="1"/>
  <c r="W456" i="1" s="1"/>
  <c r="N455" i="1"/>
  <c r="V452" i="1"/>
  <c r="W451" i="1"/>
  <c r="V451" i="1"/>
  <c r="X450" i="1"/>
  <c r="W450" i="1"/>
  <c r="X449" i="1"/>
  <c r="X451" i="1" s="1"/>
  <c r="W449" i="1"/>
  <c r="W452" i="1" s="1"/>
  <c r="W447" i="1"/>
  <c r="V447" i="1"/>
  <c r="V446" i="1"/>
  <c r="X445" i="1"/>
  <c r="W445" i="1"/>
  <c r="W444" i="1"/>
  <c r="V442" i="1"/>
  <c r="V441" i="1"/>
  <c r="X440" i="1"/>
  <c r="W440" i="1"/>
  <c r="W439" i="1"/>
  <c r="W441" i="1" s="1"/>
  <c r="V437" i="1"/>
  <c r="V436" i="1"/>
  <c r="W435" i="1"/>
  <c r="X435" i="1" s="1"/>
  <c r="W434" i="1"/>
  <c r="W437" i="1" s="1"/>
  <c r="V430" i="1"/>
  <c r="V429" i="1"/>
  <c r="W428" i="1"/>
  <c r="X428" i="1" s="1"/>
  <c r="N428" i="1"/>
  <c r="W427" i="1"/>
  <c r="N427" i="1"/>
  <c r="W425" i="1"/>
  <c r="V425" i="1"/>
  <c r="V424" i="1"/>
  <c r="W423" i="1"/>
  <c r="X423" i="1" s="1"/>
  <c r="X422" i="1"/>
  <c r="W422" i="1"/>
  <c r="W421" i="1"/>
  <c r="X421" i="1" s="1"/>
  <c r="W420" i="1"/>
  <c r="X420" i="1" s="1"/>
  <c r="N420" i="1"/>
  <c r="X419" i="1"/>
  <c r="X424" i="1" s="1"/>
  <c r="W419" i="1"/>
  <c r="N419" i="1"/>
  <c r="W418" i="1"/>
  <c r="X418" i="1" s="1"/>
  <c r="N418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X386" i="1"/>
  <c r="W386" i="1"/>
  <c r="N386" i="1"/>
  <c r="W385" i="1"/>
  <c r="X385" i="1" s="1"/>
  <c r="N385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W372" i="1" s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N348" i="1"/>
  <c r="V346" i="1"/>
  <c r="V345" i="1"/>
  <c r="X344" i="1"/>
  <c r="W344" i="1"/>
  <c r="N344" i="1"/>
  <c r="W343" i="1"/>
  <c r="N343" i="1"/>
  <c r="V339" i="1"/>
  <c r="W338" i="1"/>
  <c r="V338" i="1"/>
  <c r="X337" i="1"/>
  <c r="X338" i="1" s="1"/>
  <c r="W337" i="1"/>
  <c r="W339" i="1" s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N330" i="1"/>
  <c r="V328" i="1"/>
  <c r="V327" i="1"/>
  <c r="X326" i="1"/>
  <c r="W326" i="1"/>
  <c r="N326" i="1"/>
  <c r="W325" i="1"/>
  <c r="W327" i="1" s="1"/>
  <c r="N325" i="1"/>
  <c r="V323" i="1"/>
  <c r="W322" i="1"/>
  <c r="V322" i="1"/>
  <c r="X321" i="1"/>
  <c r="W321" i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N313" i="1"/>
  <c r="W311" i="1"/>
  <c r="V311" i="1"/>
  <c r="X310" i="1"/>
  <c r="V310" i="1"/>
  <c r="X309" i="1"/>
  <c r="W309" i="1"/>
  <c r="W310" i="1" s="1"/>
  <c r="N309" i="1"/>
  <c r="V307" i="1"/>
  <c r="V306" i="1"/>
  <c r="W305" i="1"/>
  <c r="X305" i="1" s="1"/>
  <c r="N305" i="1"/>
  <c r="X304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X287" i="1"/>
  <c r="X288" i="1" s="1"/>
  <c r="W287" i="1"/>
  <c r="W289" i="1" s="1"/>
  <c r="N287" i="1"/>
  <c r="V285" i="1"/>
  <c r="V284" i="1"/>
  <c r="W283" i="1"/>
  <c r="N283" i="1"/>
  <c r="V281" i="1"/>
  <c r="W280" i="1"/>
  <c r="V280" i="1"/>
  <c r="X279" i="1"/>
  <c r="W279" i="1"/>
  <c r="X278" i="1"/>
  <c r="W278" i="1"/>
  <c r="N278" i="1"/>
  <c r="W277" i="1"/>
  <c r="N277" i="1"/>
  <c r="W275" i="1"/>
  <c r="V275" i="1"/>
  <c r="X274" i="1"/>
  <c r="V274" i="1"/>
  <c r="X273" i="1"/>
  <c r="W273" i="1"/>
  <c r="W274" i="1" s="1"/>
  <c r="N273" i="1"/>
  <c r="V270" i="1"/>
  <c r="V269" i="1"/>
  <c r="W268" i="1"/>
  <c r="X268" i="1" s="1"/>
  <c r="N268" i="1"/>
  <c r="X267" i="1"/>
  <c r="X269" i="1" s="1"/>
  <c r="W267" i="1"/>
  <c r="N267" i="1"/>
  <c r="V265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X258" i="1"/>
  <c r="W258" i="1"/>
  <c r="N258" i="1"/>
  <c r="W257" i="1"/>
  <c r="N257" i="1"/>
  <c r="V254" i="1"/>
  <c r="V253" i="1"/>
  <c r="X252" i="1"/>
  <c r="W252" i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W244" i="1"/>
  <c r="X243" i="1"/>
  <c r="W243" i="1"/>
  <c r="V241" i="1"/>
  <c r="V240" i="1"/>
  <c r="W239" i="1"/>
  <c r="X239" i="1" s="1"/>
  <c r="N239" i="1"/>
  <c r="X238" i="1"/>
  <c r="W238" i="1"/>
  <c r="N238" i="1"/>
  <c r="W237" i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X227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72" i="1"/>
  <c r="W190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W165" i="1"/>
  <c r="N165" i="1"/>
  <c r="V163" i="1"/>
  <c r="W162" i="1"/>
  <c r="V162" i="1"/>
  <c r="X161" i="1"/>
  <c r="W161" i="1"/>
  <c r="N161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N144" i="1"/>
  <c r="X143" i="1"/>
  <c r="W143" i="1"/>
  <c r="N143" i="1"/>
  <c r="V140" i="1"/>
  <c r="V139" i="1"/>
  <c r="X138" i="1"/>
  <c r="W138" i="1"/>
  <c r="N138" i="1"/>
  <c r="X137" i="1"/>
  <c r="W137" i="1"/>
  <c r="N137" i="1"/>
  <c r="W136" i="1"/>
  <c r="G468" i="1" s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W120" i="1"/>
  <c r="X120" i="1" s="1"/>
  <c r="N120" i="1"/>
  <c r="X119" i="1"/>
  <c r="W119" i="1"/>
  <c r="N119" i="1"/>
  <c r="V117" i="1"/>
  <c r="V116" i="1"/>
  <c r="X115" i="1"/>
  <c r="W115" i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N108" i="1"/>
  <c r="W107" i="1"/>
  <c r="X107" i="1" s="1"/>
  <c r="W106" i="1"/>
  <c r="X10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W85" i="1"/>
  <c r="X85" i="1" s="1"/>
  <c r="X90" i="1" s="1"/>
  <c r="W84" i="1"/>
  <c r="X84" i="1" s="1"/>
  <c r="N84" i="1"/>
  <c r="X83" i="1"/>
  <c r="W83" i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W60" i="1"/>
  <c r="V60" i="1"/>
  <c r="V59" i="1"/>
  <c r="X58" i="1"/>
  <c r="W58" i="1"/>
  <c r="W57" i="1"/>
  <c r="X57" i="1" s="1"/>
  <c r="N57" i="1"/>
  <c r="W56" i="1"/>
  <c r="X56" i="1" s="1"/>
  <c r="N56" i="1"/>
  <c r="X55" i="1"/>
  <c r="W55" i="1"/>
  <c r="V52" i="1"/>
  <c r="V51" i="1"/>
  <c r="W50" i="1"/>
  <c r="X50" i="1" s="1"/>
  <c r="N50" i="1"/>
  <c r="X49" i="1"/>
  <c r="X51" i="1" s="1"/>
  <c r="W49" i="1"/>
  <c r="N49" i="1"/>
  <c r="V45" i="1"/>
  <c r="V44" i="1"/>
  <c r="W43" i="1"/>
  <c r="W45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W32" i="1" s="1"/>
  <c r="N26" i="1"/>
  <c r="V24" i="1"/>
  <c r="V458" i="1" s="1"/>
  <c r="W23" i="1"/>
  <c r="V23" i="1"/>
  <c r="W22" i="1"/>
  <c r="W460" i="1" s="1"/>
  <c r="N22" i="1"/>
  <c r="H10" i="1"/>
  <c r="J9" i="1"/>
  <c r="A9" i="1"/>
  <c r="H9" i="1" s="1"/>
  <c r="D7" i="1"/>
  <c r="O6" i="1"/>
  <c r="N2" i="1"/>
  <c r="X124" i="1" l="1"/>
  <c r="W224" i="1"/>
  <c r="W285" i="1"/>
  <c r="W284" i="1"/>
  <c r="X283" i="1"/>
  <c r="X284" i="1" s="1"/>
  <c r="X43" i="1"/>
  <c r="X44" i="1" s="1"/>
  <c r="F468" i="1"/>
  <c r="W132" i="1"/>
  <c r="W139" i="1"/>
  <c r="W151" i="1"/>
  <c r="I468" i="1"/>
  <c r="W158" i="1"/>
  <c r="X22" i="1"/>
  <c r="X23" i="1" s="1"/>
  <c r="W33" i="1"/>
  <c r="W37" i="1"/>
  <c r="W59" i="1"/>
  <c r="W91" i="1"/>
  <c r="W103" i="1"/>
  <c r="X128" i="1"/>
  <c r="X131" i="1" s="1"/>
  <c r="X155" i="1"/>
  <c r="X157" i="1" s="1"/>
  <c r="X165" i="1"/>
  <c r="X169" i="1" s="1"/>
  <c r="W169" i="1"/>
  <c r="W170" i="1"/>
  <c r="X213" i="1"/>
  <c r="W241" i="1"/>
  <c r="W247" i="1"/>
  <c r="W248" i="1"/>
  <c r="X244" i="1"/>
  <c r="X247" i="1" s="1"/>
  <c r="W281" i="1"/>
  <c r="X277" i="1"/>
  <c r="X280" i="1" s="1"/>
  <c r="X306" i="1"/>
  <c r="W131" i="1"/>
  <c r="X144" i="1"/>
  <c r="X151" i="1" s="1"/>
  <c r="H468" i="1"/>
  <c r="X172" i="1"/>
  <c r="X189" i="1" s="1"/>
  <c r="W189" i="1"/>
  <c r="A10" i="1"/>
  <c r="B468" i="1"/>
  <c r="W459" i="1"/>
  <c r="W461" i="1" s="1"/>
  <c r="X35" i="1"/>
  <c r="X36" i="1" s="1"/>
  <c r="X39" i="1"/>
  <c r="X40" i="1" s="1"/>
  <c r="X59" i="1"/>
  <c r="W80" i="1"/>
  <c r="W462" i="1" s="1"/>
  <c r="X63" i="1"/>
  <c r="X80" i="1" s="1"/>
  <c r="E468" i="1"/>
  <c r="X116" i="1"/>
  <c r="W116" i="1"/>
  <c r="W125" i="1"/>
  <c r="W124" i="1"/>
  <c r="X136" i="1"/>
  <c r="X139" i="1" s="1"/>
  <c r="X224" i="1"/>
  <c r="W225" i="1"/>
  <c r="X234" i="1"/>
  <c r="L468" i="1"/>
  <c r="W265" i="1"/>
  <c r="W264" i="1"/>
  <c r="X257" i="1"/>
  <c r="X264" i="1" s="1"/>
  <c r="W335" i="1"/>
  <c r="W334" i="1"/>
  <c r="X330" i="1"/>
  <c r="X334" i="1" s="1"/>
  <c r="X368" i="1"/>
  <c r="F9" i="1"/>
  <c r="F10" i="1"/>
  <c r="X26" i="1"/>
  <c r="X32" i="1" s="1"/>
  <c r="W41" i="1"/>
  <c r="V462" i="1"/>
  <c r="W24" i="1"/>
  <c r="W44" i="1"/>
  <c r="C468" i="1"/>
  <c r="W51" i="1"/>
  <c r="W52" i="1"/>
  <c r="W81" i="1"/>
  <c r="W90" i="1"/>
  <c r="W117" i="1"/>
  <c r="W140" i="1"/>
  <c r="W152" i="1"/>
  <c r="W157" i="1"/>
  <c r="W253" i="1"/>
  <c r="X250" i="1"/>
  <c r="X253" i="1" s="1"/>
  <c r="W254" i="1"/>
  <c r="N468" i="1"/>
  <c r="W314" i="1"/>
  <c r="W315" i="1"/>
  <c r="X313" i="1"/>
  <c r="X314" i="1" s="1"/>
  <c r="W361" i="1"/>
  <c r="W362" i="1"/>
  <c r="X348" i="1"/>
  <c r="X361" i="1" s="1"/>
  <c r="W369" i="1"/>
  <c r="D468" i="1"/>
  <c r="X103" i="1"/>
  <c r="W104" i="1"/>
  <c r="M468" i="1"/>
  <c r="W163" i="1"/>
  <c r="X160" i="1"/>
  <c r="X162" i="1" s="1"/>
  <c r="W213" i="1"/>
  <c r="W235" i="1"/>
  <c r="X392" i="1"/>
  <c r="W393" i="1"/>
  <c r="W411" i="1"/>
  <c r="W424" i="1"/>
  <c r="W442" i="1"/>
  <c r="W195" i="1"/>
  <c r="X192" i="1"/>
  <c r="X194" i="1" s="1"/>
  <c r="W234" i="1"/>
  <c r="W302" i="1"/>
  <c r="W328" i="1"/>
  <c r="P468" i="1"/>
  <c r="W345" i="1"/>
  <c r="W346" i="1"/>
  <c r="W430" i="1"/>
  <c r="X427" i="1"/>
  <c r="X429" i="1" s="1"/>
  <c r="S468" i="1"/>
  <c r="W436" i="1"/>
  <c r="W446" i="1"/>
  <c r="X444" i="1"/>
  <c r="X446" i="1" s="1"/>
  <c r="T468" i="1"/>
  <c r="W457" i="1"/>
  <c r="Q468" i="1"/>
  <c r="W194" i="1"/>
  <c r="J468" i="1"/>
  <c r="W214" i="1"/>
  <c r="W240" i="1"/>
  <c r="X237" i="1"/>
  <c r="X240" i="1" s="1"/>
  <c r="W269" i="1"/>
  <c r="W270" i="1"/>
  <c r="X293" i="1"/>
  <c r="X301" i="1" s="1"/>
  <c r="W301" i="1"/>
  <c r="W306" i="1"/>
  <c r="W307" i="1"/>
  <c r="O468" i="1"/>
  <c r="W323" i="1"/>
  <c r="X325" i="1"/>
  <c r="X327" i="1" s="1"/>
  <c r="X343" i="1"/>
  <c r="X345" i="1" s="1"/>
  <c r="W368" i="1"/>
  <c r="X371" i="1"/>
  <c r="X372" i="1" s="1"/>
  <c r="W373" i="1"/>
  <c r="W383" i="1"/>
  <c r="W392" i="1"/>
  <c r="X410" i="1"/>
  <c r="W410" i="1"/>
  <c r="W416" i="1"/>
  <c r="W429" i="1"/>
  <c r="X434" i="1"/>
  <c r="X436" i="1" s="1"/>
  <c r="X439" i="1"/>
  <c r="X441" i="1" s="1"/>
  <c r="X455" i="1"/>
  <c r="X456" i="1" s="1"/>
  <c r="R468" i="1"/>
  <c r="W458" i="1" l="1"/>
  <c r="X463" i="1"/>
</calcChain>
</file>

<file path=xl/sharedStrings.xml><?xml version="1.0" encoding="utf-8"?>
<sst xmlns="http://schemas.openxmlformats.org/spreadsheetml/2006/main" count="1936" uniqueCount="663">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</sst>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27" t="s">
        <v>0</v>
      </c>
      <c r="E1" s="325"/>
      <c r="F1" s="325"/>
      <c r="G1" s="12" t="s">
        <v>1</v>
      </c>
      <c r="H1" s="427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24" t="s">
        <v>8</v>
      </c>
      <c r="B5" s="321"/>
      <c r="C5" s="322"/>
      <c r="D5" s="593"/>
      <c r="E5" s="594"/>
      <c r="F5" s="383" t="s">
        <v>9</v>
      </c>
      <c r="G5" s="322"/>
      <c r="H5" s="593"/>
      <c r="I5" s="605"/>
      <c r="J5" s="605"/>
      <c r="K5" s="605"/>
      <c r="L5" s="594"/>
      <c r="N5" s="24" t="s">
        <v>10</v>
      </c>
      <c r="O5" s="366">
        <v>45248</v>
      </c>
      <c r="P5" s="367"/>
      <c r="R5" s="348" t="s">
        <v>11</v>
      </c>
      <c r="S5" s="349"/>
      <c r="T5" s="487" t="s">
        <v>12</v>
      </c>
      <c r="U5" s="367"/>
      <c r="Z5" s="51"/>
      <c r="AA5" s="51"/>
      <c r="AB5" s="51"/>
    </row>
    <row r="6" spans="1:29" s="304" customFormat="1" ht="24" customHeight="1" x14ac:dyDescent="0.2">
      <c r="A6" s="524" t="s">
        <v>13</v>
      </c>
      <c r="B6" s="321"/>
      <c r="C6" s="322"/>
      <c r="D6" s="435" t="s">
        <v>14</v>
      </c>
      <c r="E6" s="436"/>
      <c r="F6" s="436"/>
      <c r="G6" s="436"/>
      <c r="H6" s="436"/>
      <c r="I6" s="436"/>
      <c r="J6" s="436"/>
      <c r="K6" s="436"/>
      <c r="L6" s="367"/>
      <c r="N6" s="24" t="s">
        <v>15</v>
      </c>
      <c r="O6" s="559" t="str">
        <f>IF(O5=0," ",CHOOSE(WEEKDAY(O5,2),"Понедельник","Вторник","Среда","Четверг","Пятница","Суббота","Воскресенье"))</f>
        <v>Суббота</v>
      </c>
      <c r="P6" s="319"/>
      <c r="R6" s="631" t="s">
        <v>16</v>
      </c>
      <c r="S6" s="349"/>
      <c r="T6" s="491" t="s">
        <v>17</v>
      </c>
      <c r="U6" s="492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0" t="str">
        <f>IFERROR(VLOOKUP(DeliveryAddress,Table,3,0),1)</f>
        <v>2</v>
      </c>
      <c r="E7" s="471"/>
      <c r="F7" s="471"/>
      <c r="G7" s="471"/>
      <c r="H7" s="471"/>
      <c r="I7" s="471"/>
      <c r="J7" s="471"/>
      <c r="K7" s="471"/>
      <c r="L7" s="432"/>
      <c r="N7" s="24"/>
      <c r="O7" s="42"/>
      <c r="P7" s="42"/>
      <c r="R7" s="313"/>
      <c r="S7" s="349"/>
      <c r="T7" s="493"/>
      <c r="U7" s="494"/>
      <c r="Z7" s="51"/>
      <c r="AA7" s="51"/>
      <c r="AB7" s="51"/>
    </row>
    <row r="8" spans="1:29" s="304" customFormat="1" ht="25.5" customHeight="1" x14ac:dyDescent="0.2">
      <c r="A8" s="335" t="s">
        <v>18</v>
      </c>
      <c r="B8" s="316"/>
      <c r="C8" s="317"/>
      <c r="D8" s="595"/>
      <c r="E8" s="596"/>
      <c r="F8" s="596"/>
      <c r="G8" s="596"/>
      <c r="H8" s="596"/>
      <c r="I8" s="596"/>
      <c r="J8" s="596"/>
      <c r="K8" s="596"/>
      <c r="L8" s="597"/>
      <c r="N8" s="24" t="s">
        <v>19</v>
      </c>
      <c r="O8" s="391">
        <v>0.54166666666666663</v>
      </c>
      <c r="P8" s="367"/>
      <c r="R8" s="313"/>
      <c r="S8" s="349"/>
      <c r="T8" s="493"/>
      <c r="U8" s="494"/>
      <c r="Z8" s="51"/>
      <c r="AA8" s="51"/>
      <c r="AB8" s="51"/>
    </row>
    <row r="9" spans="1:29" s="304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98"/>
      <c r="E9" s="347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L9" s="347"/>
      <c r="N9" s="26" t="s">
        <v>20</v>
      </c>
      <c r="O9" s="366"/>
      <c r="P9" s="367"/>
      <c r="R9" s="313"/>
      <c r="S9" s="349"/>
      <c r="T9" s="495"/>
      <c r="U9" s="496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98"/>
      <c r="E10" s="347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43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1"/>
      <c r="P10" s="367"/>
      <c r="S10" s="24" t="s">
        <v>22</v>
      </c>
      <c r="T10" s="615" t="s">
        <v>23</v>
      </c>
      <c r="U10" s="492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54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2"/>
      <c r="N12" s="24" t="s">
        <v>29</v>
      </c>
      <c r="O12" s="431"/>
      <c r="P12" s="432"/>
      <c r="Q12" s="23"/>
      <c r="S12" s="24"/>
      <c r="T12" s="325"/>
      <c r="U12" s="313"/>
      <c r="Z12" s="51"/>
      <c r="AA12" s="51"/>
      <c r="AB12" s="51"/>
    </row>
    <row r="13" spans="1:29" s="304" customFormat="1" ht="23.25" customHeight="1" x14ac:dyDescent="0.2">
      <c r="A13" s="354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54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2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59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2"/>
      <c r="N15" s="516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7"/>
      <c r="O16" s="517"/>
      <c r="P16" s="517"/>
      <c r="Q16" s="517"/>
      <c r="R16" s="51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6" t="s">
        <v>35</v>
      </c>
      <c r="B17" s="326" t="s">
        <v>36</v>
      </c>
      <c r="C17" s="530" t="s">
        <v>37</v>
      </c>
      <c r="D17" s="326" t="s">
        <v>38</v>
      </c>
      <c r="E17" s="327"/>
      <c r="F17" s="326" t="s">
        <v>39</v>
      </c>
      <c r="G17" s="326" t="s">
        <v>40</v>
      </c>
      <c r="H17" s="326" t="s">
        <v>41</v>
      </c>
      <c r="I17" s="326" t="s">
        <v>42</v>
      </c>
      <c r="J17" s="326" t="s">
        <v>43</v>
      </c>
      <c r="K17" s="326" t="s">
        <v>44</v>
      </c>
      <c r="L17" s="326" t="s">
        <v>45</v>
      </c>
      <c r="M17" s="326" t="s">
        <v>46</v>
      </c>
      <c r="N17" s="326" t="s">
        <v>47</v>
      </c>
      <c r="O17" s="546"/>
      <c r="P17" s="546"/>
      <c r="Q17" s="546"/>
      <c r="R17" s="327"/>
      <c r="S17" s="344" t="s">
        <v>48</v>
      </c>
      <c r="T17" s="322"/>
      <c r="U17" s="326" t="s">
        <v>49</v>
      </c>
      <c r="V17" s="326" t="s">
        <v>50</v>
      </c>
      <c r="W17" s="600" t="s">
        <v>51</v>
      </c>
      <c r="X17" s="326" t="s">
        <v>52</v>
      </c>
      <c r="Y17" s="333" t="s">
        <v>53</v>
      </c>
      <c r="Z17" s="333" t="s">
        <v>54</v>
      </c>
      <c r="AA17" s="333" t="s">
        <v>55</v>
      </c>
      <c r="AB17" s="588"/>
      <c r="AC17" s="589"/>
      <c r="AD17" s="536"/>
      <c r="BA17" s="583" t="s">
        <v>56</v>
      </c>
    </row>
    <row r="18" spans="1:53" ht="14.25" customHeight="1" x14ac:dyDescent="0.2">
      <c r="A18" s="332"/>
      <c r="B18" s="332"/>
      <c r="C18" s="332"/>
      <c r="D18" s="328"/>
      <c r="E18" s="329"/>
      <c r="F18" s="332"/>
      <c r="G18" s="332"/>
      <c r="H18" s="332"/>
      <c r="I18" s="332"/>
      <c r="J18" s="332"/>
      <c r="K18" s="332"/>
      <c r="L18" s="332"/>
      <c r="M18" s="332"/>
      <c r="N18" s="328"/>
      <c r="O18" s="547"/>
      <c r="P18" s="547"/>
      <c r="Q18" s="547"/>
      <c r="R18" s="329"/>
      <c r="S18" s="303" t="s">
        <v>57</v>
      </c>
      <c r="T18" s="303" t="s">
        <v>58</v>
      </c>
      <c r="U18" s="332"/>
      <c r="V18" s="332"/>
      <c r="W18" s="601"/>
      <c r="X18" s="332"/>
      <c r="Y18" s="334"/>
      <c r="Z18" s="334"/>
      <c r="AA18" s="590"/>
      <c r="AB18" s="591"/>
      <c r="AC18" s="592"/>
      <c r="AD18" s="537"/>
      <c r="BA18" s="313"/>
    </row>
    <row r="19" spans="1:53" ht="27.75" customHeight="1" x14ac:dyDescent="0.2">
      <c r="A19" s="355" t="s">
        <v>59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48"/>
      <c r="Z19" s="48"/>
    </row>
    <row r="20" spans="1:53" ht="16.5" customHeight="1" x14ac:dyDescent="0.25">
      <c r="A20" s="374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01"/>
      <c r="Z20" s="301"/>
    </row>
    <row r="21" spans="1:53" ht="14.25" customHeight="1" x14ac:dyDescent="0.25">
      <c r="A21" s="323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8">
        <v>4607091389258</v>
      </c>
      <c r="E22" s="319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1"/>
      <c r="P22" s="331"/>
      <c r="Q22" s="331"/>
      <c r="R22" s="319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2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4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4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8">
        <v>4607091383881</v>
      </c>
      <c r="E26" s="319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1"/>
      <c r="P26" s="331"/>
      <c r="Q26" s="331"/>
      <c r="R26" s="319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8">
        <v>4607091388237</v>
      </c>
      <c r="E27" s="319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1"/>
      <c r="P27" s="331"/>
      <c r="Q27" s="331"/>
      <c r="R27" s="319"/>
      <c r="S27" s="34"/>
      <c r="T27" s="34"/>
      <c r="U27" s="35" t="s">
        <v>65</v>
      </c>
      <c r="V27" s="306">
        <v>113.4</v>
      </c>
      <c r="W27" s="307">
        <f t="shared" si="0"/>
        <v>113.4</v>
      </c>
      <c r="X27" s="36">
        <f t="shared" si="1"/>
        <v>0.33884999999999998</v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8">
        <v>4607091383935</v>
      </c>
      <c r="E28" s="319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1"/>
      <c r="P28" s="331"/>
      <c r="Q28" s="331"/>
      <c r="R28" s="319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8">
        <v>4680115881853</v>
      </c>
      <c r="E29" s="319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1"/>
      <c r="P29" s="331"/>
      <c r="Q29" s="331"/>
      <c r="R29" s="319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8">
        <v>4607091383911</v>
      </c>
      <c r="E30" s="319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1"/>
      <c r="P30" s="331"/>
      <c r="Q30" s="331"/>
      <c r="R30" s="319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8">
        <v>4607091388244</v>
      </c>
      <c r="E31" s="319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1"/>
      <c r="P31" s="331"/>
      <c r="Q31" s="331"/>
      <c r="R31" s="319"/>
      <c r="S31" s="34"/>
      <c r="T31" s="34"/>
      <c r="U31" s="35" t="s">
        <v>65</v>
      </c>
      <c r="V31" s="306">
        <v>63</v>
      </c>
      <c r="W31" s="307">
        <f t="shared" si="0"/>
        <v>63</v>
      </c>
      <c r="X31" s="36">
        <f t="shared" si="1"/>
        <v>0.18825</v>
      </c>
      <c r="Y31" s="56"/>
      <c r="Z31" s="57"/>
      <c r="AD31" s="58"/>
      <c r="BA31" s="65" t="s">
        <v>1</v>
      </c>
    </row>
    <row r="32" spans="1:53" x14ac:dyDescent="0.2">
      <c r="A32" s="312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4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8">
        <f>IFERROR(V26/H26,"0")+IFERROR(V27/H27,"0")+IFERROR(V28/H28,"0")+IFERROR(V29/H29,"0")+IFERROR(V30/H30,"0")+IFERROR(V31/H31,"0")</f>
        <v>70</v>
      </c>
      <c r="W32" s="308">
        <f>IFERROR(W26/H26,"0")+IFERROR(W27/H27,"0")+IFERROR(W28/H28,"0")+IFERROR(W29/H29,"0")+IFERROR(W30/H30,"0")+IFERROR(W31/H31,"0")</f>
        <v>70</v>
      </c>
      <c r="X32" s="308">
        <f>IFERROR(IF(X26="",0,X26),"0")+IFERROR(IF(X27="",0,X27),"0")+IFERROR(IF(X28="",0,X28),"0")+IFERROR(IF(X29="",0,X29),"0")+IFERROR(IF(X30="",0,X30),"0")+IFERROR(IF(X31="",0,X31),"0")</f>
        <v>0.52710000000000001</v>
      </c>
      <c r="Y32" s="309"/>
      <c r="Z32" s="309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4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8">
        <f>IFERROR(SUM(V26:V31),"0")</f>
        <v>176.4</v>
      </c>
      <c r="W33" s="308">
        <f>IFERROR(SUM(W26:W31),"0")</f>
        <v>176.4</v>
      </c>
      <c r="X33" s="37"/>
      <c r="Y33" s="309"/>
      <c r="Z33" s="309"/>
    </row>
    <row r="34" spans="1:53" ht="14.25" customHeight="1" x14ac:dyDescent="0.25">
      <c r="A34" s="32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8">
        <v>4607091388503</v>
      </c>
      <c r="E35" s="319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1"/>
      <c r="P35" s="331"/>
      <c r="Q35" s="331"/>
      <c r="R35" s="319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2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4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4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8">
        <v>4607091388282</v>
      </c>
      <c r="E39" s="319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1"/>
      <c r="P39" s="331"/>
      <c r="Q39" s="331"/>
      <c r="R39" s="319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2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4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4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8">
        <v>4607091389111</v>
      </c>
      <c r="E43" s="319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1"/>
      <c r="P43" s="331"/>
      <c r="Q43" s="331"/>
      <c r="R43" s="319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2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4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55" t="s">
        <v>93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48"/>
      <c r="Z46" s="48"/>
    </row>
    <row r="47" spans="1:53" ht="16.5" customHeight="1" x14ac:dyDescent="0.25">
      <c r="A47" s="374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301"/>
      <c r="Z47" s="301"/>
    </row>
    <row r="48" spans="1:53" ht="14.25" customHeight="1" x14ac:dyDescent="0.25">
      <c r="A48" s="323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8">
        <v>4680115881440</v>
      </c>
      <c r="E49" s="319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1"/>
      <c r="P49" s="331"/>
      <c r="Q49" s="331"/>
      <c r="R49" s="319"/>
      <c r="S49" s="34"/>
      <c r="T49" s="34"/>
      <c r="U49" s="35" t="s">
        <v>65</v>
      </c>
      <c r="V49" s="306">
        <v>70</v>
      </c>
      <c r="W49" s="307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8">
        <v>4680115881433</v>
      </c>
      <c r="E50" s="319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1"/>
      <c r="P50" s="331"/>
      <c r="Q50" s="331"/>
      <c r="R50" s="319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2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4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8">
        <f>IFERROR(V49/H49,"0")+IFERROR(V50/H50,"0")</f>
        <v>6.481481481481481</v>
      </c>
      <c r="W51" s="308">
        <f>IFERROR(W49/H49,"0")+IFERROR(W50/H50,"0")</f>
        <v>7</v>
      </c>
      <c r="X51" s="308">
        <f>IFERROR(IF(X49="",0,X49),"0")+IFERROR(IF(X50="",0,X50),"0")</f>
        <v>0.15225</v>
      </c>
      <c r="Y51" s="309"/>
      <c r="Z51" s="309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4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8">
        <f>IFERROR(SUM(V49:V50),"0")</f>
        <v>70</v>
      </c>
      <c r="W52" s="308">
        <f>IFERROR(SUM(W49:W50),"0")</f>
        <v>75.600000000000009</v>
      </c>
      <c r="X52" s="37"/>
      <c r="Y52" s="309"/>
      <c r="Z52" s="309"/>
    </row>
    <row r="53" spans="1:53" ht="16.5" customHeight="1" x14ac:dyDescent="0.25">
      <c r="A53" s="374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01"/>
      <c r="Z53" s="301"/>
    </row>
    <row r="54" spans="1:53" ht="14.25" customHeight="1" x14ac:dyDescent="0.25">
      <c r="A54" s="323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8">
        <v>4680115881426</v>
      </c>
      <c r="E55" s="319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9" t="s">
        <v>107</v>
      </c>
      <c r="O55" s="331"/>
      <c r="P55" s="331"/>
      <c r="Q55" s="331"/>
      <c r="R55" s="319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8">
        <v>4680115881426</v>
      </c>
      <c r="E56" s="319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1"/>
      <c r="P56" s="331"/>
      <c r="Q56" s="331"/>
      <c r="R56" s="319"/>
      <c r="S56" s="34"/>
      <c r="T56" s="34"/>
      <c r="U56" s="35" t="s">
        <v>65</v>
      </c>
      <c r="V56" s="306">
        <v>85</v>
      </c>
      <c r="W56" s="307">
        <f>IFERROR(IF(V56="",0,CEILING((V56/$H56),1)*$H56),"")</f>
        <v>86.4</v>
      </c>
      <c r="X56" s="36">
        <f>IFERROR(IF(W56=0,"",ROUNDUP(W56/H56,0)*0.02175),"")</f>
        <v>0.17399999999999999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8">
        <v>4680115881419</v>
      </c>
      <c r="E57" s="319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1"/>
      <c r="P57" s="331"/>
      <c r="Q57" s="331"/>
      <c r="R57" s="319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8">
        <v>4680115881525</v>
      </c>
      <c r="E58" s="319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6" t="s">
        <v>113</v>
      </c>
      <c r="O58" s="331"/>
      <c r="P58" s="331"/>
      <c r="Q58" s="331"/>
      <c r="R58" s="319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2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4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8">
        <f>IFERROR(V55/H55,"0")+IFERROR(V56/H56,"0")+IFERROR(V57/H57,"0")+IFERROR(V58/H58,"0")</f>
        <v>7.8703703703703702</v>
      </c>
      <c r="W59" s="308">
        <f>IFERROR(W55/H55,"0")+IFERROR(W56/H56,"0")+IFERROR(W57/H57,"0")+IFERROR(W58/H58,"0")</f>
        <v>8</v>
      </c>
      <c r="X59" s="308">
        <f>IFERROR(IF(X55="",0,X55),"0")+IFERROR(IF(X56="",0,X56),"0")+IFERROR(IF(X57="",0,X57),"0")+IFERROR(IF(X58="",0,X58),"0")</f>
        <v>0.17399999999999999</v>
      </c>
      <c r="Y59" s="309"/>
      <c r="Z59" s="309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4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8">
        <f>IFERROR(SUM(V55:V58),"0")</f>
        <v>85</v>
      </c>
      <c r="W60" s="308">
        <f>IFERROR(SUM(W55:W58),"0")</f>
        <v>86.4</v>
      </c>
      <c r="X60" s="37"/>
      <c r="Y60" s="309"/>
      <c r="Z60" s="309"/>
    </row>
    <row r="61" spans="1:53" ht="16.5" customHeight="1" x14ac:dyDescent="0.25">
      <c r="A61" s="374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01"/>
      <c r="Z61" s="301"/>
    </row>
    <row r="62" spans="1:53" ht="14.25" customHeight="1" x14ac:dyDescent="0.25">
      <c r="A62" s="323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8">
        <v>4607091382945</v>
      </c>
      <c r="E63" s="319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0" t="s">
        <v>116</v>
      </c>
      <c r="O63" s="331"/>
      <c r="P63" s="331"/>
      <c r="Q63" s="331"/>
      <c r="R63" s="319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8">
        <v>4607091385670</v>
      </c>
      <c r="E64" s="319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5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31"/>
      <c r="P64" s="331"/>
      <c r="Q64" s="331"/>
      <c r="R64" s="319"/>
      <c r="S64" s="34"/>
      <c r="T64" s="34"/>
      <c r="U64" s="35" t="s">
        <v>65</v>
      </c>
      <c r="V64" s="306">
        <v>55</v>
      </c>
      <c r="W64" s="307">
        <f t="shared" si="2"/>
        <v>64.800000000000011</v>
      </c>
      <c r="X64" s="36">
        <f>IFERROR(IF(W64=0,"",ROUNDUP(W64/H64,0)*0.02175),"")</f>
        <v>0.1305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8">
        <v>4680115881327</v>
      </c>
      <c r="E65" s="319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1"/>
      <c r="P65" s="331"/>
      <c r="Q65" s="331"/>
      <c r="R65" s="319"/>
      <c r="S65" s="34"/>
      <c r="T65" s="34"/>
      <c r="U65" s="35" t="s">
        <v>65</v>
      </c>
      <c r="V65" s="306">
        <v>100</v>
      </c>
      <c r="W65" s="307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8">
        <v>4680115882133</v>
      </c>
      <c r="E66" s="319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2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31"/>
      <c r="P66" s="331"/>
      <c r="Q66" s="331"/>
      <c r="R66" s="319"/>
      <c r="S66" s="34"/>
      <c r="T66" s="34"/>
      <c r="U66" s="35" t="s">
        <v>65</v>
      </c>
      <c r="V66" s="306">
        <v>20</v>
      </c>
      <c r="W66" s="307">
        <f t="shared" si="2"/>
        <v>21.6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8">
        <v>4607091382952</v>
      </c>
      <c r="E67" s="319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1"/>
      <c r="P67" s="331"/>
      <c r="Q67" s="331"/>
      <c r="R67" s="319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8">
        <v>4680115882539</v>
      </c>
      <c r="E68" s="319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31"/>
      <c r="P68" s="331"/>
      <c r="Q68" s="331"/>
      <c r="R68" s="319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8">
        <v>4607091385687</v>
      </c>
      <c r="E69" s="319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3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1"/>
      <c r="P69" s="331"/>
      <c r="Q69" s="331"/>
      <c r="R69" s="319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8">
        <v>4607091384604</v>
      </c>
      <c r="E70" s="319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7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1"/>
      <c r="P70" s="331"/>
      <c r="Q70" s="331"/>
      <c r="R70" s="319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8">
        <v>4680115880283</v>
      </c>
      <c r="E71" s="319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1"/>
      <c r="P71" s="331"/>
      <c r="Q71" s="331"/>
      <c r="R71" s="319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8">
        <v>4680115881518</v>
      </c>
      <c r="E72" s="319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1"/>
      <c r="P72" s="331"/>
      <c r="Q72" s="331"/>
      <c r="R72" s="319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8">
        <v>4680115881303</v>
      </c>
      <c r="E73" s="319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1"/>
      <c r="P73" s="331"/>
      <c r="Q73" s="331"/>
      <c r="R73" s="319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8">
        <v>4680115882577</v>
      </c>
      <c r="E74" s="319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18" t="s">
        <v>141</v>
      </c>
      <c r="O74" s="331"/>
      <c r="P74" s="331"/>
      <c r="Q74" s="331"/>
      <c r="R74" s="319"/>
      <c r="S74" s="34"/>
      <c r="T74" s="34"/>
      <c r="U74" s="35" t="s">
        <v>65</v>
      </c>
      <c r="V74" s="306">
        <v>88</v>
      </c>
      <c r="W74" s="307">
        <f t="shared" si="2"/>
        <v>89.600000000000009</v>
      </c>
      <c r="X74" s="36">
        <f>IFERROR(IF(W74=0,"",ROUNDUP(W74/H74,0)*0.00753),"")</f>
        <v>0.21084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8">
        <v>4680115882720</v>
      </c>
      <c r="E75" s="319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69" t="s">
        <v>144</v>
      </c>
      <c r="O75" s="331"/>
      <c r="P75" s="331"/>
      <c r="Q75" s="331"/>
      <c r="R75" s="319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8">
        <v>4607091388466</v>
      </c>
      <c r="E76" s="319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1"/>
      <c r="P76" s="331"/>
      <c r="Q76" s="331"/>
      <c r="R76" s="319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8">
        <v>4680115880269</v>
      </c>
      <c r="E77" s="319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1"/>
      <c r="P77" s="331"/>
      <c r="Q77" s="331"/>
      <c r="R77" s="319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8">
        <v>4680115880429</v>
      </c>
      <c r="E78" s="319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6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1"/>
      <c r="P78" s="331"/>
      <c r="Q78" s="331"/>
      <c r="R78" s="319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8">
        <v>4680115881457</v>
      </c>
      <c r="E79" s="319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1"/>
      <c r="P79" s="331"/>
      <c r="Q79" s="331"/>
      <c r="R79" s="319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2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4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43.703703703703702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46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0.60233999999999999</v>
      </c>
      <c r="Y80" s="309"/>
      <c r="Z80" s="309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4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8">
        <f>IFERROR(SUM(V63:V79),"0")</f>
        <v>263</v>
      </c>
      <c r="W81" s="308">
        <f>IFERROR(SUM(W63:W79),"0")</f>
        <v>284</v>
      </c>
      <c r="X81" s="37"/>
      <c r="Y81" s="309"/>
      <c r="Z81" s="309"/>
    </row>
    <row r="82" spans="1:53" ht="14.25" customHeight="1" x14ac:dyDescent="0.25">
      <c r="A82" s="323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8">
        <v>4607091384789</v>
      </c>
      <c r="E83" s="319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1" t="s">
        <v>155</v>
      </c>
      <c r="O83" s="331"/>
      <c r="P83" s="331"/>
      <c r="Q83" s="331"/>
      <c r="R83" s="319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8">
        <v>4680115881488</v>
      </c>
      <c r="E84" s="319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31"/>
      <c r="P84" s="331"/>
      <c r="Q84" s="331"/>
      <c r="R84" s="319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8">
        <v>4607091384765</v>
      </c>
      <c r="E85" s="319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41" t="s">
        <v>160</v>
      </c>
      <c r="O85" s="331"/>
      <c r="P85" s="331"/>
      <c r="Q85" s="331"/>
      <c r="R85" s="319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8">
        <v>4680115882751</v>
      </c>
      <c r="E86" s="319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04" t="s">
        <v>163</v>
      </c>
      <c r="O86" s="331"/>
      <c r="P86" s="331"/>
      <c r="Q86" s="331"/>
      <c r="R86" s="319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8">
        <v>4680115882775</v>
      </c>
      <c r="E87" s="319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0" t="s">
        <v>167</v>
      </c>
      <c r="O87" s="331"/>
      <c r="P87" s="331"/>
      <c r="Q87" s="331"/>
      <c r="R87" s="319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8">
        <v>4680115880658</v>
      </c>
      <c r="E88" s="319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31"/>
      <c r="P88" s="331"/>
      <c r="Q88" s="331"/>
      <c r="R88" s="319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8">
        <v>4607091381962</v>
      </c>
      <c r="E89" s="319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8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31"/>
      <c r="P89" s="331"/>
      <c r="Q89" s="331"/>
      <c r="R89" s="319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2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4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4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8">
        <v>4607091387667</v>
      </c>
      <c r="E93" s="319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1"/>
      <c r="P93" s="331"/>
      <c r="Q93" s="331"/>
      <c r="R93" s="319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8">
        <v>4607091387636</v>
      </c>
      <c r="E94" s="319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1"/>
      <c r="P94" s="331"/>
      <c r="Q94" s="331"/>
      <c r="R94" s="319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8">
        <v>4607091384727</v>
      </c>
      <c r="E95" s="319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1"/>
      <c r="P95" s="331"/>
      <c r="Q95" s="331"/>
      <c r="R95" s="319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8">
        <v>4607091386745</v>
      </c>
      <c r="E96" s="319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1"/>
      <c r="P96" s="331"/>
      <c r="Q96" s="331"/>
      <c r="R96" s="319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8">
        <v>4607091382426</v>
      </c>
      <c r="E97" s="319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1"/>
      <c r="P97" s="331"/>
      <c r="Q97" s="331"/>
      <c r="R97" s="319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8">
        <v>4607091386547</v>
      </c>
      <c r="E98" s="319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1"/>
      <c r="P98" s="331"/>
      <c r="Q98" s="331"/>
      <c r="R98" s="319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8">
        <v>4607091384734</v>
      </c>
      <c r="E99" s="319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9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1"/>
      <c r="P99" s="331"/>
      <c r="Q99" s="331"/>
      <c r="R99" s="319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8">
        <v>4607091382464</v>
      </c>
      <c r="E100" s="319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5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1"/>
      <c r="P100" s="331"/>
      <c r="Q100" s="331"/>
      <c r="R100" s="319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8">
        <v>4680115883444</v>
      </c>
      <c r="E101" s="319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1" t="s">
        <v>190</v>
      </c>
      <c r="O101" s="331"/>
      <c r="P101" s="331"/>
      <c r="Q101" s="331"/>
      <c r="R101" s="319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8">
        <v>4680115883444</v>
      </c>
      <c r="E102" s="319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71" t="s">
        <v>190</v>
      </c>
      <c r="O102" s="331"/>
      <c r="P102" s="331"/>
      <c r="Q102" s="331"/>
      <c r="R102" s="319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2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4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4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8">
        <v>4607091386967</v>
      </c>
      <c r="E106" s="319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11" t="s">
        <v>194</v>
      </c>
      <c r="O106" s="331"/>
      <c r="P106" s="331"/>
      <c r="Q106" s="331"/>
      <c r="R106" s="319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8">
        <v>4607091386967</v>
      </c>
      <c r="E107" s="319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1" t="s">
        <v>196</v>
      </c>
      <c r="O107" s="331"/>
      <c r="P107" s="331"/>
      <c r="Q107" s="331"/>
      <c r="R107" s="319"/>
      <c r="S107" s="34"/>
      <c r="T107" s="34"/>
      <c r="U107" s="35" t="s">
        <v>65</v>
      </c>
      <c r="V107" s="306">
        <v>580</v>
      </c>
      <c r="W107" s="307">
        <f t="shared" si="6"/>
        <v>588</v>
      </c>
      <c r="X107" s="36">
        <f>IFERROR(IF(W107=0,"",ROUNDUP(W107/H107,0)*0.02175),"")</f>
        <v>1.5225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8">
        <v>4607091385304</v>
      </c>
      <c r="E108" s="319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6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31"/>
      <c r="P108" s="331"/>
      <c r="Q108" s="331"/>
      <c r="R108" s="319"/>
      <c r="S108" s="34"/>
      <c r="T108" s="34"/>
      <c r="U108" s="35" t="s">
        <v>65</v>
      </c>
      <c r="V108" s="306">
        <v>295</v>
      </c>
      <c r="W108" s="307">
        <f t="shared" si="6"/>
        <v>299.7</v>
      </c>
      <c r="X108" s="36">
        <f>IFERROR(IF(W108=0,"",ROUNDUP(W108/H108,0)*0.02175),"")</f>
        <v>0.80474999999999997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8">
        <v>4607091386264</v>
      </c>
      <c r="E109" s="319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1"/>
      <c r="P109" s="331"/>
      <c r="Q109" s="331"/>
      <c r="R109" s="319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8">
        <v>4680115882584</v>
      </c>
      <c r="E110" s="319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203</v>
      </c>
      <c r="O110" s="331"/>
      <c r="P110" s="331"/>
      <c r="Q110" s="331"/>
      <c r="R110" s="319"/>
      <c r="S110" s="34"/>
      <c r="T110" s="34"/>
      <c r="U110" s="35" t="s">
        <v>65</v>
      </c>
      <c r="V110" s="306">
        <v>104</v>
      </c>
      <c r="W110" s="307">
        <f t="shared" si="6"/>
        <v>105.60000000000001</v>
      </c>
      <c r="X110" s="36">
        <f>IFERROR(IF(W110=0,"",ROUNDUP(W110/H110,0)*0.00753),"")</f>
        <v>0.30120000000000002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8">
        <v>4607091385731</v>
      </c>
      <c r="E111" s="319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15" t="s">
        <v>206</v>
      </c>
      <c r="O111" s="331"/>
      <c r="P111" s="331"/>
      <c r="Q111" s="331"/>
      <c r="R111" s="319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8">
        <v>4680115880214</v>
      </c>
      <c r="E112" s="319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10" t="s">
        <v>209</v>
      </c>
      <c r="O112" s="331"/>
      <c r="P112" s="331"/>
      <c r="Q112" s="331"/>
      <c r="R112" s="319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8">
        <v>4680115880894</v>
      </c>
      <c r="E113" s="319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584" t="s">
        <v>212</v>
      </c>
      <c r="O113" s="331"/>
      <c r="P113" s="331"/>
      <c r="Q113" s="331"/>
      <c r="R113" s="319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8">
        <v>4607091385427</v>
      </c>
      <c r="E114" s="319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31"/>
      <c r="P114" s="331"/>
      <c r="Q114" s="331"/>
      <c r="R114" s="319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8">
        <v>4680115882645</v>
      </c>
      <c r="E115" s="319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3" t="s">
        <v>217</v>
      </c>
      <c r="O115" s="331"/>
      <c r="P115" s="331"/>
      <c r="Q115" s="331"/>
      <c r="R115" s="319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2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4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144.86131152797822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147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2.62845</v>
      </c>
      <c r="Y116" s="309"/>
      <c r="Z116" s="309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4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8">
        <f>IFERROR(SUM(V106:V115),"0")</f>
        <v>979</v>
      </c>
      <c r="W117" s="308">
        <f>IFERROR(SUM(W106:W115),"0")</f>
        <v>993.30000000000007</v>
      </c>
      <c r="X117" s="37"/>
      <c r="Y117" s="309"/>
      <c r="Z117" s="309"/>
    </row>
    <row r="118" spans="1:53" ht="14.25" customHeight="1" x14ac:dyDescent="0.25">
      <c r="A118" s="323" t="s">
        <v>218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8">
        <v>4607091383065</v>
      </c>
      <c r="E119" s="319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31"/>
      <c r="P119" s="331"/>
      <c r="Q119" s="331"/>
      <c r="R119" s="319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8">
        <v>4680115881532</v>
      </c>
      <c r="E120" s="319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31"/>
      <c r="P120" s="331"/>
      <c r="Q120" s="331"/>
      <c r="R120" s="319"/>
      <c r="S120" s="34"/>
      <c r="T120" s="34"/>
      <c r="U120" s="35" t="s">
        <v>65</v>
      </c>
      <c r="V120" s="306">
        <v>40</v>
      </c>
      <c r="W120" s="307">
        <f>IFERROR(IF(V120="",0,CEILING((V120/$H120),1)*$H120),"")</f>
        <v>40.5</v>
      </c>
      <c r="X120" s="36">
        <f>IFERROR(IF(W120=0,"",ROUNDUP(W120/H120,0)*0.02175),"")</f>
        <v>0.10874999999999999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8">
        <v>4680115882652</v>
      </c>
      <c r="E121" s="319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2" t="s">
        <v>225</v>
      </c>
      <c r="O121" s="331"/>
      <c r="P121" s="331"/>
      <c r="Q121" s="331"/>
      <c r="R121" s="319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8">
        <v>4680115880238</v>
      </c>
      <c r="E122" s="319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31"/>
      <c r="P122" s="331"/>
      <c r="Q122" s="331"/>
      <c r="R122" s="319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8">
        <v>4680115881464</v>
      </c>
      <c r="E123" s="319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49" t="s">
        <v>230</v>
      </c>
      <c r="O123" s="331"/>
      <c r="P123" s="331"/>
      <c r="Q123" s="331"/>
      <c r="R123" s="319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2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4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8">
        <f>IFERROR(V119/H119,"0")+IFERROR(V120/H120,"0")+IFERROR(V121/H121,"0")+IFERROR(V122/H122,"0")+IFERROR(V123/H123,"0")</f>
        <v>4.9382716049382722</v>
      </c>
      <c r="W124" s="308">
        <f>IFERROR(W119/H119,"0")+IFERROR(W120/H120,"0")+IFERROR(W121/H121,"0")+IFERROR(W122/H122,"0")+IFERROR(W123/H123,"0")</f>
        <v>5</v>
      </c>
      <c r="X124" s="308">
        <f>IFERROR(IF(X119="",0,X119),"0")+IFERROR(IF(X120="",0,X120),"0")+IFERROR(IF(X121="",0,X121),"0")+IFERROR(IF(X122="",0,X122),"0")+IFERROR(IF(X123="",0,X123),"0")</f>
        <v>0.10874999999999999</v>
      </c>
      <c r="Y124" s="309"/>
      <c r="Z124" s="309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4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8">
        <f>IFERROR(SUM(V119:V123),"0")</f>
        <v>40</v>
      </c>
      <c r="W125" s="308">
        <f>IFERROR(SUM(W119:W123),"0")</f>
        <v>40.5</v>
      </c>
      <c r="X125" s="37"/>
      <c r="Y125" s="309"/>
      <c r="Z125" s="309"/>
    </row>
    <row r="126" spans="1:53" ht="16.5" customHeight="1" x14ac:dyDescent="0.25">
      <c r="A126" s="374" t="s">
        <v>231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301"/>
      <c r="Z126" s="301"/>
    </row>
    <row r="127" spans="1:53" ht="14.25" customHeight="1" x14ac:dyDescent="0.25">
      <c r="A127" s="323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8">
        <v>4607091385168</v>
      </c>
      <c r="E128" s="319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5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31"/>
      <c r="P128" s="331"/>
      <c r="Q128" s="331"/>
      <c r="R128" s="319"/>
      <c r="S128" s="34"/>
      <c r="T128" s="34"/>
      <c r="U128" s="35" t="s">
        <v>65</v>
      </c>
      <c r="V128" s="306">
        <v>90</v>
      </c>
      <c r="W128" s="307">
        <f>IFERROR(IF(V128="",0,CEILING((V128/$H128),1)*$H128),"")</f>
        <v>97.199999999999989</v>
      </c>
      <c r="X128" s="36">
        <f>IFERROR(IF(W128=0,"",ROUNDUP(W128/H128,0)*0.02175),"")</f>
        <v>0.26100000000000001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8">
        <v>4607091383256</v>
      </c>
      <c r="E129" s="319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1"/>
      <c r="P129" s="331"/>
      <c r="Q129" s="331"/>
      <c r="R129" s="319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8">
        <v>4607091385748</v>
      </c>
      <c r="E130" s="319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1"/>
      <c r="P130" s="331"/>
      <c r="Q130" s="331"/>
      <c r="R130" s="319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2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4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8">
        <f>IFERROR(V128/H128,"0")+IFERROR(V129/H129,"0")+IFERROR(V130/H130,"0")</f>
        <v>11.111111111111111</v>
      </c>
      <c r="W131" s="308">
        <f>IFERROR(W128/H128,"0")+IFERROR(W129/H129,"0")+IFERROR(W130/H130,"0")</f>
        <v>12</v>
      </c>
      <c r="X131" s="308">
        <f>IFERROR(IF(X128="",0,X128),"0")+IFERROR(IF(X129="",0,X129),"0")+IFERROR(IF(X130="",0,X130),"0")</f>
        <v>0.26100000000000001</v>
      </c>
      <c r="Y131" s="309"/>
      <c r="Z131" s="309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4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8">
        <f>IFERROR(SUM(V128:V130),"0")</f>
        <v>90</v>
      </c>
      <c r="W132" s="308">
        <f>IFERROR(SUM(W128:W130),"0")</f>
        <v>97.199999999999989</v>
      </c>
      <c r="X132" s="37"/>
      <c r="Y132" s="309"/>
      <c r="Z132" s="309"/>
    </row>
    <row r="133" spans="1:53" ht="27.75" customHeight="1" x14ac:dyDescent="0.2">
      <c r="A133" s="355" t="s">
        <v>238</v>
      </c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6"/>
      <c r="P133" s="356"/>
      <c r="Q133" s="356"/>
      <c r="R133" s="356"/>
      <c r="S133" s="356"/>
      <c r="T133" s="356"/>
      <c r="U133" s="356"/>
      <c r="V133" s="356"/>
      <c r="W133" s="356"/>
      <c r="X133" s="356"/>
      <c r="Y133" s="48"/>
      <c r="Z133" s="48"/>
    </row>
    <row r="134" spans="1:53" ht="16.5" customHeight="1" x14ac:dyDescent="0.25">
      <c r="A134" s="374" t="s">
        <v>239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301"/>
      <c r="Z134" s="301"/>
    </row>
    <row r="135" spans="1:53" ht="14.25" customHeight="1" x14ac:dyDescent="0.25">
      <c r="A135" s="323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8">
        <v>4607091383423</v>
      </c>
      <c r="E136" s="319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1"/>
      <c r="P136" s="331"/>
      <c r="Q136" s="331"/>
      <c r="R136" s="319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8">
        <v>4607091381405</v>
      </c>
      <c r="E137" s="319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63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1"/>
      <c r="P137" s="331"/>
      <c r="Q137" s="331"/>
      <c r="R137" s="319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8">
        <v>4607091386516</v>
      </c>
      <c r="E138" s="319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1"/>
      <c r="P138" s="331"/>
      <c r="Q138" s="331"/>
      <c r="R138" s="319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2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4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4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74" t="s">
        <v>246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301"/>
      <c r="Z141" s="301"/>
    </row>
    <row r="142" spans="1:53" ht="14.25" customHeight="1" x14ac:dyDescent="0.25">
      <c r="A142" s="323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8">
        <v>4680115880993</v>
      </c>
      <c r="E143" s="319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1"/>
      <c r="P143" s="331"/>
      <c r="Q143" s="331"/>
      <c r="R143" s="319"/>
      <c r="S143" s="34"/>
      <c r="T143" s="34"/>
      <c r="U143" s="35" t="s">
        <v>65</v>
      </c>
      <c r="V143" s="306">
        <v>320</v>
      </c>
      <c r="W143" s="307">
        <f t="shared" ref="W143:W150" si="7">IFERROR(IF(V143="",0,CEILING((V143/$H143),1)*$H143),"")</f>
        <v>323.40000000000003</v>
      </c>
      <c r="X143" s="36">
        <f>IFERROR(IF(W143=0,"",ROUNDUP(W143/H143,0)*0.00753),"")</f>
        <v>0.57981000000000005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8">
        <v>4680115881761</v>
      </c>
      <c r="E144" s="319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1"/>
      <c r="P144" s="331"/>
      <c r="Q144" s="331"/>
      <c r="R144" s="319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8">
        <v>4680115881563</v>
      </c>
      <c r="E145" s="319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1"/>
      <c r="P145" s="331"/>
      <c r="Q145" s="331"/>
      <c r="R145" s="319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8">
        <v>4680115880986</v>
      </c>
      <c r="E146" s="319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1"/>
      <c r="P146" s="331"/>
      <c r="Q146" s="331"/>
      <c r="R146" s="319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8">
        <v>4680115880207</v>
      </c>
      <c r="E147" s="319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5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1"/>
      <c r="P147" s="331"/>
      <c r="Q147" s="331"/>
      <c r="R147" s="319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8">
        <v>4680115881785</v>
      </c>
      <c r="E148" s="319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1"/>
      <c r="P148" s="331"/>
      <c r="Q148" s="331"/>
      <c r="R148" s="319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8">
        <v>4680115881679</v>
      </c>
      <c r="E149" s="319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1"/>
      <c r="P149" s="331"/>
      <c r="Q149" s="331"/>
      <c r="R149" s="319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8">
        <v>4680115880191</v>
      </c>
      <c r="E150" s="319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1"/>
      <c r="P150" s="331"/>
      <c r="Q150" s="331"/>
      <c r="R150" s="319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2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4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76.19047619047619</v>
      </c>
      <c r="W151" s="308">
        <f>IFERROR(W143/H143,"0")+IFERROR(W144/H144,"0")+IFERROR(W145/H145,"0")+IFERROR(W146/H146,"0")+IFERROR(W147/H147,"0")+IFERROR(W148/H148,"0")+IFERROR(W149/H149,"0")+IFERROR(W150/H150,"0")</f>
        <v>77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0.57981000000000005</v>
      </c>
      <c r="Y151" s="309"/>
      <c r="Z151" s="309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4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8">
        <f>IFERROR(SUM(V143:V150),"0")</f>
        <v>320</v>
      </c>
      <c r="W152" s="308">
        <f>IFERROR(SUM(W143:W150),"0")</f>
        <v>323.40000000000003</v>
      </c>
      <c r="X152" s="37"/>
      <c r="Y152" s="309"/>
      <c r="Z152" s="309"/>
    </row>
    <row r="153" spans="1:53" ht="16.5" customHeight="1" x14ac:dyDescent="0.25">
      <c r="A153" s="374" t="s">
        <v>263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301"/>
      <c r="Z153" s="301"/>
    </row>
    <row r="154" spans="1:53" ht="14.25" customHeight="1" x14ac:dyDescent="0.25">
      <c r="A154" s="323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8">
        <v>4680115881402</v>
      </c>
      <c r="E155" s="319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31"/>
      <c r="P155" s="331"/>
      <c r="Q155" s="331"/>
      <c r="R155" s="319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8">
        <v>4680115881396</v>
      </c>
      <c r="E156" s="319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31"/>
      <c r="P156" s="331"/>
      <c r="Q156" s="331"/>
      <c r="R156" s="319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2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4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4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8">
        <v>4680115882935</v>
      </c>
      <c r="E160" s="319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361" t="s">
        <v>270</v>
      </c>
      <c r="O160" s="331"/>
      <c r="P160" s="331"/>
      <c r="Q160" s="331"/>
      <c r="R160" s="319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8">
        <v>4680115880764</v>
      </c>
      <c r="E161" s="319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31"/>
      <c r="P161" s="331"/>
      <c r="Q161" s="331"/>
      <c r="R161" s="319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2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4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4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8">
        <v>4680115882683</v>
      </c>
      <c r="E165" s="319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31"/>
      <c r="P165" s="331"/>
      <c r="Q165" s="331"/>
      <c r="R165" s="319"/>
      <c r="S165" s="34"/>
      <c r="T165" s="34"/>
      <c r="U165" s="35" t="s">
        <v>65</v>
      </c>
      <c r="V165" s="306">
        <v>120</v>
      </c>
      <c r="W165" s="307">
        <f>IFERROR(IF(V165="",0,CEILING((V165/$H165),1)*$H165),"")</f>
        <v>124.2</v>
      </c>
      <c r="X165" s="36">
        <f>IFERROR(IF(W165=0,"",ROUNDUP(W165/H165,0)*0.00937),"")</f>
        <v>0.21551000000000001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8">
        <v>4680115882690</v>
      </c>
      <c r="E166" s="319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31"/>
      <c r="P166" s="331"/>
      <c r="Q166" s="331"/>
      <c r="R166" s="319"/>
      <c r="S166" s="34"/>
      <c r="T166" s="34"/>
      <c r="U166" s="35" t="s">
        <v>65</v>
      </c>
      <c r="V166" s="306">
        <v>145</v>
      </c>
      <c r="W166" s="307">
        <f>IFERROR(IF(V166="",0,CEILING((V166/$H166),1)*$H166),"")</f>
        <v>145.80000000000001</v>
      </c>
      <c r="X166" s="36">
        <f>IFERROR(IF(W166=0,"",ROUNDUP(W166/H166,0)*0.00937),"")</f>
        <v>0.25298999999999999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8">
        <v>4680115882669</v>
      </c>
      <c r="E167" s="319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31"/>
      <c r="P167" s="331"/>
      <c r="Q167" s="331"/>
      <c r="R167" s="319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8">
        <v>4680115882676</v>
      </c>
      <c r="E168" s="319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31"/>
      <c r="P168" s="331"/>
      <c r="Q168" s="331"/>
      <c r="R168" s="319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2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4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8">
        <f>IFERROR(V165/H165,"0")+IFERROR(V166/H166,"0")+IFERROR(V167/H167,"0")+IFERROR(V168/H168,"0")</f>
        <v>49.074074074074076</v>
      </c>
      <c r="W169" s="308">
        <f>IFERROR(W165/H165,"0")+IFERROR(W166/H166,"0")+IFERROR(W167/H167,"0")+IFERROR(W168/H168,"0")</f>
        <v>50</v>
      </c>
      <c r="X169" s="308">
        <f>IFERROR(IF(X165="",0,X165),"0")+IFERROR(IF(X166="",0,X166),"0")+IFERROR(IF(X167="",0,X167),"0")+IFERROR(IF(X168="",0,X168),"0")</f>
        <v>0.46850000000000003</v>
      </c>
      <c r="Y169" s="309"/>
      <c r="Z169" s="309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4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8">
        <f>IFERROR(SUM(V165:V168),"0")</f>
        <v>265</v>
      </c>
      <c r="W170" s="308">
        <f>IFERROR(SUM(W165:W168),"0")</f>
        <v>270</v>
      </c>
      <c r="X170" s="37"/>
      <c r="Y170" s="309"/>
      <c r="Z170" s="309"/>
    </row>
    <row r="171" spans="1:53" ht="14.25" customHeight="1" x14ac:dyDescent="0.25">
      <c r="A171" s="323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8">
        <v>4680115881556</v>
      </c>
      <c r="E172" s="319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31"/>
      <c r="P172" s="331"/>
      <c r="Q172" s="331"/>
      <c r="R172" s="319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8">
        <v>4680115880573</v>
      </c>
      <c r="E173" s="319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5" t="s">
        <v>285</v>
      </c>
      <c r="O173" s="331"/>
      <c r="P173" s="331"/>
      <c r="Q173" s="331"/>
      <c r="R173" s="319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8">
        <v>4680115881594</v>
      </c>
      <c r="E174" s="319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31"/>
      <c r="P174" s="331"/>
      <c r="Q174" s="331"/>
      <c r="R174" s="319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8">
        <v>4680115881587</v>
      </c>
      <c r="E175" s="319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8" t="s">
        <v>290</v>
      </c>
      <c r="O175" s="331"/>
      <c r="P175" s="331"/>
      <c r="Q175" s="331"/>
      <c r="R175" s="319"/>
      <c r="S175" s="34"/>
      <c r="T175" s="34"/>
      <c r="U175" s="35" t="s">
        <v>65</v>
      </c>
      <c r="V175" s="306">
        <v>175</v>
      </c>
      <c r="W175" s="307">
        <f t="shared" si="8"/>
        <v>176</v>
      </c>
      <c r="X175" s="36">
        <f>IFERROR(IF(W175=0,"",ROUNDUP(W175/H175,0)*0.01196),"")</f>
        <v>0.52624000000000004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8">
        <v>4680115880962</v>
      </c>
      <c r="E176" s="319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7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31"/>
      <c r="P176" s="331"/>
      <c r="Q176" s="331"/>
      <c r="R176" s="319"/>
      <c r="S176" s="34"/>
      <c r="T176" s="34"/>
      <c r="U176" s="35" t="s">
        <v>65</v>
      </c>
      <c r="V176" s="306">
        <v>420</v>
      </c>
      <c r="W176" s="307">
        <f t="shared" si="8"/>
        <v>421.2</v>
      </c>
      <c r="X176" s="36">
        <f>IFERROR(IF(W176=0,"",ROUNDUP(W176/H176,0)*0.02175),"")</f>
        <v>1.1744999999999999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8">
        <v>4680115881617</v>
      </c>
      <c r="E177" s="319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31"/>
      <c r="P177" s="331"/>
      <c r="Q177" s="331"/>
      <c r="R177" s="319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8">
        <v>4680115881228</v>
      </c>
      <c r="E178" s="319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02" t="s">
        <v>297</v>
      </c>
      <c r="O178" s="331"/>
      <c r="P178" s="331"/>
      <c r="Q178" s="331"/>
      <c r="R178" s="319"/>
      <c r="S178" s="34"/>
      <c r="T178" s="34"/>
      <c r="U178" s="35" t="s">
        <v>65</v>
      </c>
      <c r="V178" s="306">
        <v>20</v>
      </c>
      <c r="W178" s="307">
        <f t="shared" si="8"/>
        <v>21.599999999999998</v>
      </c>
      <c r="X178" s="36">
        <f>IFERROR(IF(W178=0,"",ROUNDUP(W178/H178,0)*0.00753),"")</f>
        <v>6.7769999999999997E-2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8">
        <v>4680115881037</v>
      </c>
      <c r="E179" s="319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7" t="s">
        <v>300</v>
      </c>
      <c r="O179" s="331"/>
      <c r="P179" s="331"/>
      <c r="Q179" s="331"/>
      <c r="R179" s="319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8">
        <v>4680115881211</v>
      </c>
      <c r="E180" s="319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31"/>
      <c r="P180" s="331"/>
      <c r="Q180" s="331"/>
      <c r="R180" s="319"/>
      <c r="S180" s="34"/>
      <c r="T180" s="34"/>
      <c r="U180" s="35" t="s">
        <v>65</v>
      </c>
      <c r="V180" s="306">
        <v>472</v>
      </c>
      <c r="W180" s="307">
        <f t="shared" si="8"/>
        <v>472.79999999999995</v>
      </c>
      <c r="X180" s="36">
        <f>IFERROR(IF(W180=0,"",ROUNDUP(W180/H180,0)*0.00753),"")</f>
        <v>1.4834100000000001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8">
        <v>4680115881020</v>
      </c>
      <c r="E181" s="319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31"/>
      <c r="P181" s="331"/>
      <c r="Q181" s="331"/>
      <c r="R181" s="319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8">
        <v>4680115882195</v>
      </c>
      <c r="E182" s="319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31"/>
      <c r="P182" s="331"/>
      <c r="Q182" s="331"/>
      <c r="R182" s="319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8">
        <v>4680115882607</v>
      </c>
      <c r="E183" s="319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31"/>
      <c r="P183" s="331"/>
      <c r="Q183" s="331"/>
      <c r="R183" s="319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8">
        <v>4680115880092</v>
      </c>
      <c r="E184" s="319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31"/>
      <c r="P184" s="331"/>
      <c r="Q184" s="331"/>
      <c r="R184" s="319"/>
      <c r="S184" s="34"/>
      <c r="T184" s="34"/>
      <c r="U184" s="35" t="s">
        <v>65</v>
      </c>
      <c r="V184" s="306">
        <v>36</v>
      </c>
      <c r="W184" s="307">
        <f t="shared" si="8"/>
        <v>36</v>
      </c>
      <c r="X184" s="36">
        <f t="shared" si="9"/>
        <v>0.11295000000000001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8">
        <v>4680115880221</v>
      </c>
      <c r="E185" s="319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31"/>
      <c r="P185" s="331"/>
      <c r="Q185" s="331"/>
      <c r="R185" s="319"/>
      <c r="S185" s="34"/>
      <c r="T185" s="34"/>
      <c r="U185" s="35" t="s">
        <v>65</v>
      </c>
      <c r="V185" s="306">
        <v>360</v>
      </c>
      <c r="W185" s="307">
        <f t="shared" si="8"/>
        <v>360</v>
      </c>
      <c r="X185" s="36">
        <f t="shared" si="9"/>
        <v>1.1294999999999999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8">
        <v>4680115882942</v>
      </c>
      <c r="E186" s="319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31"/>
      <c r="P186" s="331"/>
      <c r="Q186" s="331"/>
      <c r="R186" s="319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8">
        <v>4680115880504</v>
      </c>
      <c r="E187" s="319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4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31"/>
      <c r="P187" s="331"/>
      <c r="Q187" s="331"/>
      <c r="R187" s="319"/>
      <c r="S187" s="34"/>
      <c r="T187" s="34"/>
      <c r="U187" s="35" t="s">
        <v>65</v>
      </c>
      <c r="V187" s="306">
        <v>164</v>
      </c>
      <c r="W187" s="307">
        <f t="shared" si="8"/>
        <v>165.6</v>
      </c>
      <c r="X187" s="36">
        <f t="shared" si="9"/>
        <v>0.51956999999999998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8">
        <v>4680115882164</v>
      </c>
      <c r="E188" s="319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31"/>
      <c r="P188" s="331"/>
      <c r="Q188" s="331"/>
      <c r="R188" s="319"/>
      <c r="S188" s="34"/>
      <c r="T188" s="34"/>
      <c r="U188" s="35" t="s">
        <v>65</v>
      </c>
      <c r="V188" s="306">
        <v>22</v>
      </c>
      <c r="W188" s="307">
        <f t="shared" si="8"/>
        <v>24</v>
      </c>
      <c r="X188" s="36">
        <f t="shared" si="9"/>
        <v>7.5300000000000006E-2</v>
      </c>
      <c r="Y188" s="56"/>
      <c r="Z188" s="57"/>
      <c r="AD188" s="58"/>
      <c r="BA188" s="162" t="s">
        <v>1</v>
      </c>
    </row>
    <row r="189" spans="1:53" x14ac:dyDescent="0.2">
      <c r="A189" s="312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4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545.09615384615381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548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5.0892400000000002</v>
      </c>
      <c r="Y189" s="309"/>
      <c r="Z189" s="309"/>
    </row>
    <row r="190" spans="1:53" x14ac:dyDescent="0.2">
      <c r="A190" s="313"/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4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8">
        <f>IFERROR(SUM(V172:V188),"0")</f>
        <v>1669</v>
      </c>
      <c r="W190" s="308">
        <f>IFERROR(SUM(W172:W188),"0")</f>
        <v>1677.1999999999998</v>
      </c>
      <c r="X190" s="37"/>
      <c r="Y190" s="309"/>
      <c r="Z190" s="309"/>
    </row>
    <row r="191" spans="1:53" ht="14.25" customHeight="1" x14ac:dyDescent="0.25">
      <c r="A191" s="323" t="s">
        <v>218</v>
      </c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8">
        <v>4680115880801</v>
      </c>
      <c r="E192" s="319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31"/>
      <c r="P192" s="331"/>
      <c r="Q192" s="331"/>
      <c r="R192" s="319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8">
        <v>4680115880818</v>
      </c>
      <c r="E193" s="319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31"/>
      <c r="P193" s="331"/>
      <c r="Q193" s="331"/>
      <c r="R193" s="319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2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4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3"/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4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74" t="s">
        <v>323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1"/>
      <c r="Z196" s="301"/>
    </row>
    <row r="197" spans="1:53" ht="14.25" customHeight="1" x14ac:dyDescent="0.25">
      <c r="A197" s="323" t="s">
        <v>103</v>
      </c>
      <c r="B197" s="313"/>
      <c r="C197" s="313"/>
      <c r="D197" s="313"/>
      <c r="E197" s="313"/>
      <c r="F197" s="313"/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  <c r="T197" s="313"/>
      <c r="U197" s="313"/>
      <c r="V197" s="313"/>
      <c r="W197" s="313"/>
      <c r="X197" s="313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8">
        <v>4607091387445</v>
      </c>
      <c r="E198" s="319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31"/>
      <c r="P198" s="331"/>
      <c r="Q198" s="331"/>
      <c r="R198" s="319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8">
        <v>4607091386004</v>
      </c>
      <c r="E199" s="319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31"/>
      <c r="P199" s="331"/>
      <c r="Q199" s="331"/>
      <c r="R199" s="319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8">
        <v>4607091386004</v>
      </c>
      <c r="E200" s="319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1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1"/>
      <c r="P200" s="331"/>
      <c r="Q200" s="331"/>
      <c r="R200" s="319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8">
        <v>4607091386073</v>
      </c>
      <c r="E201" s="319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3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31"/>
      <c r="P201" s="331"/>
      <c r="Q201" s="331"/>
      <c r="R201" s="319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8">
        <v>4607091387322</v>
      </c>
      <c r="E202" s="319"/>
      <c r="F202" s="305">
        <v>1.35</v>
      </c>
      <c r="G202" s="32">
        <v>8</v>
      </c>
      <c r="H202" s="305">
        <v>10.8</v>
      </c>
      <c r="I202" s="305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31"/>
      <c r="P202" s="331"/>
      <c r="Q202" s="331"/>
      <c r="R202" s="319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8">
        <v>4607091387322</v>
      </c>
      <c r="E203" s="319"/>
      <c r="F203" s="305">
        <v>1.35</v>
      </c>
      <c r="G203" s="32">
        <v>8</v>
      </c>
      <c r="H203" s="305">
        <v>10.8</v>
      </c>
      <c r="I203" s="305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1"/>
      <c r="P203" s="331"/>
      <c r="Q203" s="331"/>
      <c r="R203" s="319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8">
        <v>4607091387377</v>
      </c>
      <c r="E204" s="319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31"/>
      <c r="P204" s="331"/>
      <c r="Q204" s="331"/>
      <c r="R204" s="319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8">
        <v>4607091387353</v>
      </c>
      <c r="E205" s="319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31"/>
      <c r="P205" s="331"/>
      <c r="Q205" s="331"/>
      <c r="R205" s="319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8">
        <v>4607091386011</v>
      </c>
      <c r="E206" s="319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31"/>
      <c r="P206" s="331"/>
      <c r="Q206" s="331"/>
      <c r="R206" s="319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8">
        <v>4607091387308</v>
      </c>
      <c r="E207" s="319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31"/>
      <c r="P207" s="331"/>
      <c r="Q207" s="331"/>
      <c r="R207" s="319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8">
        <v>4607091387339</v>
      </c>
      <c r="E208" s="319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31"/>
      <c r="P208" s="331"/>
      <c r="Q208" s="331"/>
      <c r="R208" s="319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8">
        <v>4680115882638</v>
      </c>
      <c r="E209" s="319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31"/>
      <c r="P209" s="331"/>
      <c r="Q209" s="331"/>
      <c r="R209" s="319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8">
        <v>4680115881938</v>
      </c>
      <c r="E210" s="319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31"/>
      <c r="P210" s="331"/>
      <c r="Q210" s="331"/>
      <c r="R210" s="319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8">
        <v>4607091387346</v>
      </c>
      <c r="E211" s="319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31"/>
      <c r="P211" s="331"/>
      <c r="Q211" s="331"/>
      <c r="R211" s="319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8">
        <v>4607091389807</v>
      </c>
      <c r="E212" s="319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31"/>
      <c r="P212" s="331"/>
      <c r="Q212" s="331"/>
      <c r="R212" s="319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2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4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3"/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4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  <c r="T215" s="313"/>
      <c r="U215" s="313"/>
      <c r="V215" s="313"/>
      <c r="W215" s="313"/>
      <c r="X215" s="313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8">
        <v>4680115881914</v>
      </c>
      <c r="E216" s="319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31"/>
      <c r="P216" s="331"/>
      <c r="Q216" s="331"/>
      <c r="R216" s="319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2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4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4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8">
        <v>4607091387193</v>
      </c>
      <c r="E220" s="319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31"/>
      <c r="P220" s="331"/>
      <c r="Q220" s="331"/>
      <c r="R220" s="319"/>
      <c r="S220" s="34"/>
      <c r="T220" s="34"/>
      <c r="U220" s="35" t="s">
        <v>65</v>
      </c>
      <c r="V220" s="306">
        <v>290</v>
      </c>
      <c r="W220" s="307">
        <f>IFERROR(IF(V220="",0,CEILING((V220/$H220),1)*$H220),"")</f>
        <v>294</v>
      </c>
      <c r="X220" s="36">
        <f>IFERROR(IF(W220=0,"",ROUNDUP(W220/H220,0)*0.00753),"")</f>
        <v>0.52710000000000001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8">
        <v>4607091387230</v>
      </c>
      <c r="E221" s="319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31"/>
      <c r="P221" s="331"/>
      <c r="Q221" s="331"/>
      <c r="R221" s="319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8">
        <v>4607091387285</v>
      </c>
      <c r="E222" s="319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31"/>
      <c r="P222" s="331"/>
      <c r="Q222" s="331"/>
      <c r="R222" s="319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8">
        <v>4607091389845</v>
      </c>
      <c r="E223" s="319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56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31"/>
      <c r="P223" s="331"/>
      <c r="Q223" s="331"/>
      <c r="R223" s="319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2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4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8">
        <f>IFERROR(V220/H220,"0")+IFERROR(V221/H221,"0")+IFERROR(V222/H222,"0")+IFERROR(V223/H223,"0")</f>
        <v>69.047619047619051</v>
      </c>
      <c r="W224" s="308">
        <f>IFERROR(W220/H220,"0")+IFERROR(W221/H221,"0")+IFERROR(W222/H222,"0")+IFERROR(W223/H223,"0")</f>
        <v>70</v>
      </c>
      <c r="X224" s="308">
        <f>IFERROR(IF(X220="",0,X220),"0")+IFERROR(IF(X221="",0,X221),"0")+IFERROR(IF(X222="",0,X222),"0")+IFERROR(IF(X223="",0,X223),"0")</f>
        <v>0.52710000000000001</v>
      </c>
      <c r="Y224" s="309"/>
      <c r="Z224" s="309"/>
    </row>
    <row r="225" spans="1:53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4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8">
        <f>IFERROR(SUM(V220:V223),"0")</f>
        <v>290</v>
      </c>
      <c r="W225" s="308">
        <f>IFERROR(SUM(W220:W223),"0")</f>
        <v>294</v>
      </c>
      <c r="X225" s="37"/>
      <c r="Y225" s="309"/>
      <c r="Z225" s="309"/>
    </row>
    <row r="226" spans="1:53" ht="14.25" customHeight="1" x14ac:dyDescent="0.25">
      <c r="A226" s="323" t="s">
        <v>68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13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8">
        <v>4607091387766</v>
      </c>
      <c r="E227" s="319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1"/>
      <c r="P227" s="331"/>
      <c r="Q227" s="331"/>
      <c r="R227" s="319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8">
        <v>4607091387957</v>
      </c>
      <c r="E228" s="319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1"/>
      <c r="P228" s="331"/>
      <c r="Q228" s="331"/>
      <c r="R228" s="319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8">
        <v>4607091387964</v>
      </c>
      <c r="E229" s="319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1"/>
      <c r="P229" s="331"/>
      <c r="Q229" s="331"/>
      <c r="R229" s="319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8">
        <v>4607091381672</v>
      </c>
      <c r="E230" s="319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4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31"/>
      <c r="P230" s="331"/>
      <c r="Q230" s="331"/>
      <c r="R230" s="319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8">
        <v>4607091387537</v>
      </c>
      <c r="E231" s="319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31"/>
      <c r="P231" s="331"/>
      <c r="Q231" s="331"/>
      <c r="R231" s="319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8">
        <v>4607091387513</v>
      </c>
      <c r="E232" s="319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31"/>
      <c r="P232" s="331"/>
      <c r="Q232" s="331"/>
      <c r="R232" s="319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8">
        <v>4680115880511</v>
      </c>
      <c r="E233" s="319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31"/>
      <c r="P233" s="331"/>
      <c r="Q233" s="331"/>
      <c r="R233" s="319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2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4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3"/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4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3"/>
      <c r="C236" s="313"/>
      <c r="D236" s="313"/>
      <c r="E236" s="313"/>
      <c r="F236" s="313"/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  <c r="T236" s="313"/>
      <c r="U236" s="313"/>
      <c r="V236" s="313"/>
      <c r="W236" s="313"/>
      <c r="X236" s="313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8">
        <v>4607091380880</v>
      </c>
      <c r="E237" s="319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31"/>
      <c r="P237" s="331"/>
      <c r="Q237" s="331"/>
      <c r="R237" s="319"/>
      <c r="S237" s="34"/>
      <c r="T237" s="34"/>
      <c r="U237" s="35" t="s">
        <v>65</v>
      </c>
      <c r="V237" s="306">
        <v>500</v>
      </c>
      <c r="W237" s="307">
        <f>IFERROR(IF(V237="",0,CEILING((V237/$H237),1)*$H237),"")</f>
        <v>504</v>
      </c>
      <c r="X237" s="36">
        <f>IFERROR(IF(W237=0,"",ROUNDUP(W237/H237,0)*0.02175),"")</f>
        <v>1.3049999999999999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8">
        <v>4607091384482</v>
      </c>
      <c r="E238" s="319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31"/>
      <c r="P238" s="331"/>
      <c r="Q238" s="331"/>
      <c r="R238" s="319"/>
      <c r="S238" s="34"/>
      <c r="T238" s="34"/>
      <c r="U238" s="35" t="s">
        <v>65</v>
      </c>
      <c r="V238" s="306">
        <v>15</v>
      </c>
      <c r="W238" s="307">
        <f>IFERROR(IF(V238="",0,CEILING((V238/$H238),1)*$H238),"")</f>
        <v>15.6</v>
      </c>
      <c r="X238" s="36">
        <f>IFERROR(IF(W238=0,"",ROUNDUP(W238/H238,0)*0.02175),"")</f>
        <v>4.3499999999999997E-2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8">
        <v>4607091380897</v>
      </c>
      <c r="E239" s="319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31"/>
      <c r="P239" s="331"/>
      <c r="Q239" s="331"/>
      <c r="R239" s="319"/>
      <c r="S239" s="34"/>
      <c r="T239" s="34"/>
      <c r="U239" s="35" t="s">
        <v>65</v>
      </c>
      <c r="V239" s="306">
        <v>75</v>
      </c>
      <c r="W239" s="307">
        <f>IFERROR(IF(V239="",0,CEILING((V239/$H239),1)*$H239),"")</f>
        <v>75.600000000000009</v>
      </c>
      <c r="X239" s="36">
        <f>IFERROR(IF(W239=0,"",ROUNDUP(W239/H239,0)*0.02175),"")</f>
        <v>0.19574999999999998</v>
      </c>
      <c r="Y239" s="56"/>
      <c r="Z239" s="57"/>
      <c r="AD239" s="58"/>
      <c r="BA239" s="194" t="s">
        <v>1</v>
      </c>
    </row>
    <row r="240" spans="1:53" x14ac:dyDescent="0.2">
      <c r="A240" s="312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4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8">
        <f>IFERROR(V237/H237,"0")+IFERROR(V238/H238,"0")+IFERROR(V239/H239,"0")</f>
        <v>70.375457875457869</v>
      </c>
      <c r="W240" s="308">
        <f>IFERROR(W237/H237,"0")+IFERROR(W238/H238,"0")+IFERROR(W239/H239,"0")</f>
        <v>71</v>
      </c>
      <c r="X240" s="308">
        <f>IFERROR(IF(X237="",0,X237),"0")+IFERROR(IF(X238="",0,X238),"0")+IFERROR(IF(X239="",0,X239),"0")</f>
        <v>1.5442499999999999</v>
      </c>
      <c r="Y240" s="309"/>
      <c r="Z240" s="309"/>
    </row>
    <row r="241" spans="1:53" x14ac:dyDescent="0.2">
      <c r="A241" s="313"/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4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8">
        <f>IFERROR(SUM(V237:V239),"0")</f>
        <v>590</v>
      </c>
      <c r="W241" s="308">
        <f>IFERROR(SUM(W237:W239),"0")</f>
        <v>595.20000000000005</v>
      </c>
      <c r="X241" s="37"/>
      <c r="Y241" s="309"/>
      <c r="Z241" s="309"/>
    </row>
    <row r="242" spans="1:53" ht="14.25" customHeight="1" x14ac:dyDescent="0.25">
      <c r="A242" s="323" t="s">
        <v>81</v>
      </c>
      <c r="B242" s="313"/>
      <c r="C242" s="313"/>
      <c r="D242" s="313"/>
      <c r="E242" s="313"/>
      <c r="F242" s="313"/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  <c r="T242" s="313"/>
      <c r="U242" s="313"/>
      <c r="V242" s="313"/>
      <c r="W242" s="313"/>
      <c r="X242" s="313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8">
        <v>4607091388374</v>
      </c>
      <c r="E243" s="319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52" t="s">
        <v>384</v>
      </c>
      <c r="O243" s="331"/>
      <c r="P243" s="331"/>
      <c r="Q243" s="331"/>
      <c r="R243" s="319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8">
        <v>4607091388381</v>
      </c>
      <c r="E244" s="319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9" t="s">
        <v>387</v>
      </c>
      <c r="O244" s="331"/>
      <c r="P244" s="331"/>
      <c r="Q244" s="331"/>
      <c r="R244" s="319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8">
        <v>4680115881860</v>
      </c>
      <c r="E245" s="319"/>
      <c r="F245" s="305">
        <v>0.17</v>
      </c>
      <c r="G245" s="32">
        <v>10</v>
      </c>
      <c r="H245" s="305">
        <v>1.7</v>
      </c>
      <c r="I245" s="305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82" t="s">
        <v>391</v>
      </c>
      <c r="O245" s="331"/>
      <c r="P245" s="331"/>
      <c r="Q245" s="331"/>
      <c r="R245" s="319"/>
      <c r="S245" s="34" t="s">
        <v>392</v>
      </c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8">
        <v>4607091388404</v>
      </c>
      <c r="E246" s="319"/>
      <c r="F246" s="305">
        <v>0.17</v>
      </c>
      <c r="G246" s="32">
        <v>15</v>
      </c>
      <c r="H246" s="305">
        <v>2.5499999999999998</v>
      </c>
      <c r="I246" s="305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3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31"/>
      <c r="P246" s="331"/>
      <c r="Q246" s="331"/>
      <c r="R246" s="319"/>
      <c r="S246" s="34"/>
      <c r="T246" s="34" t="s">
        <v>394</v>
      </c>
      <c r="U246" s="35" t="s">
        <v>65</v>
      </c>
      <c r="V246" s="306">
        <v>3.4</v>
      </c>
      <c r="W246" s="307">
        <f>IFERROR(IF(V246="",0,CEILING((V246/$H246),1)*$H246),"")</f>
        <v>5.0999999999999996</v>
      </c>
      <c r="X246" s="36">
        <f>IFERROR(IF(W246=0,"",ROUNDUP(W246/H246,0)*0.00753),"")</f>
        <v>1.506E-2</v>
      </c>
      <c r="Y246" s="56"/>
      <c r="Z246" s="57"/>
      <c r="AD246" s="58"/>
      <c r="BA246" s="198" t="s">
        <v>1</v>
      </c>
    </row>
    <row r="247" spans="1:53" x14ac:dyDescent="0.2">
      <c r="A247" s="312"/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4"/>
      <c r="N247" s="315" t="s">
        <v>66</v>
      </c>
      <c r="O247" s="316"/>
      <c r="P247" s="316"/>
      <c r="Q247" s="316"/>
      <c r="R247" s="316"/>
      <c r="S247" s="316"/>
      <c r="T247" s="317"/>
      <c r="U247" s="37" t="s">
        <v>67</v>
      </c>
      <c r="V247" s="308">
        <f>IFERROR(V243/H243,"0")+IFERROR(V244/H244,"0")+IFERROR(V245/H245,"0")+IFERROR(V246/H246,"0")</f>
        <v>1.3333333333333335</v>
      </c>
      <c r="W247" s="308">
        <f>IFERROR(W243/H243,"0")+IFERROR(W244/H244,"0")+IFERROR(W245/H245,"0")+IFERROR(W246/H246,"0")</f>
        <v>2</v>
      </c>
      <c r="X247" s="308">
        <f>IFERROR(IF(X243="",0,X243),"0")+IFERROR(IF(X244="",0,X244),"0")+IFERROR(IF(X245="",0,X245),"0")+IFERROR(IF(X246="",0,X246),"0")</f>
        <v>1.506E-2</v>
      </c>
      <c r="Y247" s="309"/>
      <c r="Z247" s="309"/>
    </row>
    <row r="248" spans="1:53" x14ac:dyDescent="0.2">
      <c r="A248" s="313"/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4"/>
      <c r="N248" s="315" t="s">
        <v>66</v>
      </c>
      <c r="O248" s="316"/>
      <c r="P248" s="316"/>
      <c r="Q248" s="316"/>
      <c r="R248" s="316"/>
      <c r="S248" s="316"/>
      <c r="T248" s="317"/>
      <c r="U248" s="37" t="s">
        <v>65</v>
      </c>
      <c r="V248" s="308">
        <f>IFERROR(SUM(V243:V246),"0")</f>
        <v>3.4</v>
      </c>
      <c r="W248" s="308">
        <f>IFERROR(SUM(W243:W246),"0")</f>
        <v>5.0999999999999996</v>
      </c>
      <c r="X248" s="37"/>
      <c r="Y248" s="309"/>
      <c r="Z248" s="309"/>
    </row>
    <row r="249" spans="1:53" ht="14.25" customHeight="1" x14ac:dyDescent="0.25">
      <c r="A249" s="323" t="s">
        <v>395</v>
      </c>
      <c r="B249" s="313"/>
      <c r="C249" s="313"/>
      <c r="D249" s="313"/>
      <c r="E249" s="313"/>
      <c r="F249" s="313"/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  <c r="T249" s="313"/>
      <c r="U249" s="313"/>
      <c r="V249" s="313"/>
      <c r="W249" s="313"/>
      <c r="X249" s="313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8">
        <v>4680115881808</v>
      </c>
      <c r="E250" s="319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31"/>
      <c r="P250" s="331"/>
      <c r="Q250" s="331"/>
      <c r="R250" s="319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8">
        <v>4680115881822</v>
      </c>
      <c r="E251" s="319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3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31"/>
      <c r="P251" s="331"/>
      <c r="Q251" s="331"/>
      <c r="R251" s="319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8">
        <v>4680115880016</v>
      </c>
      <c r="E252" s="319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31"/>
      <c r="P252" s="331"/>
      <c r="Q252" s="331"/>
      <c r="R252" s="319"/>
      <c r="S252" s="34"/>
      <c r="T252" s="34"/>
      <c r="U252" s="35" t="s">
        <v>65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12"/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4"/>
      <c r="N253" s="315" t="s">
        <v>66</v>
      </c>
      <c r="O253" s="316"/>
      <c r="P253" s="316"/>
      <c r="Q253" s="316"/>
      <c r="R253" s="316"/>
      <c r="S253" s="316"/>
      <c r="T253" s="317"/>
      <c r="U253" s="37" t="s">
        <v>67</v>
      </c>
      <c r="V253" s="308">
        <f>IFERROR(V250/H250,"0")+IFERROR(V251/H251,"0")+IFERROR(V252/H252,"0")</f>
        <v>0</v>
      </c>
      <c r="W253" s="308">
        <f>IFERROR(W250/H250,"0")+IFERROR(W251/H251,"0")+IFERROR(W252/H252,"0")</f>
        <v>0</v>
      </c>
      <c r="X253" s="308">
        <f>IFERROR(IF(X250="",0,X250),"0")+IFERROR(IF(X251="",0,X251),"0")+IFERROR(IF(X252="",0,X252),"0")</f>
        <v>0</v>
      </c>
      <c r="Y253" s="309"/>
      <c r="Z253" s="309"/>
    </row>
    <row r="254" spans="1:53" x14ac:dyDescent="0.2">
      <c r="A254" s="313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4"/>
      <c r="N254" s="315" t="s">
        <v>66</v>
      </c>
      <c r="O254" s="316"/>
      <c r="P254" s="316"/>
      <c r="Q254" s="316"/>
      <c r="R254" s="316"/>
      <c r="S254" s="316"/>
      <c r="T254" s="317"/>
      <c r="U254" s="37" t="s">
        <v>65</v>
      </c>
      <c r="V254" s="308">
        <f>IFERROR(SUM(V250:V252),"0")</f>
        <v>0</v>
      </c>
      <c r="W254" s="308">
        <f>IFERROR(SUM(W250:W252),"0")</f>
        <v>0</v>
      </c>
      <c r="X254" s="37"/>
      <c r="Y254" s="309"/>
      <c r="Z254" s="309"/>
    </row>
    <row r="255" spans="1:53" ht="16.5" customHeight="1" x14ac:dyDescent="0.25">
      <c r="A255" s="374" t="s">
        <v>404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  <c r="T255" s="313"/>
      <c r="U255" s="313"/>
      <c r="V255" s="313"/>
      <c r="W255" s="313"/>
      <c r="X255" s="313"/>
      <c r="Y255" s="301"/>
      <c r="Z255" s="301"/>
    </row>
    <row r="256" spans="1:53" ht="14.25" customHeight="1" x14ac:dyDescent="0.25">
      <c r="A256" s="323" t="s">
        <v>103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13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8">
        <v>4607091387421</v>
      </c>
      <c r="E257" s="319"/>
      <c r="F257" s="305">
        <v>1.35</v>
      </c>
      <c r="G257" s="32">
        <v>8</v>
      </c>
      <c r="H257" s="305">
        <v>10.8</v>
      </c>
      <c r="I257" s="305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31"/>
      <c r="P257" s="331"/>
      <c r="Q257" s="331"/>
      <c r="R257" s="319"/>
      <c r="S257" s="34"/>
      <c r="T257" s="34"/>
      <c r="U257" s="35" t="s">
        <v>65</v>
      </c>
      <c r="V257" s="306">
        <v>0</v>
      </c>
      <c r="W257" s="307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8">
        <v>4607091387421</v>
      </c>
      <c r="E258" s="319"/>
      <c r="F258" s="305">
        <v>1.35</v>
      </c>
      <c r="G258" s="32">
        <v>8</v>
      </c>
      <c r="H258" s="305">
        <v>10.8</v>
      </c>
      <c r="I258" s="305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8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1"/>
      <c r="P258" s="331"/>
      <c r="Q258" s="331"/>
      <c r="R258" s="319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8">
        <v>4607091387452</v>
      </c>
      <c r="E259" s="319"/>
      <c r="F259" s="305">
        <v>1.45</v>
      </c>
      <c r="G259" s="32">
        <v>8</v>
      </c>
      <c r="H259" s="305">
        <v>11.6</v>
      </c>
      <c r="I259" s="305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358" t="s">
        <v>410</v>
      </c>
      <c r="O259" s="331"/>
      <c r="P259" s="331"/>
      <c r="Q259" s="331"/>
      <c r="R259" s="319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8">
        <v>4607091387452</v>
      </c>
      <c r="E260" s="319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31"/>
      <c r="P260" s="331"/>
      <c r="Q260" s="331"/>
      <c r="R260" s="319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8">
        <v>4607091385984</v>
      </c>
      <c r="E261" s="319"/>
      <c r="F261" s="305">
        <v>1.35</v>
      </c>
      <c r="G261" s="32">
        <v>8</v>
      </c>
      <c r="H261" s="305">
        <v>10.8</v>
      </c>
      <c r="I261" s="305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6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31"/>
      <c r="P261" s="331"/>
      <c r="Q261" s="331"/>
      <c r="R261" s="319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8">
        <v>4607091387438</v>
      </c>
      <c r="E262" s="319"/>
      <c r="F262" s="305">
        <v>0.5</v>
      </c>
      <c r="G262" s="32">
        <v>10</v>
      </c>
      <c r="H262" s="305">
        <v>5</v>
      </c>
      <c r="I262" s="305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31"/>
      <c r="P262" s="331"/>
      <c r="Q262" s="331"/>
      <c r="R262" s="319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8">
        <v>4607091387469</v>
      </c>
      <c r="E263" s="319"/>
      <c r="F263" s="305">
        <v>0.5</v>
      </c>
      <c r="G263" s="32">
        <v>10</v>
      </c>
      <c r="H263" s="305">
        <v>5</v>
      </c>
      <c r="I263" s="305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50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31"/>
      <c r="P263" s="331"/>
      <c r="Q263" s="331"/>
      <c r="R263" s="319"/>
      <c r="S263" s="34"/>
      <c r="T263" s="34"/>
      <c r="U263" s="35" t="s">
        <v>65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12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4"/>
      <c r="N264" s="315" t="s">
        <v>66</v>
      </c>
      <c r="O264" s="316"/>
      <c r="P264" s="316"/>
      <c r="Q264" s="316"/>
      <c r="R264" s="316"/>
      <c r="S264" s="316"/>
      <c r="T264" s="317"/>
      <c r="U264" s="37" t="s">
        <v>67</v>
      </c>
      <c r="V264" s="308">
        <f>IFERROR(V257/H257,"0")+IFERROR(V258/H258,"0")+IFERROR(V259/H259,"0")+IFERROR(V260/H260,"0")+IFERROR(V261/H261,"0")+IFERROR(V262/H262,"0")+IFERROR(V263/H263,"0")</f>
        <v>0</v>
      </c>
      <c r="W264" s="308">
        <f>IFERROR(W257/H257,"0")+IFERROR(W258/H258,"0")+IFERROR(W259/H259,"0")+IFERROR(W260/H260,"0")+IFERROR(W261/H261,"0")+IFERROR(W262/H262,"0")+IFERROR(W263/H263,"0")</f>
        <v>0</v>
      </c>
      <c r="X264" s="308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09"/>
      <c r="Z264" s="309"/>
    </row>
    <row r="265" spans="1:53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13"/>
      <c r="M265" s="314"/>
      <c r="N265" s="315" t="s">
        <v>66</v>
      </c>
      <c r="O265" s="316"/>
      <c r="P265" s="316"/>
      <c r="Q265" s="316"/>
      <c r="R265" s="316"/>
      <c r="S265" s="316"/>
      <c r="T265" s="317"/>
      <c r="U265" s="37" t="s">
        <v>65</v>
      </c>
      <c r="V265" s="308">
        <f>IFERROR(SUM(V257:V263),"0")</f>
        <v>0</v>
      </c>
      <c r="W265" s="308">
        <f>IFERROR(SUM(W257:W263),"0")</f>
        <v>0</v>
      </c>
      <c r="X265" s="37"/>
      <c r="Y265" s="309"/>
      <c r="Z265" s="309"/>
    </row>
    <row r="266" spans="1:53" ht="14.25" customHeight="1" x14ac:dyDescent="0.25">
      <c r="A266" s="323" t="s">
        <v>60</v>
      </c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  <c r="T266" s="313"/>
      <c r="U266" s="313"/>
      <c r="V266" s="313"/>
      <c r="W266" s="313"/>
      <c r="X266" s="313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8">
        <v>4607091387292</v>
      </c>
      <c r="E267" s="319"/>
      <c r="F267" s="305">
        <v>0.73</v>
      </c>
      <c r="G267" s="32">
        <v>6</v>
      </c>
      <c r="H267" s="305">
        <v>4.38</v>
      </c>
      <c r="I267" s="305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6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31"/>
      <c r="P267" s="331"/>
      <c r="Q267" s="331"/>
      <c r="R267" s="319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8">
        <v>4607091387315</v>
      </c>
      <c r="E268" s="319"/>
      <c r="F268" s="305">
        <v>0.7</v>
      </c>
      <c r="G268" s="32">
        <v>4</v>
      </c>
      <c r="H268" s="305">
        <v>2.8</v>
      </c>
      <c r="I268" s="305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46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31"/>
      <c r="P268" s="331"/>
      <c r="Q268" s="331"/>
      <c r="R268" s="319"/>
      <c r="S268" s="34"/>
      <c r="T268" s="34"/>
      <c r="U268" s="35" t="s">
        <v>65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12"/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4"/>
      <c r="N269" s="315" t="s">
        <v>66</v>
      </c>
      <c r="O269" s="316"/>
      <c r="P269" s="316"/>
      <c r="Q269" s="316"/>
      <c r="R269" s="316"/>
      <c r="S269" s="316"/>
      <c r="T269" s="317"/>
      <c r="U269" s="37" t="s">
        <v>67</v>
      </c>
      <c r="V269" s="308">
        <f>IFERROR(V267/H267,"0")+IFERROR(V268/H268,"0")</f>
        <v>0</v>
      </c>
      <c r="W269" s="308">
        <f>IFERROR(W267/H267,"0")+IFERROR(W268/H268,"0")</f>
        <v>0</v>
      </c>
      <c r="X269" s="308">
        <f>IFERROR(IF(X267="",0,X267),"0")+IFERROR(IF(X268="",0,X268),"0")</f>
        <v>0</v>
      </c>
      <c r="Y269" s="309"/>
      <c r="Z269" s="309"/>
    </row>
    <row r="270" spans="1:53" x14ac:dyDescent="0.2">
      <c r="A270" s="313"/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4"/>
      <c r="N270" s="315" t="s">
        <v>66</v>
      </c>
      <c r="O270" s="316"/>
      <c r="P270" s="316"/>
      <c r="Q270" s="316"/>
      <c r="R270" s="316"/>
      <c r="S270" s="316"/>
      <c r="T270" s="317"/>
      <c r="U270" s="37" t="s">
        <v>65</v>
      </c>
      <c r="V270" s="308">
        <f>IFERROR(SUM(V267:V268),"0")</f>
        <v>0</v>
      </c>
      <c r="W270" s="308">
        <f>IFERROR(SUM(W267:W268),"0")</f>
        <v>0</v>
      </c>
      <c r="X270" s="37"/>
      <c r="Y270" s="309"/>
      <c r="Z270" s="309"/>
    </row>
    <row r="271" spans="1:53" ht="16.5" customHeight="1" x14ac:dyDescent="0.25">
      <c r="A271" s="374" t="s">
        <v>422</v>
      </c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  <c r="T271" s="313"/>
      <c r="U271" s="313"/>
      <c r="V271" s="313"/>
      <c r="W271" s="313"/>
      <c r="X271" s="313"/>
      <c r="Y271" s="301"/>
      <c r="Z271" s="301"/>
    </row>
    <row r="272" spans="1:53" ht="14.25" customHeight="1" x14ac:dyDescent="0.25">
      <c r="A272" s="323" t="s">
        <v>60</v>
      </c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  <c r="T272" s="313"/>
      <c r="U272" s="313"/>
      <c r="V272" s="313"/>
      <c r="W272" s="313"/>
      <c r="X272" s="313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8">
        <v>4607091383836</v>
      </c>
      <c r="E273" s="319"/>
      <c r="F273" s="305">
        <v>0.3</v>
      </c>
      <c r="G273" s="32">
        <v>6</v>
      </c>
      <c r="H273" s="305">
        <v>1.8</v>
      </c>
      <c r="I273" s="305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31"/>
      <c r="P273" s="331"/>
      <c r="Q273" s="331"/>
      <c r="R273" s="319"/>
      <c r="S273" s="34"/>
      <c r="T273" s="34"/>
      <c r="U273" s="35" t="s">
        <v>65</v>
      </c>
      <c r="V273" s="306">
        <v>0</v>
      </c>
      <c r="W273" s="307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12"/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4"/>
      <c r="N274" s="315" t="s">
        <v>66</v>
      </c>
      <c r="O274" s="316"/>
      <c r="P274" s="316"/>
      <c r="Q274" s="316"/>
      <c r="R274" s="316"/>
      <c r="S274" s="316"/>
      <c r="T274" s="317"/>
      <c r="U274" s="37" t="s">
        <v>67</v>
      </c>
      <c r="V274" s="308">
        <f>IFERROR(V273/H273,"0")</f>
        <v>0</v>
      </c>
      <c r="W274" s="308">
        <f>IFERROR(W273/H273,"0")</f>
        <v>0</v>
      </c>
      <c r="X274" s="308">
        <f>IFERROR(IF(X273="",0,X273),"0")</f>
        <v>0</v>
      </c>
      <c r="Y274" s="309"/>
      <c r="Z274" s="309"/>
    </row>
    <row r="275" spans="1:53" x14ac:dyDescent="0.2">
      <c r="A275" s="313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13"/>
      <c r="M275" s="314"/>
      <c r="N275" s="315" t="s">
        <v>66</v>
      </c>
      <c r="O275" s="316"/>
      <c r="P275" s="316"/>
      <c r="Q275" s="316"/>
      <c r="R275" s="316"/>
      <c r="S275" s="316"/>
      <c r="T275" s="317"/>
      <c r="U275" s="37" t="s">
        <v>65</v>
      </c>
      <c r="V275" s="308">
        <f>IFERROR(SUM(V273:V273),"0")</f>
        <v>0</v>
      </c>
      <c r="W275" s="308">
        <f>IFERROR(SUM(W273:W273),"0")</f>
        <v>0</v>
      </c>
      <c r="X275" s="37"/>
      <c r="Y275" s="309"/>
      <c r="Z275" s="309"/>
    </row>
    <row r="276" spans="1:53" ht="14.25" customHeight="1" x14ac:dyDescent="0.25">
      <c r="A276" s="323" t="s">
        <v>68</v>
      </c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  <c r="T276" s="313"/>
      <c r="U276" s="313"/>
      <c r="V276" s="313"/>
      <c r="W276" s="313"/>
      <c r="X276" s="313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8">
        <v>4607091387919</v>
      </c>
      <c r="E277" s="319"/>
      <c r="F277" s="305">
        <v>1.35</v>
      </c>
      <c r="G277" s="32">
        <v>6</v>
      </c>
      <c r="H277" s="305">
        <v>8.1</v>
      </c>
      <c r="I277" s="305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31"/>
      <c r="P277" s="331"/>
      <c r="Q277" s="331"/>
      <c r="R277" s="319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8">
        <v>4607091383942</v>
      </c>
      <c r="E278" s="319"/>
      <c r="F278" s="305">
        <v>0.42</v>
      </c>
      <c r="G278" s="32">
        <v>6</v>
      </c>
      <c r="H278" s="305">
        <v>2.52</v>
      </c>
      <c r="I278" s="305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40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31"/>
      <c r="P278" s="331"/>
      <c r="Q278" s="331"/>
      <c r="R278" s="319"/>
      <c r="S278" s="34"/>
      <c r="T278" s="34"/>
      <c r="U278" s="35" t="s">
        <v>65</v>
      </c>
      <c r="V278" s="306">
        <v>33.6</v>
      </c>
      <c r="W278" s="307">
        <f>IFERROR(IF(V278="",0,CEILING((V278/$H278),1)*$H278),"")</f>
        <v>35.28</v>
      </c>
      <c r="X278" s="36">
        <f>IFERROR(IF(W278=0,"",ROUNDUP(W278/H278,0)*0.00753),"")</f>
        <v>0.10542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8">
        <v>4607091383959</v>
      </c>
      <c r="E279" s="319"/>
      <c r="F279" s="305">
        <v>0.42</v>
      </c>
      <c r="G279" s="32">
        <v>6</v>
      </c>
      <c r="H279" s="305">
        <v>2.52</v>
      </c>
      <c r="I279" s="305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443" t="s">
        <v>431</v>
      </c>
      <c r="O279" s="331"/>
      <c r="P279" s="331"/>
      <c r="Q279" s="331"/>
      <c r="R279" s="319"/>
      <c r="S279" s="34"/>
      <c r="T279" s="34"/>
      <c r="U279" s="35" t="s">
        <v>65</v>
      </c>
      <c r="V279" s="306">
        <v>0</v>
      </c>
      <c r="W279" s="307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12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4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8">
        <f>IFERROR(V277/H277,"0")+IFERROR(V278/H278,"0")+IFERROR(V279/H279,"0")</f>
        <v>13.333333333333334</v>
      </c>
      <c r="W280" s="308">
        <f>IFERROR(W277/H277,"0")+IFERROR(W278/H278,"0")+IFERROR(W279/H279,"0")</f>
        <v>14</v>
      </c>
      <c r="X280" s="308">
        <f>IFERROR(IF(X277="",0,X277),"0")+IFERROR(IF(X278="",0,X278),"0")+IFERROR(IF(X279="",0,X279),"0")</f>
        <v>0.10542</v>
      </c>
      <c r="Y280" s="309"/>
      <c r="Z280" s="309"/>
    </row>
    <row r="281" spans="1:53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13"/>
      <c r="M281" s="314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8">
        <f>IFERROR(SUM(V277:V279),"0")</f>
        <v>33.6</v>
      </c>
      <c r="W281" s="308">
        <f>IFERROR(SUM(W277:W279),"0")</f>
        <v>35.28</v>
      </c>
      <c r="X281" s="37"/>
      <c r="Y281" s="309"/>
      <c r="Z281" s="309"/>
    </row>
    <row r="282" spans="1:53" ht="14.25" customHeight="1" x14ac:dyDescent="0.25">
      <c r="A282" s="323" t="s">
        <v>218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13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8">
        <v>4607091388831</v>
      </c>
      <c r="E283" s="319"/>
      <c r="F283" s="305">
        <v>0.38</v>
      </c>
      <c r="G283" s="32">
        <v>6</v>
      </c>
      <c r="H283" s="305">
        <v>2.2799999999999998</v>
      </c>
      <c r="I283" s="305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31"/>
      <c r="P283" s="331"/>
      <c r="Q283" s="331"/>
      <c r="R283" s="319"/>
      <c r="S283" s="34"/>
      <c r="T283" s="34"/>
      <c r="U283" s="35" t="s">
        <v>65</v>
      </c>
      <c r="V283" s="306">
        <v>0</v>
      </c>
      <c r="W283" s="307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12"/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4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8">
        <f>IFERROR(V283/H283,"0")</f>
        <v>0</v>
      </c>
      <c r="W284" s="308">
        <f>IFERROR(W283/H283,"0")</f>
        <v>0</v>
      </c>
      <c r="X284" s="308">
        <f>IFERROR(IF(X283="",0,X283),"0")</f>
        <v>0</v>
      </c>
      <c r="Y284" s="309"/>
      <c r="Z284" s="309"/>
    </row>
    <row r="285" spans="1:53" x14ac:dyDescent="0.2">
      <c r="A285" s="313"/>
      <c r="B285" s="313"/>
      <c r="C285" s="313"/>
      <c r="D285" s="313"/>
      <c r="E285" s="313"/>
      <c r="F285" s="313"/>
      <c r="G285" s="313"/>
      <c r="H285" s="313"/>
      <c r="I285" s="313"/>
      <c r="J285" s="313"/>
      <c r="K285" s="313"/>
      <c r="L285" s="313"/>
      <c r="M285" s="314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8">
        <f>IFERROR(SUM(V283:V283),"0")</f>
        <v>0</v>
      </c>
      <c r="W285" s="308">
        <f>IFERROR(SUM(W283:W283),"0")</f>
        <v>0</v>
      </c>
      <c r="X285" s="37"/>
      <c r="Y285" s="309"/>
      <c r="Z285" s="309"/>
    </row>
    <row r="286" spans="1:53" ht="14.25" customHeight="1" x14ac:dyDescent="0.25">
      <c r="A286" s="323" t="s">
        <v>81</v>
      </c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  <c r="T286" s="313"/>
      <c r="U286" s="313"/>
      <c r="V286" s="313"/>
      <c r="W286" s="313"/>
      <c r="X286" s="313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8">
        <v>4607091383102</v>
      </c>
      <c r="E287" s="319"/>
      <c r="F287" s="305">
        <v>0.17</v>
      </c>
      <c r="G287" s="32">
        <v>15</v>
      </c>
      <c r="H287" s="305">
        <v>2.5499999999999998</v>
      </c>
      <c r="I287" s="305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31"/>
      <c r="P287" s="331"/>
      <c r="Q287" s="331"/>
      <c r="R287" s="319"/>
      <c r="S287" s="34"/>
      <c r="T287" s="34"/>
      <c r="U287" s="35" t="s">
        <v>65</v>
      </c>
      <c r="V287" s="306">
        <v>0</v>
      </c>
      <c r="W287" s="307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12"/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4"/>
      <c r="N288" s="315" t="s">
        <v>66</v>
      </c>
      <c r="O288" s="316"/>
      <c r="P288" s="316"/>
      <c r="Q288" s="316"/>
      <c r="R288" s="316"/>
      <c r="S288" s="316"/>
      <c r="T288" s="317"/>
      <c r="U288" s="37" t="s">
        <v>67</v>
      </c>
      <c r="V288" s="308">
        <f>IFERROR(V287/H287,"0")</f>
        <v>0</v>
      </c>
      <c r="W288" s="308">
        <f>IFERROR(W287/H287,"0")</f>
        <v>0</v>
      </c>
      <c r="X288" s="308">
        <f>IFERROR(IF(X287="",0,X287),"0")</f>
        <v>0</v>
      </c>
      <c r="Y288" s="309"/>
      <c r="Z288" s="309"/>
    </row>
    <row r="289" spans="1:53" x14ac:dyDescent="0.2">
      <c r="A289" s="313"/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4"/>
      <c r="N289" s="315" t="s">
        <v>66</v>
      </c>
      <c r="O289" s="316"/>
      <c r="P289" s="316"/>
      <c r="Q289" s="316"/>
      <c r="R289" s="316"/>
      <c r="S289" s="316"/>
      <c r="T289" s="317"/>
      <c r="U289" s="37" t="s">
        <v>65</v>
      </c>
      <c r="V289" s="308">
        <f>IFERROR(SUM(V287:V287),"0")</f>
        <v>0</v>
      </c>
      <c r="W289" s="308">
        <f>IFERROR(SUM(W287:W287),"0")</f>
        <v>0</v>
      </c>
      <c r="X289" s="37"/>
      <c r="Y289" s="309"/>
      <c r="Z289" s="309"/>
    </row>
    <row r="290" spans="1:53" ht="27.75" customHeight="1" x14ac:dyDescent="0.2">
      <c r="A290" s="355" t="s">
        <v>436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48"/>
      <c r="Z290" s="48"/>
    </row>
    <row r="291" spans="1:53" ht="16.5" customHeight="1" x14ac:dyDescent="0.25">
      <c r="A291" s="374" t="s">
        <v>437</v>
      </c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  <c r="T291" s="313"/>
      <c r="U291" s="313"/>
      <c r="V291" s="313"/>
      <c r="W291" s="313"/>
      <c r="X291" s="313"/>
      <c r="Y291" s="301"/>
      <c r="Z291" s="301"/>
    </row>
    <row r="292" spans="1:53" ht="14.25" customHeight="1" x14ac:dyDescent="0.25">
      <c r="A292" s="323" t="s">
        <v>103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13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8">
        <v>4607091383997</v>
      </c>
      <c r="E293" s="319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1"/>
      <c r="P293" s="331"/>
      <c r="Q293" s="331"/>
      <c r="R293" s="319"/>
      <c r="S293" s="34"/>
      <c r="T293" s="34"/>
      <c r="U293" s="35" t="s">
        <v>65</v>
      </c>
      <c r="V293" s="306">
        <v>1900</v>
      </c>
      <c r="W293" s="307">
        <f t="shared" ref="W293:W300" si="14">IFERROR(IF(V293="",0,CEILING((V293/$H293),1)*$H293),"")</f>
        <v>1905</v>
      </c>
      <c r="X293" s="36">
        <f>IFERROR(IF(W293=0,"",ROUNDUP(W293/H293,0)*0.02175),"")</f>
        <v>2.7622499999999999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8">
        <v>4607091383997</v>
      </c>
      <c r="E294" s="319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31"/>
      <c r="P294" s="331"/>
      <c r="Q294" s="331"/>
      <c r="R294" s="319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8">
        <v>4607091384130</v>
      </c>
      <c r="E295" s="319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1"/>
      <c r="P295" s="331"/>
      <c r="Q295" s="331"/>
      <c r="R295" s="319"/>
      <c r="S295" s="34"/>
      <c r="T295" s="34"/>
      <c r="U295" s="35" t="s">
        <v>65</v>
      </c>
      <c r="V295" s="306">
        <v>1500</v>
      </c>
      <c r="W295" s="307">
        <f t="shared" si="14"/>
        <v>1500</v>
      </c>
      <c r="X295" s="36">
        <f>IFERROR(IF(W295=0,"",ROUNDUP(W295/H295,0)*0.02175),"")</f>
        <v>2.1749999999999998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8">
        <v>4607091384130</v>
      </c>
      <c r="E296" s="319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3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31"/>
      <c r="P296" s="331"/>
      <c r="Q296" s="331"/>
      <c r="R296" s="319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8">
        <v>4607091384147</v>
      </c>
      <c r="E297" s="319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31"/>
      <c r="P297" s="331"/>
      <c r="Q297" s="331"/>
      <c r="R297" s="319"/>
      <c r="S297" s="34"/>
      <c r="T297" s="34"/>
      <c r="U297" s="35" t="s">
        <v>65</v>
      </c>
      <c r="V297" s="306">
        <v>1900</v>
      </c>
      <c r="W297" s="307">
        <f t="shared" si="14"/>
        <v>1905</v>
      </c>
      <c r="X297" s="36">
        <f>IFERROR(IF(W297=0,"",ROUNDUP(W297/H297,0)*0.02175),"")</f>
        <v>2.7622499999999999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8">
        <v>4607091384147</v>
      </c>
      <c r="E298" s="319"/>
      <c r="F298" s="305">
        <v>2.5</v>
      </c>
      <c r="G298" s="32">
        <v>6</v>
      </c>
      <c r="H298" s="305">
        <v>15</v>
      </c>
      <c r="I298" s="305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570" t="s">
        <v>447</v>
      </c>
      <c r="O298" s="331"/>
      <c r="P298" s="331"/>
      <c r="Q298" s="331"/>
      <c r="R298" s="319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8">
        <v>4607091384154</v>
      </c>
      <c r="E299" s="319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31"/>
      <c r="P299" s="331"/>
      <c r="Q299" s="331"/>
      <c r="R299" s="319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8">
        <v>4607091384161</v>
      </c>
      <c r="E300" s="319"/>
      <c r="F300" s="305">
        <v>0.5</v>
      </c>
      <c r="G300" s="32">
        <v>10</v>
      </c>
      <c r="H300" s="305">
        <v>5</v>
      </c>
      <c r="I300" s="305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31"/>
      <c r="P300" s="331"/>
      <c r="Q300" s="331"/>
      <c r="R300" s="319"/>
      <c r="S300" s="34"/>
      <c r="T300" s="34"/>
      <c r="U300" s="35" t="s">
        <v>65</v>
      </c>
      <c r="V300" s="306">
        <v>0</v>
      </c>
      <c r="W300" s="307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2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4"/>
      <c r="N301" s="315" t="s">
        <v>66</v>
      </c>
      <c r="O301" s="316"/>
      <c r="P301" s="316"/>
      <c r="Q301" s="316"/>
      <c r="R301" s="316"/>
      <c r="S301" s="316"/>
      <c r="T301" s="317"/>
      <c r="U301" s="37" t="s">
        <v>67</v>
      </c>
      <c r="V301" s="308">
        <f>IFERROR(V293/H293,"0")+IFERROR(V294/H294,"0")+IFERROR(V295/H295,"0")+IFERROR(V296/H296,"0")+IFERROR(V297/H297,"0")+IFERROR(V298/H298,"0")+IFERROR(V299/H299,"0")+IFERROR(V300/H300,"0")</f>
        <v>353.33333333333337</v>
      </c>
      <c r="W301" s="308">
        <f>IFERROR(W293/H293,"0")+IFERROR(W294/H294,"0")+IFERROR(W295/H295,"0")+IFERROR(W296/H296,"0")+IFERROR(W297/H297,"0")+IFERROR(W298/H298,"0")+IFERROR(W299/H299,"0")+IFERROR(W300/H300,"0")</f>
        <v>354</v>
      </c>
      <c r="X301" s="30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7.6994999999999996</v>
      </c>
      <c r="Y301" s="309"/>
      <c r="Z301" s="309"/>
    </row>
    <row r="302" spans="1:53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13"/>
      <c r="M302" s="314"/>
      <c r="N302" s="315" t="s">
        <v>66</v>
      </c>
      <c r="O302" s="316"/>
      <c r="P302" s="316"/>
      <c r="Q302" s="316"/>
      <c r="R302" s="316"/>
      <c r="S302" s="316"/>
      <c r="T302" s="317"/>
      <c r="U302" s="37" t="s">
        <v>65</v>
      </c>
      <c r="V302" s="308">
        <f>IFERROR(SUM(V293:V300),"0")</f>
        <v>5300</v>
      </c>
      <c r="W302" s="308">
        <f>IFERROR(SUM(W293:W300),"0")</f>
        <v>5310</v>
      </c>
      <c r="X302" s="37"/>
      <c r="Y302" s="309"/>
      <c r="Z302" s="309"/>
    </row>
    <row r="303" spans="1:53" ht="14.25" customHeight="1" x14ac:dyDescent="0.25">
      <c r="A303" s="323" t="s">
        <v>95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13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8">
        <v>4607091383980</v>
      </c>
      <c r="E304" s="319"/>
      <c r="F304" s="305">
        <v>2.5</v>
      </c>
      <c r="G304" s="32">
        <v>6</v>
      </c>
      <c r="H304" s="305">
        <v>15</v>
      </c>
      <c r="I304" s="305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31"/>
      <c r="P304" s="331"/>
      <c r="Q304" s="331"/>
      <c r="R304" s="319"/>
      <c r="S304" s="34"/>
      <c r="T304" s="34"/>
      <c r="U304" s="35" t="s">
        <v>65</v>
      </c>
      <c r="V304" s="306">
        <v>1000</v>
      </c>
      <c r="W304" s="307">
        <f>IFERROR(IF(V304="",0,CEILING((V304/$H304),1)*$H304),"")</f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8">
        <v>4607091384178</v>
      </c>
      <c r="E305" s="319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1"/>
      <c r="P305" s="331"/>
      <c r="Q305" s="331"/>
      <c r="R305" s="319"/>
      <c r="S305" s="34"/>
      <c r="T305" s="34"/>
      <c r="U305" s="35" t="s">
        <v>65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12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4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8">
        <f>IFERROR(V304/H304,"0")+IFERROR(V305/H305,"0")</f>
        <v>66.666666666666671</v>
      </c>
      <c r="W306" s="308">
        <f>IFERROR(W304/H304,"0")+IFERROR(W305/H305,"0")</f>
        <v>67</v>
      </c>
      <c r="X306" s="308">
        <f>IFERROR(IF(X304="",0,X304),"0")+IFERROR(IF(X305="",0,X305),"0")</f>
        <v>1.4572499999999999</v>
      </c>
      <c r="Y306" s="309"/>
      <c r="Z306" s="309"/>
    </row>
    <row r="307" spans="1:53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4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8">
        <f>IFERROR(SUM(V304:V305),"0")</f>
        <v>1000</v>
      </c>
      <c r="W307" s="308">
        <f>IFERROR(SUM(W304:W305),"0")</f>
        <v>1005</v>
      </c>
      <c r="X307" s="37"/>
      <c r="Y307" s="309"/>
      <c r="Z307" s="309"/>
    </row>
    <row r="308" spans="1:53" ht="14.25" customHeight="1" x14ac:dyDescent="0.25">
      <c r="A308" s="323" t="s">
        <v>68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13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8">
        <v>4607091384260</v>
      </c>
      <c r="E309" s="319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3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31"/>
      <c r="P309" s="331"/>
      <c r="Q309" s="331"/>
      <c r="R309" s="319"/>
      <c r="S309" s="34"/>
      <c r="T309" s="34"/>
      <c r="U309" s="35" t="s">
        <v>65</v>
      </c>
      <c r="V309" s="306">
        <v>450</v>
      </c>
      <c r="W309" s="307">
        <f>IFERROR(IF(V309="",0,CEILING((V309/$H309),1)*$H309),"")</f>
        <v>452.4</v>
      </c>
      <c r="X309" s="36">
        <f>IFERROR(IF(W309=0,"",ROUNDUP(W309/H309,0)*0.02175),"")</f>
        <v>1.2614999999999998</v>
      </c>
      <c r="Y309" s="56"/>
      <c r="Z309" s="57"/>
      <c r="AD309" s="58"/>
      <c r="BA309" s="227" t="s">
        <v>1</v>
      </c>
    </row>
    <row r="310" spans="1:53" x14ac:dyDescent="0.2">
      <c r="A310" s="312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4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8">
        <f>IFERROR(V309/H309,"0")</f>
        <v>57.692307692307693</v>
      </c>
      <c r="W310" s="308">
        <f>IFERROR(W309/H309,"0")</f>
        <v>58</v>
      </c>
      <c r="X310" s="308">
        <f>IFERROR(IF(X309="",0,X309),"0")</f>
        <v>1.2614999999999998</v>
      </c>
      <c r="Y310" s="309"/>
      <c r="Z310" s="309"/>
    </row>
    <row r="311" spans="1:53" x14ac:dyDescent="0.2">
      <c r="A311" s="313"/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4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8">
        <f>IFERROR(SUM(V309:V309),"0")</f>
        <v>450</v>
      </c>
      <c r="W311" s="308">
        <f>IFERROR(SUM(W309:W309),"0")</f>
        <v>452.4</v>
      </c>
      <c r="X311" s="37"/>
      <c r="Y311" s="309"/>
      <c r="Z311" s="309"/>
    </row>
    <row r="312" spans="1:53" ht="14.25" customHeight="1" x14ac:dyDescent="0.25">
      <c r="A312" s="323" t="s">
        <v>218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13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8">
        <v>4607091384673</v>
      </c>
      <c r="E313" s="319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3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31"/>
      <c r="P313" s="331"/>
      <c r="Q313" s="331"/>
      <c r="R313" s="319"/>
      <c r="S313" s="34"/>
      <c r="T313" s="34"/>
      <c r="U313" s="35" t="s">
        <v>65</v>
      </c>
      <c r="V313" s="306">
        <v>670</v>
      </c>
      <c r="W313" s="307">
        <f>IFERROR(IF(V313="",0,CEILING((V313/$H313),1)*$H313),"")</f>
        <v>670.8</v>
      </c>
      <c r="X313" s="36">
        <f>IFERROR(IF(W313=0,"",ROUNDUP(W313/H313,0)*0.02175),"")</f>
        <v>1.8704999999999998</v>
      </c>
      <c r="Y313" s="56"/>
      <c r="Z313" s="57"/>
      <c r="AD313" s="58"/>
      <c r="BA313" s="228" t="s">
        <v>1</v>
      </c>
    </row>
    <row r="314" spans="1:53" x14ac:dyDescent="0.2">
      <c r="A314" s="312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4"/>
      <c r="N314" s="315" t="s">
        <v>66</v>
      </c>
      <c r="O314" s="316"/>
      <c r="P314" s="316"/>
      <c r="Q314" s="316"/>
      <c r="R314" s="316"/>
      <c r="S314" s="316"/>
      <c r="T314" s="317"/>
      <c r="U314" s="37" t="s">
        <v>67</v>
      </c>
      <c r="V314" s="308">
        <f>IFERROR(V313/H313,"0")</f>
        <v>85.897435897435898</v>
      </c>
      <c r="W314" s="308">
        <f>IFERROR(W313/H313,"0")</f>
        <v>86</v>
      </c>
      <c r="X314" s="308">
        <f>IFERROR(IF(X313="",0,X313),"0")</f>
        <v>1.8704999999999998</v>
      </c>
      <c r="Y314" s="309"/>
      <c r="Z314" s="309"/>
    </row>
    <row r="315" spans="1:53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4"/>
      <c r="N315" s="315" t="s">
        <v>66</v>
      </c>
      <c r="O315" s="316"/>
      <c r="P315" s="316"/>
      <c r="Q315" s="316"/>
      <c r="R315" s="316"/>
      <c r="S315" s="316"/>
      <c r="T315" s="317"/>
      <c r="U315" s="37" t="s">
        <v>65</v>
      </c>
      <c r="V315" s="308">
        <f>IFERROR(SUM(V313:V313),"0")</f>
        <v>670</v>
      </c>
      <c r="W315" s="308">
        <f>IFERROR(SUM(W313:W313),"0")</f>
        <v>670.8</v>
      </c>
      <c r="X315" s="37"/>
      <c r="Y315" s="309"/>
      <c r="Z315" s="309"/>
    </row>
    <row r="316" spans="1:53" ht="16.5" customHeight="1" x14ac:dyDescent="0.25">
      <c r="A316" s="374" t="s">
        <v>460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13"/>
      <c r="Y316" s="301"/>
      <c r="Z316" s="301"/>
    </row>
    <row r="317" spans="1:53" ht="14.25" customHeight="1" x14ac:dyDescent="0.25">
      <c r="A317" s="323" t="s">
        <v>103</v>
      </c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  <c r="T317" s="313"/>
      <c r="U317" s="313"/>
      <c r="V317" s="313"/>
      <c r="W317" s="313"/>
      <c r="X317" s="313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8">
        <v>4607091384185</v>
      </c>
      <c r="E318" s="319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31"/>
      <c r="P318" s="331"/>
      <c r="Q318" s="331"/>
      <c r="R318" s="319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8">
        <v>4607091384192</v>
      </c>
      <c r="E319" s="319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3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31"/>
      <c r="P319" s="331"/>
      <c r="Q319" s="331"/>
      <c r="R319" s="319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8">
        <v>4680115881907</v>
      </c>
      <c r="E320" s="319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31"/>
      <c r="P320" s="331"/>
      <c r="Q320" s="331"/>
      <c r="R320" s="319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8">
        <v>4607091384680</v>
      </c>
      <c r="E321" s="319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6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31"/>
      <c r="P321" s="331"/>
      <c r="Q321" s="331"/>
      <c r="R321" s="319"/>
      <c r="S321" s="34"/>
      <c r="T321" s="34"/>
      <c r="U321" s="35" t="s">
        <v>65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12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4"/>
      <c r="N322" s="315" t="s">
        <v>66</v>
      </c>
      <c r="O322" s="316"/>
      <c r="P322" s="316"/>
      <c r="Q322" s="316"/>
      <c r="R322" s="316"/>
      <c r="S322" s="316"/>
      <c r="T322" s="317"/>
      <c r="U322" s="37" t="s">
        <v>67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4"/>
      <c r="N323" s="315" t="s">
        <v>66</v>
      </c>
      <c r="O323" s="316"/>
      <c r="P323" s="316"/>
      <c r="Q323" s="316"/>
      <c r="R323" s="316"/>
      <c r="S323" s="316"/>
      <c r="T323" s="317"/>
      <c r="U323" s="37" t="s">
        <v>65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customHeight="1" x14ac:dyDescent="0.25">
      <c r="A324" s="323" t="s">
        <v>60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13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8">
        <v>4607091384802</v>
      </c>
      <c r="E325" s="319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3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31"/>
      <c r="P325" s="331"/>
      <c r="Q325" s="331"/>
      <c r="R325" s="319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8">
        <v>4607091384826</v>
      </c>
      <c r="E326" s="319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5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31"/>
      <c r="P326" s="331"/>
      <c r="Q326" s="331"/>
      <c r="R326" s="319"/>
      <c r="S326" s="34"/>
      <c r="T326" s="34"/>
      <c r="U326" s="35" t="s">
        <v>65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12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4"/>
      <c r="N327" s="315" t="s">
        <v>66</v>
      </c>
      <c r="O327" s="316"/>
      <c r="P327" s="316"/>
      <c r="Q327" s="316"/>
      <c r="R327" s="316"/>
      <c r="S327" s="316"/>
      <c r="T327" s="317"/>
      <c r="U327" s="37" t="s">
        <v>67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x14ac:dyDescent="0.2">
      <c r="A328" s="313"/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4"/>
      <c r="N328" s="315" t="s">
        <v>66</v>
      </c>
      <c r="O328" s="316"/>
      <c r="P328" s="316"/>
      <c r="Q328" s="316"/>
      <c r="R328" s="316"/>
      <c r="S328" s="316"/>
      <c r="T328" s="317"/>
      <c r="U328" s="37" t="s">
        <v>65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customHeight="1" x14ac:dyDescent="0.25">
      <c r="A329" s="323" t="s">
        <v>68</v>
      </c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  <c r="T329" s="313"/>
      <c r="U329" s="313"/>
      <c r="V329" s="313"/>
      <c r="W329" s="313"/>
      <c r="X329" s="313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8">
        <v>4607091384246</v>
      </c>
      <c r="E330" s="319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4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31"/>
      <c r="P330" s="331"/>
      <c r="Q330" s="331"/>
      <c r="R330" s="319"/>
      <c r="S330" s="34"/>
      <c r="T330" s="34"/>
      <c r="U330" s="35" t="s">
        <v>65</v>
      </c>
      <c r="V330" s="306">
        <v>670</v>
      </c>
      <c r="W330" s="307">
        <f>IFERROR(IF(V330="",0,CEILING((V330/$H330),1)*$H330),"")</f>
        <v>670.8</v>
      </c>
      <c r="X330" s="36">
        <f>IFERROR(IF(W330=0,"",ROUNDUP(W330/H330,0)*0.02175),"")</f>
        <v>1.8704999999999998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8">
        <v>4680115881976</v>
      </c>
      <c r="E331" s="319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31"/>
      <c r="P331" s="331"/>
      <c r="Q331" s="331"/>
      <c r="R331" s="319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8">
        <v>4607091384253</v>
      </c>
      <c r="E332" s="319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31"/>
      <c r="P332" s="331"/>
      <c r="Q332" s="331"/>
      <c r="R332" s="319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8">
        <v>4680115881969</v>
      </c>
      <c r="E333" s="319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31"/>
      <c r="P333" s="331"/>
      <c r="Q333" s="331"/>
      <c r="R333" s="319"/>
      <c r="S333" s="34"/>
      <c r="T333" s="34"/>
      <c r="U333" s="35" t="s">
        <v>65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12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4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8">
        <f>IFERROR(V330/H330,"0")+IFERROR(V331/H331,"0")+IFERROR(V332/H332,"0")+IFERROR(V333/H333,"0")</f>
        <v>85.897435897435898</v>
      </c>
      <c r="W334" s="308">
        <f>IFERROR(W330/H330,"0")+IFERROR(W331/H331,"0")+IFERROR(W332/H332,"0")+IFERROR(W333/H333,"0")</f>
        <v>86</v>
      </c>
      <c r="X334" s="308">
        <f>IFERROR(IF(X330="",0,X330),"0")+IFERROR(IF(X331="",0,X331),"0")+IFERROR(IF(X332="",0,X332),"0")+IFERROR(IF(X333="",0,X333),"0")</f>
        <v>1.8704999999999998</v>
      </c>
      <c r="Y334" s="309"/>
      <c r="Z334" s="309"/>
    </row>
    <row r="335" spans="1:53" x14ac:dyDescent="0.2">
      <c r="A335" s="313"/>
      <c r="B335" s="313"/>
      <c r="C335" s="313"/>
      <c r="D335" s="313"/>
      <c r="E335" s="313"/>
      <c r="F335" s="313"/>
      <c r="G335" s="313"/>
      <c r="H335" s="313"/>
      <c r="I335" s="313"/>
      <c r="J335" s="313"/>
      <c r="K335" s="313"/>
      <c r="L335" s="313"/>
      <c r="M335" s="314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8">
        <f>IFERROR(SUM(V330:V333),"0")</f>
        <v>670</v>
      </c>
      <c r="W335" s="308">
        <f>IFERROR(SUM(W330:W333),"0")</f>
        <v>670.8</v>
      </c>
      <c r="X335" s="37"/>
      <c r="Y335" s="309"/>
      <c r="Z335" s="309"/>
    </row>
    <row r="336" spans="1:53" ht="14.25" customHeight="1" x14ac:dyDescent="0.25">
      <c r="A336" s="323" t="s">
        <v>218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13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8">
        <v>4607091389357</v>
      </c>
      <c r="E337" s="319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31"/>
      <c r="P337" s="331"/>
      <c r="Q337" s="331"/>
      <c r="R337" s="319"/>
      <c r="S337" s="34"/>
      <c r="T337" s="34"/>
      <c r="U337" s="35" t="s">
        <v>65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12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13"/>
      <c r="M338" s="314"/>
      <c r="N338" s="315" t="s">
        <v>66</v>
      </c>
      <c r="O338" s="316"/>
      <c r="P338" s="316"/>
      <c r="Q338" s="316"/>
      <c r="R338" s="316"/>
      <c r="S338" s="316"/>
      <c r="T338" s="317"/>
      <c r="U338" s="37" t="s">
        <v>67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x14ac:dyDescent="0.2">
      <c r="A339" s="313"/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4"/>
      <c r="N339" s="315" t="s">
        <v>66</v>
      </c>
      <c r="O339" s="316"/>
      <c r="P339" s="316"/>
      <c r="Q339" s="316"/>
      <c r="R339" s="316"/>
      <c r="S339" s="316"/>
      <c r="T339" s="317"/>
      <c r="U339" s="37" t="s">
        <v>65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customHeight="1" x14ac:dyDescent="0.2">
      <c r="A340" s="355" t="s">
        <v>483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48"/>
      <c r="Z340" s="48"/>
    </row>
    <row r="341" spans="1:53" ht="16.5" customHeight="1" x14ac:dyDescent="0.25">
      <c r="A341" s="374" t="s">
        <v>484</v>
      </c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  <c r="T341" s="313"/>
      <c r="U341" s="313"/>
      <c r="V341" s="313"/>
      <c r="W341" s="313"/>
      <c r="X341" s="313"/>
      <c r="Y341" s="301"/>
      <c r="Z341" s="301"/>
    </row>
    <row r="342" spans="1:53" ht="14.25" customHeight="1" x14ac:dyDescent="0.25">
      <c r="A342" s="323" t="s">
        <v>103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13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8">
        <v>4607091389708</v>
      </c>
      <c r="E343" s="319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31"/>
      <c r="P343" s="331"/>
      <c r="Q343" s="331"/>
      <c r="R343" s="319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8">
        <v>4607091389692</v>
      </c>
      <c r="E344" s="319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31"/>
      <c r="P344" s="331"/>
      <c r="Q344" s="331"/>
      <c r="R344" s="319"/>
      <c r="S344" s="34"/>
      <c r="T344" s="34"/>
      <c r="U344" s="35" t="s">
        <v>65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12"/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4"/>
      <c r="N345" s="315" t="s">
        <v>66</v>
      </c>
      <c r="O345" s="316"/>
      <c r="P345" s="316"/>
      <c r="Q345" s="316"/>
      <c r="R345" s="316"/>
      <c r="S345" s="316"/>
      <c r="T345" s="317"/>
      <c r="U345" s="37" t="s">
        <v>67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x14ac:dyDescent="0.2">
      <c r="A346" s="313"/>
      <c r="B346" s="313"/>
      <c r="C346" s="313"/>
      <c r="D346" s="313"/>
      <c r="E346" s="313"/>
      <c r="F346" s="313"/>
      <c r="G346" s="313"/>
      <c r="H346" s="313"/>
      <c r="I346" s="313"/>
      <c r="J346" s="313"/>
      <c r="K346" s="313"/>
      <c r="L346" s="313"/>
      <c r="M346" s="314"/>
      <c r="N346" s="315" t="s">
        <v>66</v>
      </c>
      <c r="O346" s="316"/>
      <c r="P346" s="316"/>
      <c r="Q346" s="316"/>
      <c r="R346" s="316"/>
      <c r="S346" s="316"/>
      <c r="T346" s="317"/>
      <c r="U346" s="37" t="s">
        <v>65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customHeight="1" x14ac:dyDescent="0.25">
      <c r="A347" s="323" t="s">
        <v>60</v>
      </c>
      <c r="B347" s="313"/>
      <c r="C347" s="313"/>
      <c r="D347" s="313"/>
      <c r="E347" s="313"/>
      <c r="F347" s="313"/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  <c r="T347" s="313"/>
      <c r="U347" s="313"/>
      <c r="V347" s="313"/>
      <c r="W347" s="313"/>
      <c r="X347" s="313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8">
        <v>4607091389753</v>
      </c>
      <c r="E348" s="319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31"/>
      <c r="P348" s="331"/>
      <c r="Q348" s="331"/>
      <c r="R348" s="319"/>
      <c r="S348" s="34"/>
      <c r="T348" s="34"/>
      <c r="U348" s="35" t="s">
        <v>65</v>
      </c>
      <c r="V348" s="306">
        <v>460</v>
      </c>
      <c r="W348" s="307">
        <f t="shared" ref="W348:W360" si="15">IFERROR(IF(V348="",0,CEILING((V348/$H348),1)*$H348),"")</f>
        <v>462</v>
      </c>
      <c r="X348" s="36">
        <f>IFERROR(IF(W348=0,"",ROUNDUP(W348/H348,0)*0.00753),"")</f>
        <v>0.82830000000000004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8">
        <v>4607091389760</v>
      </c>
      <c r="E349" s="319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31"/>
      <c r="P349" s="331"/>
      <c r="Q349" s="331"/>
      <c r="R349" s="319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8">
        <v>4607091389746</v>
      </c>
      <c r="E350" s="319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31"/>
      <c r="P350" s="331"/>
      <c r="Q350" s="331"/>
      <c r="R350" s="319"/>
      <c r="S350" s="34"/>
      <c r="T350" s="34"/>
      <c r="U350" s="35" t="s">
        <v>65</v>
      </c>
      <c r="V350" s="306">
        <v>660</v>
      </c>
      <c r="W350" s="307">
        <f t="shared" si="15"/>
        <v>663.6</v>
      </c>
      <c r="X350" s="36">
        <f>IFERROR(IF(W350=0,"",ROUNDUP(W350/H350,0)*0.00753),"")</f>
        <v>1.18974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8">
        <v>4680115882928</v>
      </c>
      <c r="E351" s="319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40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31"/>
      <c r="P351" s="331"/>
      <c r="Q351" s="331"/>
      <c r="R351" s="319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8">
        <v>4680115883147</v>
      </c>
      <c r="E352" s="319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5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31"/>
      <c r="P352" s="331"/>
      <c r="Q352" s="331"/>
      <c r="R352" s="319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8">
        <v>4607091384338</v>
      </c>
      <c r="E353" s="319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4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31"/>
      <c r="P353" s="331"/>
      <c r="Q353" s="331"/>
      <c r="R353" s="319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8">
        <v>4680115883154</v>
      </c>
      <c r="E354" s="319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31"/>
      <c r="P354" s="331"/>
      <c r="Q354" s="331"/>
      <c r="R354" s="319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8">
        <v>4607091389524</v>
      </c>
      <c r="E355" s="319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31"/>
      <c r="P355" s="331"/>
      <c r="Q355" s="331"/>
      <c r="R355" s="319"/>
      <c r="S355" s="34"/>
      <c r="T355" s="34"/>
      <c r="U355" s="35" t="s">
        <v>65</v>
      </c>
      <c r="V355" s="306">
        <v>8.75</v>
      </c>
      <c r="W355" s="307">
        <f t="shared" si="15"/>
        <v>10.5</v>
      </c>
      <c r="X355" s="36">
        <f t="shared" si="16"/>
        <v>2.5100000000000001E-2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8">
        <v>4680115883161</v>
      </c>
      <c r="E356" s="319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31"/>
      <c r="P356" s="331"/>
      <c r="Q356" s="331"/>
      <c r="R356" s="319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8">
        <v>4607091384345</v>
      </c>
      <c r="E357" s="319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5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31"/>
      <c r="P357" s="331"/>
      <c r="Q357" s="331"/>
      <c r="R357" s="319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8">
        <v>4680115883178</v>
      </c>
      <c r="E358" s="319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31"/>
      <c r="P358" s="331"/>
      <c r="Q358" s="331"/>
      <c r="R358" s="319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8">
        <v>4607091389531</v>
      </c>
      <c r="E359" s="319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31"/>
      <c r="P359" s="331"/>
      <c r="Q359" s="331"/>
      <c r="R359" s="319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8">
        <v>4680115883185</v>
      </c>
      <c r="E360" s="319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5" t="s">
        <v>515</v>
      </c>
      <c r="O360" s="331"/>
      <c r="P360" s="331"/>
      <c r="Q360" s="331"/>
      <c r="R360" s="319"/>
      <c r="S360" s="34"/>
      <c r="T360" s="34"/>
      <c r="U360" s="35" t="s">
        <v>65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12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4"/>
      <c r="N361" s="315" t="s">
        <v>66</v>
      </c>
      <c r="O361" s="316"/>
      <c r="P361" s="316"/>
      <c r="Q361" s="316"/>
      <c r="R361" s="316"/>
      <c r="S361" s="316"/>
      <c r="T361" s="317"/>
      <c r="U361" s="37" t="s">
        <v>67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270.83333333333331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273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2.0431400000000002</v>
      </c>
      <c r="Y361" s="309"/>
      <c r="Z361" s="309"/>
    </row>
    <row r="362" spans="1:53" x14ac:dyDescent="0.2">
      <c r="A362" s="313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4"/>
      <c r="N362" s="315" t="s">
        <v>66</v>
      </c>
      <c r="O362" s="316"/>
      <c r="P362" s="316"/>
      <c r="Q362" s="316"/>
      <c r="R362" s="316"/>
      <c r="S362" s="316"/>
      <c r="T362" s="317"/>
      <c r="U362" s="37" t="s">
        <v>65</v>
      </c>
      <c r="V362" s="308">
        <f>IFERROR(SUM(V348:V360),"0")</f>
        <v>1128.75</v>
      </c>
      <c r="W362" s="308">
        <f>IFERROR(SUM(W348:W360),"0")</f>
        <v>1136.0999999999999</v>
      </c>
      <c r="X362" s="37"/>
      <c r="Y362" s="309"/>
      <c r="Z362" s="309"/>
    </row>
    <row r="363" spans="1:53" ht="14.25" customHeight="1" x14ac:dyDescent="0.25">
      <c r="A363" s="323" t="s">
        <v>68</v>
      </c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  <c r="T363" s="313"/>
      <c r="U363" s="313"/>
      <c r="V363" s="313"/>
      <c r="W363" s="313"/>
      <c r="X363" s="313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8">
        <v>4607091389685</v>
      </c>
      <c r="E364" s="319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56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31"/>
      <c r="P364" s="331"/>
      <c r="Q364" s="331"/>
      <c r="R364" s="319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8">
        <v>4607091389654</v>
      </c>
      <c r="E365" s="319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31"/>
      <c r="P365" s="331"/>
      <c r="Q365" s="331"/>
      <c r="R365" s="319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8">
        <v>4607091384352</v>
      </c>
      <c r="E366" s="319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6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31"/>
      <c r="P366" s="331"/>
      <c r="Q366" s="331"/>
      <c r="R366" s="319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8">
        <v>4607091389661</v>
      </c>
      <c r="E367" s="319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3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31"/>
      <c r="P367" s="331"/>
      <c r="Q367" s="331"/>
      <c r="R367" s="319"/>
      <c r="S367" s="34"/>
      <c r="T367" s="34"/>
      <c r="U367" s="35" t="s">
        <v>65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12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4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4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customHeight="1" x14ac:dyDescent="0.25">
      <c r="A370" s="323" t="s">
        <v>218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13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8">
        <v>4680115881648</v>
      </c>
      <c r="E371" s="319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5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31"/>
      <c r="P371" s="331"/>
      <c r="Q371" s="331"/>
      <c r="R371" s="319"/>
      <c r="S371" s="34"/>
      <c r="T371" s="34"/>
      <c r="U371" s="35" t="s">
        <v>65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12"/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4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x14ac:dyDescent="0.2">
      <c r="A373" s="313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13"/>
      <c r="M373" s="314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customHeight="1" x14ac:dyDescent="0.25">
      <c r="A374" s="323" t="s">
        <v>90</v>
      </c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  <c r="T374" s="313"/>
      <c r="U374" s="313"/>
      <c r="V374" s="313"/>
      <c r="W374" s="313"/>
      <c r="X374" s="313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8">
        <v>4680115882997</v>
      </c>
      <c r="E375" s="319"/>
      <c r="F375" s="305">
        <v>0.13</v>
      </c>
      <c r="G375" s="32">
        <v>10</v>
      </c>
      <c r="H375" s="305">
        <v>1.3</v>
      </c>
      <c r="I375" s="305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378" t="s">
        <v>530</v>
      </c>
      <c r="O375" s="331"/>
      <c r="P375" s="331"/>
      <c r="Q375" s="331"/>
      <c r="R375" s="319"/>
      <c r="S375" s="34"/>
      <c r="T375" s="34"/>
      <c r="U375" s="35" t="s">
        <v>65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12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4"/>
      <c r="N376" s="315" t="s">
        <v>66</v>
      </c>
      <c r="O376" s="316"/>
      <c r="P376" s="316"/>
      <c r="Q376" s="316"/>
      <c r="R376" s="316"/>
      <c r="S376" s="316"/>
      <c r="T376" s="317"/>
      <c r="U376" s="37" t="s">
        <v>67</v>
      </c>
      <c r="V376" s="308">
        <f>IFERROR(V375/H375,"0")</f>
        <v>0</v>
      </c>
      <c r="W376" s="308">
        <f>IFERROR(W375/H375,"0")</f>
        <v>0</v>
      </c>
      <c r="X376" s="308">
        <f>IFERROR(IF(X375="",0,X375),"0")</f>
        <v>0</v>
      </c>
      <c r="Y376" s="309"/>
      <c r="Z376" s="309"/>
    </row>
    <row r="377" spans="1:53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4"/>
      <c r="N377" s="315" t="s">
        <v>66</v>
      </c>
      <c r="O377" s="316"/>
      <c r="P377" s="316"/>
      <c r="Q377" s="316"/>
      <c r="R377" s="316"/>
      <c r="S377" s="316"/>
      <c r="T377" s="317"/>
      <c r="U377" s="37" t="s">
        <v>65</v>
      </c>
      <c r="V377" s="308">
        <f>IFERROR(SUM(V375:V375),"0")</f>
        <v>0</v>
      </c>
      <c r="W377" s="308">
        <f>IFERROR(SUM(W375:W375),"0")</f>
        <v>0</v>
      </c>
      <c r="X377" s="37"/>
      <c r="Y377" s="309"/>
      <c r="Z377" s="309"/>
    </row>
    <row r="378" spans="1:53" ht="16.5" customHeight="1" x14ac:dyDescent="0.25">
      <c r="A378" s="374" t="s">
        <v>531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13"/>
      <c r="Y378" s="301"/>
      <c r="Z378" s="301"/>
    </row>
    <row r="379" spans="1:53" ht="14.25" customHeight="1" x14ac:dyDescent="0.25">
      <c r="A379" s="323" t="s">
        <v>95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13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8">
        <v>4607091389388</v>
      </c>
      <c r="E380" s="319"/>
      <c r="F380" s="305">
        <v>1.3</v>
      </c>
      <c r="G380" s="32">
        <v>4</v>
      </c>
      <c r="H380" s="305">
        <v>5.2</v>
      </c>
      <c r="I380" s="305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1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31"/>
      <c r="P380" s="331"/>
      <c r="Q380" s="331"/>
      <c r="R380" s="319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8">
        <v>4607091389364</v>
      </c>
      <c r="E381" s="319"/>
      <c r="F381" s="305">
        <v>0.42</v>
      </c>
      <c r="G381" s="32">
        <v>6</v>
      </c>
      <c r="H381" s="305">
        <v>2.52</v>
      </c>
      <c r="I381" s="305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61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31"/>
      <c r="P381" s="331"/>
      <c r="Q381" s="331"/>
      <c r="R381" s="319"/>
      <c r="S381" s="34"/>
      <c r="T381" s="34"/>
      <c r="U381" s="35" t="s">
        <v>65</v>
      </c>
      <c r="V381" s="306">
        <v>0</v>
      </c>
      <c r="W381" s="307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12"/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4"/>
      <c r="N382" s="315" t="s">
        <v>66</v>
      </c>
      <c r="O382" s="316"/>
      <c r="P382" s="316"/>
      <c r="Q382" s="316"/>
      <c r="R382" s="316"/>
      <c r="S382" s="316"/>
      <c r="T382" s="317"/>
      <c r="U382" s="37" t="s">
        <v>67</v>
      </c>
      <c r="V382" s="308">
        <f>IFERROR(V380/H380,"0")+IFERROR(V381/H381,"0")</f>
        <v>0</v>
      </c>
      <c r="W382" s="308">
        <f>IFERROR(W380/H380,"0")+IFERROR(W381/H381,"0")</f>
        <v>0</v>
      </c>
      <c r="X382" s="308">
        <f>IFERROR(IF(X380="",0,X380),"0")+IFERROR(IF(X381="",0,X381),"0")</f>
        <v>0</v>
      </c>
      <c r="Y382" s="309"/>
      <c r="Z382" s="309"/>
    </row>
    <row r="383" spans="1:53" x14ac:dyDescent="0.2">
      <c r="A383" s="313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13"/>
      <c r="M383" s="314"/>
      <c r="N383" s="315" t="s">
        <v>66</v>
      </c>
      <c r="O383" s="316"/>
      <c r="P383" s="316"/>
      <c r="Q383" s="316"/>
      <c r="R383" s="316"/>
      <c r="S383" s="316"/>
      <c r="T383" s="317"/>
      <c r="U383" s="37" t="s">
        <v>65</v>
      </c>
      <c r="V383" s="308">
        <f>IFERROR(SUM(V380:V381),"0")</f>
        <v>0</v>
      </c>
      <c r="W383" s="308">
        <f>IFERROR(SUM(W380:W381),"0")</f>
        <v>0</v>
      </c>
      <c r="X383" s="37"/>
      <c r="Y383" s="309"/>
      <c r="Z383" s="309"/>
    </row>
    <row r="384" spans="1:53" ht="14.25" customHeight="1" x14ac:dyDescent="0.25">
      <c r="A384" s="323" t="s">
        <v>60</v>
      </c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13"/>
      <c r="M384" s="313"/>
      <c r="N384" s="313"/>
      <c r="O384" s="313"/>
      <c r="P384" s="313"/>
      <c r="Q384" s="313"/>
      <c r="R384" s="313"/>
      <c r="S384" s="313"/>
      <c r="T384" s="313"/>
      <c r="U384" s="313"/>
      <c r="V384" s="313"/>
      <c r="W384" s="313"/>
      <c r="X384" s="313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8">
        <v>4607091389739</v>
      </c>
      <c r="E385" s="319"/>
      <c r="F385" s="305">
        <v>0.7</v>
      </c>
      <c r="G385" s="32">
        <v>6</v>
      </c>
      <c r="H385" s="305">
        <v>4.2</v>
      </c>
      <c r="I385" s="305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31"/>
      <c r="P385" s="331"/>
      <c r="Q385" s="331"/>
      <c r="R385" s="319"/>
      <c r="S385" s="34"/>
      <c r="T385" s="34"/>
      <c r="U385" s="35" t="s">
        <v>65</v>
      </c>
      <c r="V385" s="306">
        <v>250</v>
      </c>
      <c r="W385" s="307">
        <f t="shared" ref="W385:W391" si="17">IFERROR(IF(V385="",0,CEILING((V385/$H385),1)*$H385),"")</f>
        <v>252</v>
      </c>
      <c r="X385" s="36">
        <f>IFERROR(IF(W385=0,"",ROUNDUP(W385/H385,0)*0.00753),"")</f>
        <v>0.45180000000000003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8">
        <v>4680115883048</v>
      </c>
      <c r="E386" s="319"/>
      <c r="F386" s="305">
        <v>1</v>
      </c>
      <c r="G386" s="32">
        <v>4</v>
      </c>
      <c r="H386" s="305">
        <v>4</v>
      </c>
      <c r="I386" s="305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31"/>
      <c r="P386" s="331"/>
      <c r="Q386" s="331"/>
      <c r="R386" s="319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8">
        <v>4607091389425</v>
      </c>
      <c r="E387" s="319"/>
      <c r="F387" s="305">
        <v>0.35</v>
      </c>
      <c r="G387" s="32">
        <v>6</v>
      </c>
      <c r="H387" s="305">
        <v>2.1</v>
      </c>
      <c r="I387" s="305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31"/>
      <c r="P387" s="331"/>
      <c r="Q387" s="331"/>
      <c r="R387" s="319"/>
      <c r="S387" s="34"/>
      <c r="T387" s="34"/>
      <c r="U387" s="35" t="s">
        <v>65</v>
      </c>
      <c r="V387" s="306">
        <v>68.25</v>
      </c>
      <c r="W387" s="307">
        <f t="shared" si="17"/>
        <v>69.3</v>
      </c>
      <c r="X387" s="36">
        <f>IFERROR(IF(W387=0,"",ROUNDUP(W387/H387,0)*0.00502),"")</f>
        <v>0.16566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8">
        <v>4680115882911</v>
      </c>
      <c r="E388" s="319"/>
      <c r="F388" s="305">
        <v>0.4</v>
      </c>
      <c r="G388" s="32">
        <v>6</v>
      </c>
      <c r="H388" s="305">
        <v>2.4</v>
      </c>
      <c r="I388" s="305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381" t="s">
        <v>544</v>
      </c>
      <c r="O388" s="331"/>
      <c r="P388" s="331"/>
      <c r="Q388" s="331"/>
      <c r="R388" s="319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8">
        <v>4680115880771</v>
      </c>
      <c r="E389" s="319"/>
      <c r="F389" s="305">
        <v>0.28000000000000003</v>
      </c>
      <c r="G389" s="32">
        <v>6</v>
      </c>
      <c r="H389" s="305">
        <v>1.68</v>
      </c>
      <c r="I389" s="305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3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31"/>
      <c r="P389" s="331"/>
      <c r="Q389" s="331"/>
      <c r="R389" s="319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8">
        <v>4607091389500</v>
      </c>
      <c r="E390" s="319"/>
      <c r="F390" s="305">
        <v>0.35</v>
      </c>
      <c r="G390" s="32">
        <v>6</v>
      </c>
      <c r="H390" s="305">
        <v>2.1</v>
      </c>
      <c r="I390" s="305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3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31"/>
      <c r="P390" s="331"/>
      <c r="Q390" s="331"/>
      <c r="R390" s="319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8">
        <v>4680115881983</v>
      </c>
      <c r="E391" s="319"/>
      <c r="F391" s="305">
        <v>0.28000000000000003</v>
      </c>
      <c r="G391" s="32">
        <v>4</v>
      </c>
      <c r="H391" s="305">
        <v>1.1200000000000001</v>
      </c>
      <c r="I391" s="305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62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31"/>
      <c r="P391" s="331"/>
      <c r="Q391" s="331"/>
      <c r="R391" s="319"/>
      <c r="S391" s="34"/>
      <c r="T391" s="34"/>
      <c r="U391" s="35" t="s">
        <v>65</v>
      </c>
      <c r="V391" s="306">
        <v>0</v>
      </c>
      <c r="W391" s="307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12"/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4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8">
        <f>IFERROR(V385/H385,"0")+IFERROR(V386/H386,"0")+IFERROR(V387/H387,"0")+IFERROR(V388/H388,"0")+IFERROR(V389/H389,"0")+IFERROR(V390/H390,"0")+IFERROR(V391/H391,"0")</f>
        <v>92.023809523809518</v>
      </c>
      <c r="W392" s="308">
        <f>IFERROR(W385/H385,"0")+IFERROR(W386/H386,"0")+IFERROR(W387/H387,"0")+IFERROR(W388/H388,"0")+IFERROR(W389/H389,"0")+IFERROR(W390/H390,"0")+IFERROR(W391/H391,"0")</f>
        <v>93</v>
      </c>
      <c r="X392" s="308">
        <f>IFERROR(IF(X385="",0,X385),"0")+IFERROR(IF(X386="",0,X386),"0")+IFERROR(IF(X387="",0,X387),"0")+IFERROR(IF(X388="",0,X388),"0")+IFERROR(IF(X389="",0,X389),"0")+IFERROR(IF(X390="",0,X390),"0")+IFERROR(IF(X391="",0,X391),"0")</f>
        <v>0.61746000000000001</v>
      </c>
      <c r="Y392" s="309"/>
      <c r="Z392" s="309"/>
    </row>
    <row r="393" spans="1:53" x14ac:dyDescent="0.2">
      <c r="A393" s="313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13"/>
      <c r="M393" s="314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8">
        <f>IFERROR(SUM(V385:V391),"0")</f>
        <v>318.25</v>
      </c>
      <c r="W393" s="308">
        <f>IFERROR(SUM(W385:W391),"0")</f>
        <v>321.3</v>
      </c>
      <c r="X393" s="37"/>
      <c r="Y393" s="309"/>
      <c r="Z393" s="309"/>
    </row>
    <row r="394" spans="1:53" ht="14.25" customHeight="1" x14ac:dyDescent="0.25">
      <c r="A394" s="323" t="s">
        <v>90</v>
      </c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3"/>
      <c r="N394" s="313"/>
      <c r="O394" s="313"/>
      <c r="P394" s="313"/>
      <c r="Q394" s="313"/>
      <c r="R394" s="313"/>
      <c r="S394" s="313"/>
      <c r="T394" s="313"/>
      <c r="U394" s="313"/>
      <c r="V394" s="313"/>
      <c r="W394" s="313"/>
      <c r="X394" s="313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8">
        <v>4680115882980</v>
      </c>
      <c r="E395" s="319"/>
      <c r="F395" s="305">
        <v>0.13</v>
      </c>
      <c r="G395" s="32">
        <v>10</v>
      </c>
      <c r="H395" s="305">
        <v>1.3</v>
      </c>
      <c r="I395" s="305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4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31"/>
      <c r="P395" s="331"/>
      <c r="Q395" s="331"/>
      <c r="R395" s="319"/>
      <c r="S395" s="34"/>
      <c r="T395" s="34"/>
      <c r="U395" s="35" t="s">
        <v>65</v>
      </c>
      <c r="V395" s="306">
        <v>0</v>
      </c>
      <c r="W395" s="307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12"/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4"/>
      <c r="N396" s="315" t="s">
        <v>66</v>
      </c>
      <c r="O396" s="316"/>
      <c r="P396" s="316"/>
      <c r="Q396" s="316"/>
      <c r="R396" s="316"/>
      <c r="S396" s="316"/>
      <c r="T396" s="317"/>
      <c r="U396" s="37" t="s">
        <v>67</v>
      </c>
      <c r="V396" s="308">
        <f>IFERROR(V395/H395,"0")</f>
        <v>0</v>
      </c>
      <c r="W396" s="308">
        <f>IFERROR(W395/H395,"0")</f>
        <v>0</v>
      </c>
      <c r="X396" s="308">
        <f>IFERROR(IF(X395="",0,X395),"0")</f>
        <v>0</v>
      </c>
      <c r="Y396" s="309"/>
      <c r="Z396" s="309"/>
    </row>
    <row r="397" spans="1:53" x14ac:dyDescent="0.2">
      <c r="A397" s="313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4"/>
      <c r="N397" s="315" t="s">
        <v>66</v>
      </c>
      <c r="O397" s="316"/>
      <c r="P397" s="316"/>
      <c r="Q397" s="316"/>
      <c r="R397" s="316"/>
      <c r="S397" s="316"/>
      <c r="T397" s="317"/>
      <c r="U397" s="37" t="s">
        <v>65</v>
      </c>
      <c r="V397" s="308">
        <f>IFERROR(SUM(V395:V395),"0")</f>
        <v>0</v>
      </c>
      <c r="W397" s="308">
        <f>IFERROR(SUM(W395:W395),"0")</f>
        <v>0</v>
      </c>
      <c r="X397" s="37"/>
      <c r="Y397" s="309"/>
      <c r="Z397" s="309"/>
    </row>
    <row r="398" spans="1:53" ht="27.75" customHeight="1" x14ac:dyDescent="0.2">
      <c r="A398" s="355" t="s">
        <v>553</v>
      </c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6"/>
      <c r="N398" s="356"/>
      <c r="O398" s="356"/>
      <c r="P398" s="356"/>
      <c r="Q398" s="356"/>
      <c r="R398" s="356"/>
      <c r="S398" s="356"/>
      <c r="T398" s="356"/>
      <c r="U398" s="356"/>
      <c r="V398" s="356"/>
      <c r="W398" s="356"/>
      <c r="X398" s="356"/>
      <c r="Y398" s="48"/>
      <c r="Z398" s="48"/>
    </row>
    <row r="399" spans="1:53" ht="16.5" customHeight="1" x14ac:dyDescent="0.25">
      <c r="A399" s="374" t="s">
        <v>553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13"/>
      <c r="Y399" s="301"/>
      <c r="Z399" s="301"/>
    </row>
    <row r="400" spans="1:53" ht="14.25" customHeight="1" x14ac:dyDescent="0.25">
      <c r="A400" s="323" t="s">
        <v>103</v>
      </c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13"/>
      <c r="M400" s="313"/>
      <c r="N400" s="313"/>
      <c r="O400" s="313"/>
      <c r="P400" s="313"/>
      <c r="Q400" s="313"/>
      <c r="R400" s="313"/>
      <c r="S400" s="313"/>
      <c r="T400" s="313"/>
      <c r="U400" s="313"/>
      <c r="V400" s="313"/>
      <c r="W400" s="313"/>
      <c r="X400" s="313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8">
        <v>4607091389067</v>
      </c>
      <c r="E401" s="319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31"/>
      <c r="P401" s="331"/>
      <c r="Q401" s="331"/>
      <c r="R401" s="319"/>
      <c r="S401" s="34"/>
      <c r="T401" s="34"/>
      <c r="U401" s="35" t="s">
        <v>65</v>
      </c>
      <c r="V401" s="306">
        <v>0</v>
      </c>
      <c r="W401" s="307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8">
        <v>4607091383522</v>
      </c>
      <c r="E402" s="319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63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31"/>
      <c r="P402" s="331"/>
      <c r="Q402" s="331"/>
      <c r="R402" s="319"/>
      <c r="S402" s="34"/>
      <c r="T402" s="34"/>
      <c r="U402" s="35" t="s">
        <v>65</v>
      </c>
      <c r="V402" s="306">
        <v>400</v>
      </c>
      <c r="W402" s="307">
        <f t="shared" si="18"/>
        <v>401.28000000000003</v>
      </c>
      <c r="X402" s="36">
        <f>IFERROR(IF(W402=0,"",ROUNDUP(W402/H402,0)*0.01196),"")</f>
        <v>0.90895999999999999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8">
        <v>4607091384437</v>
      </c>
      <c r="E403" s="319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5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31"/>
      <c r="P403" s="331"/>
      <c r="Q403" s="331"/>
      <c r="R403" s="319"/>
      <c r="S403" s="34"/>
      <c r="T403" s="34"/>
      <c r="U403" s="35" t="s">
        <v>65</v>
      </c>
      <c r="V403" s="306">
        <v>145</v>
      </c>
      <c r="W403" s="307">
        <f t="shared" si="18"/>
        <v>147.84</v>
      </c>
      <c r="X403" s="36">
        <f>IFERROR(IF(W403=0,"",ROUNDUP(W403/H403,0)*0.01196),"")</f>
        <v>0.33488000000000001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8">
        <v>4607091389104</v>
      </c>
      <c r="E404" s="319"/>
      <c r="F404" s="305">
        <v>0.88</v>
      </c>
      <c r="G404" s="32">
        <v>6</v>
      </c>
      <c r="H404" s="305">
        <v>5.28</v>
      </c>
      <c r="I404" s="305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31"/>
      <c r="P404" s="331"/>
      <c r="Q404" s="331"/>
      <c r="R404" s="319"/>
      <c r="S404" s="34"/>
      <c r="T404" s="34"/>
      <c r="U404" s="35" t="s">
        <v>65</v>
      </c>
      <c r="V404" s="306">
        <v>570</v>
      </c>
      <c r="W404" s="307">
        <f t="shared" si="18"/>
        <v>570.24</v>
      </c>
      <c r="X404" s="36">
        <f>IFERROR(IF(W404=0,"",ROUNDUP(W404/H404,0)*0.01196),"")</f>
        <v>1.2916799999999999</v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8">
        <v>4680115880603</v>
      </c>
      <c r="E405" s="319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31"/>
      <c r="P405" s="331"/>
      <c r="Q405" s="331"/>
      <c r="R405" s="319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8">
        <v>4607091389999</v>
      </c>
      <c r="E406" s="319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31"/>
      <c r="P406" s="331"/>
      <c r="Q406" s="331"/>
      <c r="R406" s="319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8">
        <v>4680115882782</v>
      </c>
      <c r="E407" s="319"/>
      <c r="F407" s="305">
        <v>0.6</v>
      </c>
      <c r="G407" s="32">
        <v>6</v>
      </c>
      <c r="H407" s="305">
        <v>3.6</v>
      </c>
      <c r="I407" s="305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31"/>
      <c r="P407" s="331"/>
      <c r="Q407" s="331"/>
      <c r="R407" s="319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8">
        <v>4607091389098</v>
      </c>
      <c r="E408" s="319"/>
      <c r="F408" s="305">
        <v>0.4</v>
      </c>
      <c r="G408" s="32">
        <v>6</v>
      </c>
      <c r="H408" s="305">
        <v>2.4</v>
      </c>
      <c r="I408" s="305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4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31"/>
      <c r="P408" s="331"/>
      <c r="Q408" s="331"/>
      <c r="R408" s="319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8">
        <v>4607091389982</v>
      </c>
      <c r="E409" s="319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31"/>
      <c r="P409" s="331"/>
      <c r="Q409" s="331"/>
      <c r="R409" s="319"/>
      <c r="S409" s="34"/>
      <c r="T409" s="34"/>
      <c r="U409" s="35" t="s">
        <v>65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12"/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4"/>
      <c r="N410" s="315" t="s">
        <v>66</v>
      </c>
      <c r="O410" s="316"/>
      <c r="P410" s="316"/>
      <c r="Q410" s="316"/>
      <c r="R410" s="316"/>
      <c r="S410" s="316"/>
      <c r="T410" s="317"/>
      <c r="U410" s="37" t="s">
        <v>67</v>
      </c>
      <c r="V410" s="308">
        <f>IFERROR(V401/H401,"0")+IFERROR(V402/H402,"0")+IFERROR(V403/H403,"0")+IFERROR(V404/H404,"0")+IFERROR(V405/H405,"0")+IFERROR(V406/H406,"0")+IFERROR(V407/H407,"0")+IFERROR(V408/H408,"0")+IFERROR(V409/H409,"0")</f>
        <v>211.17424242424244</v>
      </c>
      <c r="W410" s="308">
        <f>IFERROR(W401/H401,"0")+IFERROR(W402/H402,"0")+IFERROR(W403/H403,"0")+IFERROR(W404/H404,"0")+IFERROR(W405/H405,"0")+IFERROR(W406/H406,"0")+IFERROR(W407/H407,"0")+IFERROR(W408/H408,"0")+IFERROR(W409/H409,"0")</f>
        <v>212</v>
      </c>
      <c r="X410" s="30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2.53552</v>
      </c>
      <c r="Y410" s="309"/>
      <c r="Z410" s="309"/>
    </row>
    <row r="411" spans="1:53" x14ac:dyDescent="0.2">
      <c r="A411" s="313"/>
      <c r="B411" s="313"/>
      <c r="C411" s="313"/>
      <c r="D411" s="313"/>
      <c r="E411" s="313"/>
      <c r="F411" s="313"/>
      <c r="G411" s="313"/>
      <c r="H411" s="313"/>
      <c r="I411" s="313"/>
      <c r="J411" s="313"/>
      <c r="K411" s="313"/>
      <c r="L411" s="313"/>
      <c r="M411" s="314"/>
      <c r="N411" s="315" t="s">
        <v>66</v>
      </c>
      <c r="O411" s="316"/>
      <c r="P411" s="316"/>
      <c r="Q411" s="316"/>
      <c r="R411" s="316"/>
      <c r="S411" s="316"/>
      <c r="T411" s="317"/>
      <c r="U411" s="37" t="s">
        <v>65</v>
      </c>
      <c r="V411" s="308">
        <f>IFERROR(SUM(V401:V409),"0")</f>
        <v>1115</v>
      </c>
      <c r="W411" s="308">
        <f>IFERROR(SUM(W401:W409),"0")</f>
        <v>1119.3600000000001</v>
      </c>
      <c r="X411" s="37"/>
      <c r="Y411" s="309"/>
      <c r="Z411" s="309"/>
    </row>
    <row r="412" spans="1:53" ht="14.25" customHeight="1" x14ac:dyDescent="0.25">
      <c r="A412" s="323" t="s">
        <v>95</v>
      </c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13"/>
      <c r="M412" s="313"/>
      <c r="N412" s="313"/>
      <c r="O412" s="313"/>
      <c r="P412" s="313"/>
      <c r="Q412" s="313"/>
      <c r="R412" s="313"/>
      <c r="S412" s="313"/>
      <c r="T412" s="313"/>
      <c r="U412" s="313"/>
      <c r="V412" s="313"/>
      <c r="W412" s="313"/>
      <c r="X412" s="313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8">
        <v>4607091388930</v>
      </c>
      <c r="E413" s="319"/>
      <c r="F413" s="305">
        <v>0.88</v>
      </c>
      <c r="G413" s="32">
        <v>6</v>
      </c>
      <c r="H413" s="305">
        <v>5.28</v>
      </c>
      <c r="I413" s="305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31"/>
      <c r="P413" s="331"/>
      <c r="Q413" s="331"/>
      <c r="R413" s="319"/>
      <c r="S413" s="34"/>
      <c r="T413" s="34"/>
      <c r="U413" s="35" t="s">
        <v>65</v>
      </c>
      <c r="V413" s="306">
        <v>250</v>
      </c>
      <c r="W413" s="307">
        <f>IFERROR(IF(V413="",0,CEILING((V413/$H413),1)*$H413),"")</f>
        <v>253.44</v>
      </c>
      <c r="X413" s="36">
        <f>IFERROR(IF(W413=0,"",ROUNDUP(W413/H413,0)*0.01196),"")</f>
        <v>0.57408000000000003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8">
        <v>4680115880054</v>
      </c>
      <c r="E414" s="319"/>
      <c r="F414" s="305">
        <v>0.6</v>
      </c>
      <c r="G414" s="32">
        <v>6</v>
      </c>
      <c r="H414" s="305">
        <v>3.6</v>
      </c>
      <c r="I414" s="305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31"/>
      <c r="P414" s="331"/>
      <c r="Q414" s="331"/>
      <c r="R414" s="319"/>
      <c r="S414" s="34"/>
      <c r="T414" s="34"/>
      <c r="U414" s="35" t="s">
        <v>65</v>
      </c>
      <c r="V414" s="306">
        <v>0</v>
      </c>
      <c r="W414" s="307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12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4"/>
      <c r="N415" s="315" t="s">
        <v>66</v>
      </c>
      <c r="O415" s="316"/>
      <c r="P415" s="316"/>
      <c r="Q415" s="316"/>
      <c r="R415" s="316"/>
      <c r="S415" s="316"/>
      <c r="T415" s="317"/>
      <c r="U415" s="37" t="s">
        <v>67</v>
      </c>
      <c r="V415" s="308">
        <f>IFERROR(V413/H413,"0")+IFERROR(V414/H414,"0")</f>
        <v>47.348484848484844</v>
      </c>
      <c r="W415" s="308">
        <f>IFERROR(W413/H413,"0")+IFERROR(W414/H414,"0")</f>
        <v>48</v>
      </c>
      <c r="X415" s="308">
        <f>IFERROR(IF(X413="",0,X413),"0")+IFERROR(IF(X414="",0,X414),"0")</f>
        <v>0.57408000000000003</v>
      </c>
      <c r="Y415" s="309"/>
      <c r="Z415" s="309"/>
    </row>
    <row r="416" spans="1:53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13"/>
      <c r="M416" s="314"/>
      <c r="N416" s="315" t="s">
        <v>66</v>
      </c>
      <c r="O416" s="316"/>
      <c r="P416" s="316"/>
      <c r="Q416" s="316"/>
      <c r="R416" s="316"/>
      <c r="S416" s="316"/>
      <c r="T416" s="317"/>
      <c r="U416" s="37" t="s">
        <v>65</v>
      </c>
      <c r="V416" s="308">
        <f>IFERROR(SUM(V413:V414),"0")</f>
        <v>250</v>
      </c>
      <c r="W416" s="308">
        <f>IFERROR(SUM(W413:W414),"0")</f>
        <v>253.44</v>
      </c>
      <c r="X416" s="37"/>
      <c r="Y416" s="309"/>
      <c r="Z416" s="309"/>
    </row>
    <row r="417" spans="1:53" ht="14.25" customHeight="1" x14ac:dyDescent="0.25">
      <c r="A417" s="323" t="s">
        <v>60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13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8">
        <v>4680115883116</v>
      </c>
      <c r="E418" s="319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4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31"/>
      <c r="P418" s="331"/>
      <c r="Q418" s="331"/>
      <c r="R418" s="319"/>
      <c r="S418" s="34"/>
      <c r="T418" s="34"/>
      <c r="U418" s="35" t="s">
        <v>65</v>
      </c>
      <c r="V418" s="306">
        <v>480</v>
      </c>
      <c r="W418" s="307">
        <f t="shared" ref="W418:W423" si="19">IFERROR(IF(V418="",0,CEILING((V418/$H418),1)*$H418),"")</f>
        <v>480.48</v>
      </c>
      <c r="X418" s="36">
        <f>IFERROR(IF(W418=0,"",ROUNDUP(W418/H418,0)*0.01196),"")</f>
        <v>1.08836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8">
        <v>4680115883093</v>
      </c>
      <c r="E419" s="319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31"/>
      <c r="P419" s="331"/>
      <c r="Q419" s="331"/>
      <c r="R419" s="319"/>
      <c r="S419" s="34"/>
      <c r="T419" s="34"/>
      <c r="U419" s="35" t="s">
        <v>65</v>
      </c>
      <c r="V419" s="306">
        <v>80</v>
      </c>
      <c r="W419" s="307">
        <f t="shared" si="19"/>
        <v>84.48</v>
      </c>
      <c r="X419" s="36">
        <f>IFERROR(IF(W419=0,"",ROUNDUP(W419/H419,0)*0.01196),"")</f>
        <v>0.19136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8">
        <v>4680115883109</v>
      </c>
      <c r="E420" s="319"/>
      <c r="F420" s="305">
        <v>0.88</v>
      </c>
      <c r="G420" s="32">
        <v>6</v>
      </c>
      <c r="H420" s="305">
        <v>5.28</v>
      </c>
      <c r="I420" s="305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4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31"/>
      <c r="P420" s="331"/>
      <c r="Q420" s="331"/>
      <c r="R420" s="319"/>
      <c r="S420" s="34"/>
      <c r="T420" s="34"/>
      <c r="U420" s="35" t="s">
        <v>65</v>
      </c>
      <c r="V420" s="306">
        <v>470</v>
      </c>
      <c r="W420" s="307">
        <f t="shared" si="19"/>
        <v>475.20000000000005</v>
      </c>
      <c r="X420" s="36">
        <f>IFERROR(IF(W420=0,"",ROUNDUP(W420/H420,0)*0.01196),"")</f>
        <v>1.0764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8">
        <v>4680115882072</v>
      </c>
      <c r="E421" s="319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450" t="s">
        <v>584</v>
      </c>
      <c r="O421" s="331"/>
      <c r="P421" s="331"/>
      <c r="Q421" s="331"/>
      <c r="R421" s="319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8">
        <v>4680115882102</v>
      </c>
      <c r="E422" s="319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34" t="s">
        <v>587</v>
      </c>
      <c r="O422" s="331"/>
      <c r="P422" s="331"/>
      <c r="Q422" s="331"/>
      <c r="R422" s="319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8">
        <v>4680115882096</v>
      </c>
      <c r="E423" s="319"/>
      <c r="F423" s="305">
        <v>0.6</v>
      </c>
      <c r="G423" s="32">
        <v>6</v>
      </c>
      <c r="H423" s="305">
        <v>3.6</v>
      </c>
      <c r="I423" s="305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442" t="s">
        <v>590</v>
      </c>
      <c r="O423" s="331"/>
      <c r="P423" s="331"/>
      <c r="Q423" s="331"/>
      <c r="R423" s="319"/>
      <c r="S423" s="34"/>
      <c r="T423" s="34"/>
      <c r="U423" s="35" t="s">
        <v>65</v>
      </c>
      <c r="V423" s="306">
        <v>0</v>
      </c>
      <c r="W423" s="307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2"/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4"/>
      <c r="N424" s="315" t="s">
        <v>66</v>
      </c>
      <c r="O424" s="316"/>
      <c r="P424" s="316"/>
      <c r="Q424" s="316"/>
      <c r="R424" s="316"/>
      <c r="S424" s="316"/>
      <c r="T424" s="317"/>
      <c r="U424" s="37" t="s">
        <v>67</v>
      </c>
      <c r="V424" s="308">
        <f>IFERROR(V418/H418,"0")+IFERROR(V419/H419,"0")+IFERROR(V420/H420,"0")+IFERROR(V421/H421,"0")+IFERROR(V422/H422,"0")+IFERROR(V423/H423,"0")</f>
        <v>195.07575757575756</v>
      </c>
      <c r="W424" s="308">
        <f>IFERROR(W418/H418,"0")+IFERROR(W419/H419,"0")+IFERROR(W420/H420,"0")+IFERROR(W421/H421,"0")+IFERROR(W422/H422,"0")+IFERROR(W423/H423,"0")</f>
        <v>197</v>
      </c>
      <c r="X424" s="308">
        <f>IFERROR(IF(X418="",0,X418),"0")+IFERROR(IF(X419="",0,X419),"0")+IFERROR(IF(X420="",0,X420),"0")+IFERROR(IF(X421="",0,X421),"0")+IFERROR(IF(X422="",0,X422),"0")+IFERROR(IF(X423="",0,X423),"0")</f>
        <v>2.3561199999999998</v>
      </c>
      <c r="Y424" s="309"/>
      <c r="Z424" s="309"/>
    </row>
    <row r="425" spans="1:53" x14ac:dyDescent="0.2">
      <c r="A425" s="313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13"/>
      <c r="M425" s="314"/>
      <c r="N425" s="315" t="s">
        <v>66</v>
      </c>
      <c r="O425" s="316"/>
      <c r="P425" s="316"/>
      <c r="Q425" s="316"/>
      <c r="R425" s="316"/>
      <c r="S425" s="316"/>
      <c r="T425" s="317"/>
      <c r="U425" s="37" t="s">
        <v>65</v>
      </c>
      <c r="V425" s="308">
        <f>IFERROR(SUM(V418:V423),"0")</f>
        <v>1030</v>
      </c>
      <c r="W425" s="308">
        <f>IFERROR(SUM(W418:W423),"0")</f>
        <v>1040.1600000000001</v>
      </c>
      <c r="X425" s="37"/>
      <c r="Y425" s="309"/>
      <c r="Z425" s="309"/>
    </row>
    <row r="426" spans="1:53" ht="14.25" customHeight="1" x14ac:dyDescent="0.25">
      <c r="A426" s="323" t="s">
        <v>68</v>
      </c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13"/>
      <c r="M426" s="313"/>
      <c r="N426" s="313"/>
      <c r="O426" s="313"/>
      <c r="P426" s="313"/>
      <c r="Q426" s="313"/>
      <c r="R426" s="313"/>
      <c r="S426" s="313"/>
      <c r="T426" s="313"/>
      <c r="U426" s="313"/>
      <c r="V426" s="313"/>
      <c r="W426" s="313"/>
      <c r="X426" s="313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8">
        <v>4607091383409</v>
      </c>
      <c r="E427" s="319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31"/>
      <c r="P427" s="331"/>
      <c r="Q427" s="331"/>
      <c r="R427" s="319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8">
        <v>4607091383416</v>
      </c>
      <c r="E428" s="319"/>
      <c r="F428" s="305">
        <v>1.3</v>
      </c>
      <c r="G428" s="32">
        <v>6</v>
      </c>
      <c r="H428" s="305">
        <v>7.8</v>
      </c>
      <c r="I428" s="305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31"/>
      <c r="P428" s="331"/>
      <c r="Q428" s="331"/>
      <c r="R428" s="319"/>
      <c r="S428" s="34"/>
      <c r="T428" s="34"/>
      <c r="U428" s="35" t="s">
        <v>65</v>
      </c>
      <c r="V428" s="306">
        <v>200</v>
      </c>
      <c r="W428" s="307">
        <f>IFERROR(IF(V428="",0,CEILING((V428/$H428),1)*$H428),"")</f>
        <v>202.79999999999998</v>
      </c>
      <c r="X428" s="36">
        <f>IFERROR(IF(W428=0,"",ROUNDUP(W428/H428,0)*0.02175),"")</f>
        <v>0.5655</v>
      </c>
      <c r="Y428" s="56"/>
      <c r="Z428" s="57"/>
      <c r="AD428" s="58"/>
      <c r="BA428" s="289" t="s">
        <v>1</v>
      </c>
    </row>
    <row r="429" spans="1:53" x14ac:dyDescent="0.2">
      <c r="A429" s="312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13"/>
      <c r="M429" s="314"/>
      <c r="N429" s="315" t="s">
        <v>66</v>
      </c>
      <c r="O429" s="316"/>
      <c r="P429" s="316"/>
      <c r="Q429" s="316"/>
      <c r="R429" s="316"/>
      <c r="S429" s="316"/>
      <c r="T429" s="317"/>
      <c r="U429" s="37" t="s">
        <v>67</v>
      </c>
      <c r="V429" s="308">
        <f>IFERROR(V427/H427,"0")+IFERROR(V428/H428,"0")</f>
        <v>25.641025641025642</v>
      </c>
      <c r="W429" s="308">
        <f>IFERROR(W427/H427,"0")+IFERROR(W428/H428,"0")</f>
        <v>26</v>
      </c>
      <c r="X429" s="308">
        <f>IFERROR(IF(X427="",0,X427),"0")+IFERROR(IF(X428="",0,X428),"0")</f>
        <v>0.5655</v>
      </c>
      <c r="Y429" s="309"/>
      <c r="Z429" s="309"/>
    </row>
    <row r="430" spans="1:53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4"/>
      <c r="N430" s="315" t="s">
        <v>66</v>
      </c>
      <c r="O430" s="316"/>
      <c r="P430" s="316"/>
      <c r="Q430" s="316"/>
      <c r="R430" s="316"/>
      <c r="S430" s="316"/>
      <c r="T430" s="317"/>
      <c r="U430" s="37" t="s">
        <v>65</v>
      </c>
      <c r="V430" s="308">
        <f>IFERROR(SUM(V427:V428),"0")</f>
        <v>200</v>
      </c>
      <c r="W430" s="308">
        <f>IFERROR(SUM(W427:W428),"0")</f>
        <v>202.79999999999998</v>
      </c>
      <c r="X430" s="37"/>
      <c r="Y430" s="309"/>
      <c r="Z430" s="309"/>
    </row>
    <row r="431" spans="1:53" ht="27.75" customHeight="1" x14ac:dyDescent="0.2">
      <c r="A431" s="355" t="s">
        <v>595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48"/>
      <c r="Z431" s="48"/>
    </row>
    <row r="432" spans="1:53" ht="16.5" customHeight="1" x14ac:dyDescent="0.25">
      <c r="A432" s="374" t="s">
        <v>596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13"/>
      <c r="Y432" s="301"/>
      <c r="Z432" s="301"/>
    </row>
    <row r="433" spans="1:53" ht="14.25" customHeight="1" x14ac:dyDescent="0.25">
      <c r="A433" s="323" t="s">
        <v>103</v>
      </c>
      <c r="B433" s="313"/>
      <c r="C433" s="313"/>
      <c r="D433" s="313"/>
      <c r="E433" s="313"/>
      <c r="F433" s="313"/>
      <c r="G433" s="313"/>
      <c r="H433" s="313"/>
      <c r="I433" s="313"/>
      <c r="J433" s="313"/>
      <c r="K433" s="313"/>
      <c r="L433" s="313"/>
      <c r="M433" s="313"/>
      <c r="N433" s="313"/>
      <c r="O433" s="313"/>
      <c r="P433" s="313"/>
      <c r="Q433" s="313"/>
      <c r="R433" s="313"/>
      <c r="S433" s="313"/>
      <c r="T433" s="313"/>
      <c r="U433" s="313"/>
      <c r="V433" s="313"/>
      <c r="W433" s="313"/>
      <c r="X433" s="313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8">
        <v>4640242180441</v>
      </c>
      <c r="E434" s="319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43" t="s">
        <v>599</v>
      </c>
      <c r="O434" s="331"/>
      <c r="P434" s="331"/>
      <c r="Q434" s="331"/>
      <c r="R434" s="319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8">
        <v>4640242180564</v>
      </c>
      <c r="E435" s="319"/>
      <c r="F435" s="305">
        <v>1.5</v>
      </c>
      <c r="G435" s="32">
        <v>8</v>
      </c>
      <c r="H435" s="305">
        <v>12</v>
      </c>
      <c r="I435" s="305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370" t="s">
        <v>602</v>
      </c>
      <c r="O435" s="331"/>
      <c r="P435" s="331"/>
      <c r="Q435" s="331"/>
      <c r="R435" s="319"/>
      <c r="S435" s="34"/>
      <c r="T435" s="34"/>
      <c r="U435" s="35" t="s">
        <v>65</v>
      </c>
      <c r="V435" s="306">
        <v>0</v>
      </c>
      <c r="W435" s="307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12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4"/>
      <c r="N436" s="315" t="s">
        <v>66</v>
      </c>
      <c r="O436" s="316"/>
      <c r="P436" s="316"/>
      <c r="Q436" s="316"/>
      <c r="R436" s="316"/>
      <c r="S436" s="316"/>
      <c r="T436" s="317"/>
      <c r="U436" s="37" t="s">
        <v>67</v>
      </c>
      <c r="V436" s="308">
        <f>IFERROR(V434/H434,"0")+IFERROR(V435/H435,"0")</f>
        <v>0</v>
      </c>
      <c r="W436" s="308">
        <f>IFERROR(W434/H434,"0")+IFERROR(W435/H435,"0")</f>
        <v>0</v>
      </c>
      <c r="X436" s="308">
        <f>IFERROR(IF(X434="",0,X434),"0")+IFERROR(IF(X435="",0,X435),"0")</f>
        <v>0</v>
      </c>
      <c r="Y436" s="309"/>
      <c r="Z436" s="309"/>
    </row>
    <row r="437" spans="1:53" x14ac:dyDescent="0.2">
      <c r="A437" s="313"/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4"/>
      <c r="N437" s="315" t="s">
        <v>66</v>
      </c>
      <c r="O437" s="316"/>
      <c r="P437" s="316"/>
      <c r="Q437" s="316"/>
      <c r="R437" s="316"/>
      <c r="S437" s="316"/>
      <c r="T437" s="317"/>
      <c r="U437" s="37" t="s">
        <v>65</v>
      </c>
      <c r="V437" s="308">
        <f>IFERROR(SUM(V434:V435),"0")</f>
        <v>0</v>
      </c>
      <c r="W437" s="308">
        <f>IFERROR(SUM(W434:W435),"0")</f>
        <v>0</v>
      </c>
      <c r="X437" s="37"/>
      <c r="Y437" s="309"/>
      <c r="Z437" s="309"/>
    </row>
    <row r="438" spans="1:53" ht="14.25" customHeight="1" x14ac:dyDescent="0.25">
      <c r="A438" s="323" t="s">
        <v>95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13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8">
        <v>4640242180526</v>
      </c>
      <c r="E439" s="319"/>
      <c r="F439" s="305">
        <v>1.8</v>
      </c>
      <c r="G439" s="32">
        <v>6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363" t="s">
        <v>605</v>
      </c>
      <c r="O439" s="331"/>
      <c r="P439" s="331"/>
      <c r="Q439" s="331"/>
      <c r="R439" s="319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8">
        <v>4640242180519</v>
      </c>
      <c r="E440" s="319"/>
      <c r="F440" s="305">
        <v>1.35</v>
      </c>
      <c r="G440" s="32">
        <v>8</v>
      </c>
      <c r="H440" s="305">
        <v>10.8</v>
      </c>
      <c r="I440" s="305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379" t="s">
        <v>608</v>
      </c>
      <c r="O440" s="331"/>
      <c r="P440" s="331"/>
      <c r="Q440" s="331"/>
      <c r="R440" s="319"/>
      <c r="S440" s="34"/>
      <c r="T440" s="34"/>
      <c r="U440" s="35" t="s">
        <v>65</v>
      </c>
      <c r="V440" s="306">
        <v>0</v>
      </c>
      <c r="W440" s="307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12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4"/>
      <c r="N441" s="315" t="s">
        <v>66</v>
      </c>
      <c r="O441" s="316"/>
      <c r="P441" s="316"/>
      <c r="Q441" s="316"/>
      <c r="R441" s="316"/>
      <c r="S441" s="316"/>
      <c r="T441" s="317"/>
      <c r="U441" s="37" t="s">
        <v>67</v>
      </c>
      <c r="V441" s="308">
        <f>IFERROR(V439/H439,"0")+IFERROR(V440/H440,"0")</f>
        <v>0</v>
      </c>
      <c r="W441" s="308">
        <f>IFERROR(W439/H439,"0")+IFERROR(W440/H440,"0")</f>
        <v>0</v>
      </c>
      <c r="X441" s="308">
        <f>IFERROR(IF(X439="",0,X439),"0")+IFERROR(IF(X440="",0,X440),"0")</f>
        <v>0</v>
      </c>
      <c r="Y441" s="309"/>
      <c r="Z441" s="309"/>
    </row>
    <row r="442" spans="1:53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13"/>
      <c r="M442" s="314"/>
      <c r="N442" s="315" t="s">
        <v>66</v>
      </c>
      <c r="O442" s="316"/>
      <c r="P442" s="316"/>
      <c r="Q442" s="316"/>
      <c r="R442" s="316"/>
      <c r="S442" s="316"/>
      <c r="T442" s="317"/>
      <c r="U442" s="37" t="s">
        <v>65</v>
      </c>
      <c r="V442" s="308">
        <f>IFERROR(SUM(V439:V440),"0")</f>
        <v>0</v>
      </c>
      <c r="W442" s="308">
        <f>IFERROR(SUM(W439:W440),"0")</f>
        <v>0</v>
      </c>
      <c r="X442" s="37"/>
      <c r="Y442" s="309"/>
      <c r="Z442" s="309"/>
    </row>
    <row r="443" spans="1:53" ht="14.25" customHeight="1" x14ac:dyDescent="0.25">
      <c r="A443" s="323" t="s">
        <v>60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13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8">
        <v>4640242180816</v>
      </c>
      <c r="E444" s="319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578" t="s">
        <v>611</v>
      </c>
      <c r="O444" s="331"/>
      <c r="P444" s="331"/>
      <c r="Q444" s="331"/>
      <c r="R444" s="319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8">
        <v>4640242180595</v>
      </c>
      <c r="E445" s="319"/>
      <c r="F445" s="305">
        <v>0.7</v>
      </c>
      <c r="G445" s="32">
        <v>6</v>
      </c>
      <c r="H445" s="305">
        <v>4.2</v>
      </c>
      <c r="I445" s="305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89" t="s">
        <v>614</v>
      </c>
      <c r="O445" s="331"/>
      <c r="P445" s="331"/>
      <c r="Q445" s="331"/>
      <c r="R445" s="319"/>
      <c r="S445" s="34"/>
      <c r="T445" s="34"/>
      <c r="U445" s="35" t="s">
        <v>65</v>
      </c>
      <c r="V445" s="306">
        <v>60</v>
      </c>
      <c r="W445" s="307">
        <f>IFERROR(IF(V445="",0,CEILING((V445/$H445),1)*$H445),"")</f>
        <v>63</v>
      </c>
      <c r="X445" s="36">
        <f>IFERROR(IF(W445=0,"",ROUNDUP(W445/H445,0)*0.00753),"")</f>
        <v>0.11295000000000001</v>
      </c>
      <c r="Y445" s="56"/>
      <c r="Z445" s="57"/>
      <c r="AD445" s="58"/>
      <c r="BA445" s="295" t="s">
        <v>1</v>
      </c>
    </row>
    <row r="446" spans="1:53" x14ac:dyDescent="0.2">
      <c r="A446" s="312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4"/>
      <c r="N446" s="315" t="s">
        <v>66</v>
      </c>
      <c r="O446" s="316"/>
      <c r="P446" s="316"/>
      <c r="Q446" s="316"/>
      <c r="R446" s="316"/>
      <c r="S446" s="316"/>
      <c r="T446" s="317"/>
      <c r="U446" s="37" t="s">
        <v>67</v>
      </c>
      <c r="V446" s="308">
        <f>IFERROR(V444/H444,"0")+IFERROR(V445/H445,"0")</f>
        <v>14.285714285714285</v>
      </c>
      <c r="W446" s="308">
        <f>IFERROR(W444/H444,"0")+IFERROR(W445/H445,"0")</f>
        <v>15</v>
      </c>
      <c r="X446" s="308">
        <f>IFERROR(IF(X444="",0,X444),"0")+IFERROR(IF(X445="",0,X445),"0")</f>
        <v>0.11295000000000001</v>
      </c>
      <c r="Y446" s="309"/>
      <c r="Z446" s="309"/>
    </row>
    <row r="447" spans="1:53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13"/>
      <c r="M447" s="314"/>
      <c r="N447" s="315" t="s">
        <v>66</v>
      </c>
      <c r="O447" s="316"/>
      <c r="P447" s="316"/>
      <c r="Q447" s="316"/>
      <c r="R447" s="316"/>
      <c r="S447" s="316"/>
      <c r="T447" s="317"/>
      <c r="U447" s="37" t="s">
        <v>65</v>
      </c>
      <c r="V447" s="308">
        <f>IFERROR(SUM(V444:V445),"0")</f>
        <v>60</v>
      </c>
      <c r="W447" s="308">
        <f>IFERROR(SUM(W444:W445),"0")</f>
        <v>63</v>
      </c>
      <c r="X447" s="37"/>
      <c r="Y447" s="309"/>
      <c r="Z447" s="309"/>
    </row>
    <row r="448" spans="1:53" ht="14.25" customHeight="1" x14ac:dyDescent="0.25">
      <c r="A448" s="323" t="s">
        <v>68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13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8">
        <v>4640242180540</v>
      </c>
      <c r="E449" s="319"/>
      <c r="F449" s="305">
        <v>1.3</v>
      </c>
      <c r="G449" s="32">
        <v>6</v>
      </c>
      <c r="H449" s="305">
        <v>7.8</v>
      </c>
      <c r="I449" s="305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505" t="s">
        <v>617</v>
      </c>
      <c r="O449" s="331"/>
      <c r="P449" s="331"/>
      <c r="Q449" s="331"/>
      <c r="R449" s="319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8">
        <v>4640242180557</v>
      </c>
      <c r="E450" s="319"/>
      <c r="F450" s="305">
        <v>0.5</v>
      </c>
      <c r="G450" s="32">
        <v>6</v>
      </c>
      <c r="H450" s="305">
        <v>3</v>
      </c>
      <c r="I450" s="305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510" t="s">
        <v>620</v>
      </c>
      <c r="O450" s="331"/>
      <c r="P450" s="331"/>
      <c r="Q450" s="331"/>
      <c r="R450" s="319"/>
      <c r="S450" s="34"/>
      <c r="T450" s="34"/>
      <c r="U450" s="35" t="s">
        <v>65</v>
      </c>
      <c r="V450" s="306">
        <v>0</v>
      </c>
      <c r="W450" s="307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12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4"/>
      <c r="N451" s="315" t="s">
        <v>66</v>
      </c>
      <c r="O451" s="316"/>
      <c r="P451" s="316"/>
      <c r="Q451" s="316"/>
      <c r="R451" s="316"/>
      <c r="S451" s="316"/>
      <c r="T451" s="317"/>
      <c r="U451" s="37" t="s">
        <v>67</v>
      </c>
      <c r="V451" s="308">
        <f>IFERROR(V449/H449,"0")+IFERROR(V450/H450,"0")</f>
        <v>0</v>
      </c>
      <c r="W451" s="308">
        <f>IFERROR(W449/H449,"0")+IFERROR(W450/H450,"0")</f>
        <v>0</v>
      </c>
      <c r="X451" s="308">
        <f>IFERROR(IF(X449="",0,X449),"0")+IFERROR(IF(X450="",0,X450),"0")</f>
        <v>0</v>
      </c>
      <c r="Y451" s="309"/>
      <c r="Z451" s="309"/>
    </row>
    <row r="452" spans="1:53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4"/>
      <c r="N452" s="315" t="s">
        <v>66</v>
      </c>
      <c r="O452" s="316"/>
      <c r="P452" s="316"/>
      <c r="Q452" s="316"/>
      <c r="R452" s="316"/>
      <c r="S452" s="316"/>
      <c r="T452" s="317"/>
      <c r="U452" s="37" t="s">
        <v>65</v>
      </c>
      <c r="V452" s="308">
        <f>IFERROR(SUM(V449:V450),"0")</f>
        <v>0</v>
      </c>
      <c r="W452" s="308">
        <f>IFERROR(SUM(W449:W450),"0")</f>
        <v>0</v>
      </c>
      <c r="X452" s="37"/>
      <c r="Y452" s="309"/>
      <c r="Z452" s="309"/>
    </row>
    <row r="453" spans="1:53" ht="16.5" customHeight="1" x14ac:dyDescent="0.25">
      <c r="A453" s="374" t="s">
        <v>621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13"/>
      <c r="Y453" s="301"/>
      <c r="Z453" s="301"/>
    </row>
    <row r="454" spans="1:53" ht="14.25" customHeight="1" x14ac:dyDescent="0.25">
      <c r="A454" s="323" t="s">
        <v>68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13"/>
      <c r="Y454" s="302"/>
      <c r="Z454" s="302"/>
    </row>
    <row r="455" spans="1:53" ht="16.5" customHeight="1" x14ac:dyDescent="0.25">
      <c r="A455" s="54" t="s">
        <v>622</v>
      </c>
      <c r="B455" s="54" t="s">
        <v>623</v>
      </c>
      <c r="C455" s="31">
        <v>4301051310</v>
      </c>
      <c r="D455" s="318">
        <v>4680115880870</v>
      </c>
      <c r="E455" s="319"/>
      <c r="F455" s="305">
        <v>1.3</v>
      </c>
      <c r="G455" s="32">
        <v>6</v>
      </c>
      <c r="H455" s="305">
        <v>7.8</v>
      </c>
      <c r="I455" s="305">
        <v>8.3640000000000008</v>
      </c>
      <c r="J455" s="32">
        <v>56</v>
      </c>
      <c r="K455" s="32" t="s">
        <v>98</v>
      </c>
      <c r="L455" s="33" t="s">
        <v>128</v>
      </c>
      <c r="M455" s="32">
        <v>40</v>
      </c>
      <c r="N455" s="6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5" s="331"/>
      <c r="P455" s="331"/>
      <c r="Q455" s="331"/>
      <c r="R455" s="319"/>
      <c r="S455" s="34"/>
      <c r="T455" s="34"/>
      <c r="U455" s="35" t="s">
        <v>65</v>
      </c>
      <c r="V455" s="306">
        <v>380</v>
      </c>
      <c r="W455" s="307">
        <f>IFERROR(IF(V455="",0,CEILING((V455/$H455),1)*$H455),"")</f>
        <v>382.2</v>
      </c>
      <c r="X455" s="36">
        <f>IFERROR(IF(W455=0,"",ROUNDUP(W455/H455,0)*0.02175),"")</f>
        <v>1.06575</v>
      </c>
      <c r="Y455" s="56"/>
      <c r="Z455" s="57"/>
      <c r="AD455" s="58"/>
      <c r="BA455" s="298" t="s">
        <v>1</v>
      </c>
    </row>
    <row r="456" spans="1:53" x14ac:dyDescent="0.2">
      <c r="A456" s="312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4"/>
      <c r="N456" s="315" t="s">
        <v>66</v>
      </c>
      <c r="O456" s="316"/>
      <c r="P456" s="316"/>
      <c r="Q456" s="316"/>
      <c r="R456" s="316"/>
      <c r="S456" s="316"/>
      <c r="T456" s="317"/>
      <c r="U456" s="37" t="s">
        <v>67</v>
      </c>
      <c r="V456" s="308">
        <f>IFERROR(V455/H455,"0")</f>
        <v>48.717948717948723</v>
      </c>
      <c r="W456" s="308">
        <f>IFERROR(W455/H455,"0")</f>
        <v>49</v>
      </c>
      <c r="X456" s="308">
        <f>IFERROR(IF(X455="",0,X455),"0")</f>
        <v>1.06575</v>
      </c>
      <c r="Y456" s="309"/>
      <c r="Z456" s="309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14"/>
      <c r="N457" s="315" t="s">
        <v>66</v>
      </c>
      <c r="O457" s="316"/>
      <c r="P457" s="316"/>
      <c r="Q457" s="316"/>
      <c r="R457" s="316"/>
      <c r="S457" s="316"/>
      <c r="T457" s="317"/>
      <c r="U457" s="37" t="s">
        <v>65</v>
      </c>
      <c r="V457" s="308">
        <f>IFERROR(SUM(V455:V455),"0")</f>
        <v>380</v>
      </c>
      <c r="W457" s="308">
        <f>IFERROR(SUM(W455:W455),"0")</f>
        <v>382.2</v>
      </c>
      <c r="X457" s="37"/>
      <c r="Y457" s="309"/>
      <c r="Z457" s="309"/>
    </row>
    <row r="458" spans="1:53" ht="15" customHeight="1" x14ac:dyDescent="0.2">
      <c r="A458" s="406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49"/>
      <c r="N458" s="320" t="s">
        <v>624</v>
      </c>
      <c r="O458" s="321"/>
      <c r="P458" s="321"/>
      <c r="Q458" s="321"/>
      <c r="R458" s="321"/>
      <c r="S458" s="321"/>
      <c r="T458" s="322"/>
      <c r="U458" s="37" t="s">
        <v>65</v>
      </c>
      <c r="V458" s="30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>17446.400000000001</v>
      </c>
      <c r="W458" s="30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>17580.939999999999</v>
      </c>
      <c r="X458" s="37"/>
      <c r="Y458" s="309"/>
      <c r="Z458" s="309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49"/>
      <c r="N459" s="320" t="s">
        <v>625</v>
      </c>
      <c r="O459" s="321"/>
      <c r="P459" s="321"/>
      <c r="Q459" s="321"/>
      <c r="R459" s="321"/>
      <c r="S459" s="321"/>
      <c r="T459" s="322"/>
      <c r="U459" s="37" t="s">
        <v>65</v>
      </c>
      <c r="V459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18431.580780885783</v>
      </c>
      <c r="W459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>18574.352000000003</v>
      </c>
      <c r="X459" s="37"/>
      <c r="Y459" s="309"/>
      <c r="Z459" s="309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49"/>
      <c r="N460" s="320" t="s">
        <v>626</v>
      </c>
      <c r="O460" s="321"/>
      <c r="P460" s="321"/>
      <c r="Q460" s="321"/>
      <c r="R460" s="321"/>
      <c r="S460" s="321"/>
      <c r="T460" s="322"/>
      <c r="U460" s="37" t="s">
        <v>627</v>
      </c>
      <c r="V46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32</v>
      </c>
      <c r="W46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>32</v>
      </c>
      <c r="X460" s="37"/>
      <c r="Y460" s="309"/>
      <c r="Z460" s="309"/>
    </row>
    <row r="461" spans="1:53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49"/>
      <c r="N461" s="320" t="s">
        <v>628</v>
      </c>
      <c r="O461" s="321"/>
      <c r="P461" s="321"/>
      <c r="Q461" s="321"/>
      <c r="R461" s="321"/>
      <c r="S461" s="321"/>
      <c r="T461" s="322"/>
      <c r="U461" s="37" t="s">
        <v>65</v>
      </c>
      <c r="V461" s="308">
        <f>GrossWeightTotal+PalletQtyTotal*25</f>
        <v>19231.580780885783</v>
      </c>
      <c r="W461" s="308">
        <f>GrossWeightTotalR+PalletQtyTotalR*25</f>
        <v>19374.352000000003</v>
      </c>
      <c r="X461" s="37"/>
      <c r="Y461" s="309"/>
      <c r="Z461" s="309"/>
    </row>
    <row r="462" spans="1:53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13"/>
      <c r="M462" s="349"/>
      <c r="N462" s="320" t="s">
        <v>629</v>
      </c>
      <c r="O462" s="321"/>
      <c r="P462" s="321"/>
      <c r="Q462" s="321"/>
      <c r="R462" s="321"/>
      <c r="S462" s="321"/>
      <c r="T462" s="322"/>
      <c r="U462" s="37" t="s">
        <v>627</v>
      </c>
      <c r="V462" s="30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>2668.0041933375269</v>
      </c>
      <c r="W462" s="30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>2691</v>
      </c>
      <c r="X462" s="37"/>
      <c r="Y462" s="309"/>
      <c r="Z462" s="309"/>
    </row>
    <row r="463" spans="1:53" ht="14.25" customHeight="1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13"/>
      <c r="M463" s="349"/>
      <c r="N463" s="320" t="s">
        <v>630</v>
      </c>
      <c r="O463" s="321"/>
      <c r="P463" s="321"/>
      <c r="Q463" s="321"/>
      <c r="R463" s="321"/>
      <c r="S463" s="321"/>
      <c r="T463" s="322"/>
      <c r="U463" s="39" t="s">
        <v>631</v>
      </c>
      <c r="V463" s="37"/>
      <c r="W463" s="37"/>
      <c r="X463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>36.813039999999994</v>
      </c>
      <c r="Y463" s="309"/>
      <c r="Z463" s="309"/>
    </row>
    <row r="464" spans="1:53" ht="13.5" customHeight="1" thickBot="1" x14ac:dyDescent="0.25"/>
    <row r="465" spans="1:29" ht="27" customHeight="1" thickTop="1" thickBot="1" x14ac:dyDescent="0.25">
      <c r="A465" s="40" t="s">
        <v>632</v>
      </c>
      <c r="B465" s="299" t="s">
        <v>59</v>
      </c>
      <c r="C465" s="310" t="s">
        <v>93</v>
      </c>
      <c r="D465" s="540"/>
      <c r="E465" s="540"/>
      <c r="F465" s="371"/>
      <c r="G465" s="310" t="s">
        <v>238</v>
      </c>
      <c r="H465" s="540"/>
      <c r="I465" s="540"/>
      <c r="J465" s="540"/>
      <c r="K465" s="540"/>
      <c r="L465" s="540"/>
      <c r="M465" s="371"/>
      <c r="N465" s="310" t="s">
        <v>436</v>
      </c>
      <c r="O465" s="371"/>
      <c r="P465" s="310" t="s">
        <v>483</v>
      </c>
      <c r="Q465" s="371"/>
      <c r="R465" s="299" t="s">
        <v>553</v>
      </c>
      <c r="S465" s="310" t="s">
        <v>595</v>
      </c>
      <c r="T465" s="371"/>
      <c r="U465" s="300"/>
      <c r="Z465" s="52"/>
      <c r="AC465" s="300"/>
    </row>
    <row r="466" spans="1:29" ht="14.25" customHeight="1" thickTop="1" x14ac:dyDescent="0.2">
      <c r="A466" s="562" t="s">
        <v>633</v>
      </c>
      <c r="B466" s="310" t="s">
        <v>59</v>
      </c>
      <c r="C466" s="310" t="s">
        <v>94</v>
      </c>
      <c r="D466" s="310" t="s">
        <v>102</v>
      </c>
      <c r="E466" s="310" t="s">
        <v>93</v>
      </c>
      <c r="F466" s="310" t="s">
        <v>231</v>
      </c>
      <c r="G466" s="310" t="s">
        <v>239</v>
      </c>
      <c r="H466" s="310" t="s">
        <v>246</v>
      </c>
      <c r="I466" s="310" t="s">
        <v>263</v>
      </c>
      <c r="J466" s="310" t="s">
        <v>323</v>
      </c>
      <c r="K466" s="300"/>
      <c r="L466" s="310" t="s">
        <v>404</v>
      </c>
      <c r="M466" s="310" t="s">
        <v>422</v>
      </c>
      <c r="N466" s="310" t="s">
        <v>437</v>
      </c>
      <c r="O466" s="310" t="s">
        <v>460</v>
      </c>
      <c r="P466" s="310" t="s">
        <v>484</v>
      </c>
      <c r="Q466" s="310" t="s">
        <v>531</v>
      </c>
      <c r="R466" s="310" t="s">
        <v>553</v>
      </c>
      <c r="S466" s="310" t="s">
        <v>596</v>
      </c>
      <c r="T466" s="310" t="s">
        <v>621</v>
      </c>
      <c r="U466" s="300"/>
      <c r="Z466" s="52"/>
      <c r="AC466" s="300"/>
    </row>
    <row r="467" spans="1:29" ht="13.5" customHeight="1" thickBot="1" x14ac:dyDescent="0.25">
      <c r="A467" s="563"/>
      <c r="B467" s="311"/>
      <c r="C467" s="311"/>
      <c r="D467" s="311"/>
      <c r="E467" s="311"/>
      <c r="F467" s="311"/>
      <c r="G467" s="311"/>
      <c r="H467" s="311"/>
      <c r="I467" s="311"/>
      <c r="J467" s="311"/>
      <c r="K467" s="300"/>
      <c r="L467" s="311"/>
      <c r="M467" s="311"/>
      <c r="N467" s="311"/>
      <c r="O467" s="311"/>
      <c r="P467" s="311"/>
      <c r="Q467" s="311"/>
      <c r="R467" s="311"/>
      <c r="S467" s="311"/>
      <c r="T467" s="311"/>
      <c r="U467" s="300"/>
      <c r="Z467" s="52"/>
      <c r="AC467" s="300"/>
    </row>
    <row r="468" spans="1:29" ht="18" customHeight="1" thickTop="1" thickBot="1" x14ac:dyDescent="0.25">
      <c r="A468" s="40" t="s">
        <v>634</v>
      </c>
      <c r="B468" s="46">
        <f>IFERROR(W22*1,"0")+IFERROR(W26*1,"0")+IFERROR(W27*1,"0")+IFERROR(W28*1,"0")+IFERROR(W29*1,"0")+IFERROR(W30*1,"0")+IFERROR(W31*1,"0")+IFERROR(W35*1,"0")+IFERROR(W39*1,"0")+IFERROR(W43*1,"0")</f>
        <v>176.4</v>
      </c>
      <c r="C468" s="46">
        <f>IFERROR(W49*1,"0")+IFERROR(W50*1,"0")</f>
        <v>75.600000000000009</v>
      </c>
      <c r="D468" s="46">
        <f>IFERROR(W55*1,"0")+IFERROR(W56*1,"0")+IFERROR(W57*1,"0")+IFERROR(W58*1,"0")</f>
        <v>86.4</v>
      </c>
      <c r="E46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1317.8</v>
      </c>
      <c r="F468" s="46">
        <f>IFERROR(W128*1,"0")+IFERROR(W129*1,"0")+IFERROR(W130*1,"0")</f>
        <v>97.199999999999989</v>
      </c>
      <c r="G468" s="46">
        <f>IFERROR(W136*1,"0")+IFERROR(W137*1,"0")+IFERROR(W138*1,"0")</f>
        <v>0</v>
      </c>
      <c r="H468" s="46">
        <f>IFERROR(W143*1,"0")+IFERROR(W144*1,"0")+IFERROR(W145*1,"0")+IFERROR(W146*1,"0")+IFERROR(W147*1,"0")+IFERROR(W148*1,"0")+IFERROR(W149*1,"0")+IFERROR(W150*1,"0")</f>
        <v>323.40000000000003</v>
      </c>
      <c r="I468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1947.1999999999998</v>
      </c>
      <c r="J468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894.30000000000007</v>
      </c>
      <c r="K468" s="300"/>
      <c r="L468" s="46">
        <f>IFERROR(W257*1,"0")+IFERROR(W258*1,"0")+IFERROR(W259*1,"0")+IFERROR(W260*1,"0")+IFERROR(W261*1,"0")+IFERROR(W262*1,"0")+IFERROR(W263*1,"0")+IFERROR(W267*1,"0")+IFERROR(W268*1,"0")</f>
        <v>0</v>
      </c>
      <c r="M468" s="46">
        <f>IFERROR(W273*1,"0")+IFERROR(W277*1,"0")+IFERROR(W278*1,"0")+IFERROR(W279*1,"0")+IFERROR(W283*1,"0")+IFERROR(W287*1,"0")</f>
        <v>35.28</v>
      </c>
      <c r="N468" s="46">
        <f>IFERROR(W293*1,"0")+IFERROR(W294*1,"0")+IFERROR(W295*1,"0")+IFERROR(W296*1,"0")+IFERROR(W297*1,"0")+IFERROR(W298*1,"0")+IFERROR(W299*1,"0")+IFERROR(W300*1,"0")+IFERROR(W304*1,"0")+IFERROR(W305*1,"0")+IFERROR(W309*1,"0")+IFERROR(W313*1,"0")</f>
        <v>7438.2</v>
      </c>
      <c r="O468" s="46">
        <f>IFERROR(W318*1,"0")+IFERROR(W319*1,"0")+IFERROR(W320*1,"0")+IFERROR(W321*1,"0")+IFERROR(W325*1,"0")+IFERROR(W326*1,"0")+IFERROR(W330*1,"0")+IFERROR(W331*1,"0")+IFERROR(W332*1,"0")+IFERROR(W333*1,"0")+IFERROR(W337*1,"0")</f>
        <v>670.8</v>
      </c>
      <c r="P468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1136.0999999999999</v>
      </c>
      <c r="Q468" s="46">
        <f>IFERROR(W380*1,"0")+IFERROR(W381*1,"0")+IFERROR(W385*1,"0")+IFERROR(W386*1,"0")+IFERROR(W387*1,"0")+IFERROR(W388*1,"0")+IFERROR(W389*1,"0")+IFERROR(W390*1,"0")+IFERROR(W391*1,"0")+IFERROR(W395*1,"0")</f>
        <v>321.3</v>
      </c>
      <c r="R468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2615.7600000000002</v>
      </c>
      <c r="S468" s="46">
        <f>IFERROR(W434*1,"0")+IFERROR(W435*1,"0")+IFERROR(W439*1,"0")+IFERROR(W440*1,"0")+IFERROR(W444*1,"0")+IFERROR(W445*1,"0")+IFERROR(W449*1,"0")+IFERROR(W450*1,"0")</f>
        <v>63</v>
      </c>
      <c r="T468" s="46">
        <f>IFERROR(W455*1,"0")</f>
        <v>382.2</v>
      </c>
      <c r="U468" s="300"/>
      <c r="Z468" s="52"/>
      <c r="AC468" s="300"/>
    </row>
  </sheetData>
  <sheetProtection algorithmName="SHA-512" hashValue="6HmeRDZdSY//ggu5Tf7bLmNOhz20A0Tqj5LBXeh8qZitsUbknhSoPicfZ+oE/fu/QFO3jNDZqs7bwoxkHXpM4A==" saltValue="TYZNO2tfsAeakcL+uTniB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402:R402"/>
    <mergeCell ref="D445:E445"/>
    <mergeCell ref="A415:M416"/>
    <mergeCell ref="N205:R205"/>
    <mergeCell ref="A226:X226"/>
    <mergeCell ref="D260:E260"/>
    <mergeCell ref="N425:T425"/>
    <mergeCell ref="D390:E390"/>
    <mergeCell ref="N225:T225"/>
    <mergeCell ref="A394:X394"/>
    <mergeCell ref="D168:E168"/>
    <mergeCell ref="A240:M241"/>
    <mergeCell ref="N137:R137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8:R28"/>
    <mergeCell ref="N30:R30"/>
    <mergeCell ref="A135:X135"/>
    <mergeCell ref="N32:T32"/>
    <mergeCell ref="R6:S9"/>
    <mergeCell ref="D380:E380"/>
    <mergeCell ref="D245:E245"/>
    <mergeCell ref="N214:T214"/>
    <mergeCell ref="N318:R318"/>
    <mergeCell ref="A23:M24"/>
    <mergeCell ref="N78:R78"/>
    <mergeCell ref="O11:P11"/>
    <mergeCell ref="N149:R149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D365:E365"/>
    <mergeCell ref="D208:E208"/>
    <mergeCell ref="A448:X448"/>
    <mergeCell ref="D366:E366"/>
    <mergeCell ref="D300:E300"/>
    <mergeCell ref="N410:T410"/>
    <mergeCell ref="D406:E406"/>
    <mergeCell ref="A341:X341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D28:E28"/>
    <mergeCell ref="D5:E5"/>
    <mergeCell ref="O10:P10"/>
    <mergeCell ref="D8:L8"/>
    <mergeCell ref="N39:R39"/>
    <mergeCell ref="D147:E147"/>
    <mergeCell ref="D72:E72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326:E326"/>
    <mergeCell ref="N128:R128"/>
    <mergeCell ref="D313:E313"/>
    <mergeCell ref="N273:R273"/>
    <mergeCell ref="N444:R444"/>
    <mergeCell ref="D145:E145"/>
    <mergeCell ref="D387:E387"/>
    <mergeCell ref="D210:E210"/>
    <mergeCell ref="D381:E381"/>
    <mergeCell ref="N166:R166"/>
    <mergeCell ref="N337:R337"/>
    <mergeCell ref="D87:E87"/>
    <mergeCell ref="D209:E209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N222:R222"/>
    <mergeCell ref="D94:E94"/>
    <mergeCell ref="D69:E69"/>
    <mergeCell ref="A271:X271"/>
    <mergeCell ref="N162:T162"/>
    <mergeCell ref="D354:E354"/>
    <mergeCell ref="A363:X363"/>
    <mergeCell ref="R466:R467"/>
    <mergeCell ref="N335:T335"/>
    <mergeCell ref="N75:R75"/>
    <mergeCell ref="D356:E356"/>
    <mergeCell ref="T466:T467"/>
    <mergeCell ref="N298:R298"/>
    <mergeCell ref="N102:R102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O6:P6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D27:E27"/>
    <mergeCell ref="N15:R16"/>
    <mergeCell ref="N37:T37"/>
    <mergeCell ref="A62:X62"/>
    <mergeCell ref="A44:M45"/>
    <mergeCell ref="N74:R74"/>
    <mergeCell ref="N76:R76"/>
    <mergeCell ref="D43:E43"/>
    <mergeCell ref="N29:R29"/>
    <mergeCell ref="D137:E137"/>
    <mergeCell ref="N26:R26"/>
    <mergeCell ref="N40:T40"/>
    <mergeCell ref="A118:X118"/>
    <mergeCell ref="N184:R184"/>
    <mergeCell ref="N67:R67"/>
    <mergeCell ref="D156:E156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377:T377"/>
    <mergeCell ref="N200:R200"/>
    <mergeCell ref="N229:R229"/>
    <mergeCell ref="N387:R387"/>
    <mergeCell ref="N338:T338"/>
    <mergeCell ref="N405:R405"/>
    <mergeCell ref="N380:R380"/>
    <mergeCell ref="D371:E371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325:E325"/>
    <mergeCell ref="N450:R450"/>
    <mergeCell ref="D414:E414"/>
    <mergeCell ref="D352:E352"/>
    <mergeCell ref="A424:M425"/>
    <mergeCell ref="A342:X342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N77:R77"/>
    <mergeCell ref="D185:E185"/>
    <mergeCell ref="N91:T9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D172:E172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T6:U9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D277:E277"/>
    <mergeCell ref="N263:R263"/>
    <mergeCell ref="N327:T327"/>
    <mergeCell ref="A213:M214"/>
    <mergeCell ref="A151:M152"/>
    <mergeCell ref="M17:M18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95:R95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70:R70"/>
    <mergeCell ref="D138:E138"/>
    <mergeCell ref="H17:H18"/>
    <mergeCell ref="A42:X42"/>
    <mergeCell ref="A9:C9"/>
    <mergeCell ref="D22:E22"/>
    <mergeCell ref="D86:E86"/>
    <mergeCell ref="D257:E257"/>
    <mergeCell ref="N98:R98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43:R43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237:R237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212:R21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D58:E58"/>
    <mergeCell ref="O12:P12"/>
    <mergeCell ref="N52:T5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Z17:Z18"/>
    <mergeCell ref="A374:X374"/>
    <mergeCell ref="D299:E299"/>
    <mergeCell ref="N35:R35"/>
    <mergeCell ref="N206:R206"/>
    <mergeCell ref="D222:E222"/>
    <mergeCell ref="G17:G18"/>
    <mergeCell ref="A316:X316"/>
    <mergeCell ref="N287:R287"/>
    <mergeCell ref="A169:M170"/>
    <mergeCell ref="A46:X46"/>
    <mergeCell ref="N66:R66"/>
    <mergeCell ref="N188:R188"/>
    <mergeCell ref="A282:X282"/>
    <mergeCell ref="N284:T284"/>
    <mergeCell ref="D39:E39"/>
    <mergeCell ref="A224:M225"/>
    <mergeCell ref="N187:R187"/>
    <mergeCell ref="N279:R279"/>
    <mergeCell ref="D89:E89"/>
    <mergeCell ref="A288:M289"/>
    <mergeCell ref="A291:X291"/>
    <mergeCell ref="N216:R216"/>
    <mergeCell ref="N343:R343"/>
    <mergeCell ref="N114:R114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N414:R414"/>
    <mergeCell ref="A451:M452"/>
    <mergeCell ref="N408:R408"/>
    <mergeCell ref="A382:M383"/>
    <mergeCell ref="N423:R423"/>
    <mergeCell ref="D418:E418"/>
    <mergeCell ref="A446:M447"/>
    <mergeCell ref="D420:E420"/>
    <mergeCell ref="N430:T430"/>
    <mergeCell ref="N59:T59"/>
    <mergeCell ref="D128:E128"/>
    <mergeCell ref="N109:R109"/>
    <mergeCell ref="D318:E318"/>
    <mergeCell ref="N406:R406"/>
    <mergeCell ref="D389:E389"/>
    <mergeCell ref="N208:R208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373:T373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A116:M117"/>
    <mergeCell ref="N348:R348"/>
    <mergeCell ref="N248:T248"/>
    <mergeCell ref="D294:E294"/>
    <mergeCell ref="D231:E231"/>
    <mergeCell ref="D358:E358"/>
    <mergeCell ref="D223:E223"/>
    <mergeCell ref="D279:E279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N131:T131"/>
    <mergeCell ref="N429:T429"/>
    <mergeCell ref="N230:R230"/>
    <mergeCell ref="A253:M254"/>
    <mergeCell ref="N418:R418"/>
    <mergeCell ref="N383:T383"/>
    <mergeCell ref="D404:E404"/>
    <mergeCell ref="N420:R420"/>
    <mergeCell ref="N376:T376"/>
    <mergeCell ref="N447:T447"/>
    <mergeCell ref="N146:R146"/>
    <mergeCell ref="A314:M315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356:R356"/>
    <mergeCell ref="D35:E35"/>
    <mergeCell ref="D228:E228"/>
    <mergeCell ref="D333:E333"/>
    <mergeCell ref="D10:E10"/>
    <mergeCell ref="F10:G10"/>
    <mergeCell ref="D305:E305"/>
    <mergeCell ref="N227:R227"/>
    <mergeCell ref="N110:R110"/>
    <mergeCell ref="D243:E243"/>
    <mergeCell ref="D99:E99"/>
    <mergeCell ref="N314:T314"/>
    <mergeCell ref="N241:T241"/>
    <mergeCell ref="D407:E407"/>
    <mergeCell ref="N388:R388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A126:X126"/>
    <mergeCell ref="D244:E244"/>
    <mergeCell ref="N33:T33"/>
    <mergeCell ref="D29:E29"/>
    <mergeCell ref="N344:R344"/>
    <mergeCell ref="N319:R319"/>
    <mergeCell ref="D216:E216"/>
    <mergeCell ref="D252:E252"/>
    <mergeCell ref="A372:M373"/>
    <mergeCell ref="A40:M41"/>
    <mergeCell ref="A338:M339"/>
    <mergeCell ref="A15:L15"/>
    <mergeCell ref="N23:T23"/>
    <mergeCell ref="A48:X48"/>
    <mergeCell ref="N194:T194"/>
    <mergeCell ref="N261:R261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N465:O465"/>
    <mergeCell ref="D450:E450"/>
    <mergeCell ref="N437:T437"/>
    <mergeCell ref="N204:R204"/>
    <mergeCell ref="N375:R375"/>
    <mergeCell ref="A398:X398"/>
    <mergeCell ref="N289:T289"/>
    <mergeCell ref="N440:R440"/>
    <mergeCell ref="N299:R299"/>
    <mergeCell ref="A53:X53"/>
    <mergeCell ref="A324:X324"/>
    <mergeCell ref="N372:T372"/>
    <mergeCell ref="N385:R385"/>
    <mergeCell ref="N310:T310"/>
    <mergeCell ref="D395:E395"/>
    <mergeCell ref="N361:T361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85:R85"/>
    <mergeCell ref="M466:M467"/>
    <mergeCell ref="A59:M60"/>
    <mergeCell ref="N265:T265"/>
    <mergeCell ref="D408:E408"/>
    <mergeCell ref="N458:T458"/>
    <mergeCell ref="A417:X417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N456:T456"/>
    <mergeCell ref="N389:R389"/>
    <mergeCell ref="N156:R156"/>
    <mergeCell ref="A379:X379"/>
    <mergeCell ref="N397:T397"/>
    <mergeCell ref="D239:E239"/>
    <mergeCell ref="D95:E95"/>
    <mergeCell ref="S17:T1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2"/>
    </row>
    <row r="3" spans="2:8" x14ac:dyDescent="0.2">
      <c r="B3" s="47" t="s">
        <v>636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637</v>
      </c>
      <c r="C6" s="47" t="s">
        <v>638</v>
      </c>
      <c r="D6" s="47" t="s">
        <v>639</v>
      </c>
      <c r="E6" s="47"/>
    </row>
    <row r="7" spans="2:8" x14ac:dyDescent="0.2">
      <c r="B7" s="47" t="s">
        <v>14</v>
      </c>
      <c r="C7" s="47" t="s">
        <v>640</v>
      </c>
      <c r="D7" s="47" t="s">
        <v>641</v>
      </c>
      <c r="E7" s="47"/>
    </row>
    <row r="8" spans="2:8" x14ac:dyDescent="0.2">
      <c r="B8" s="47" t="s">
        <v>642</v>
      </c>
      <c r="C8" s="47" t="s">
        <v>643</v>
      </c>
      <c r="D8" s="47" t="s">
        <v>644</v>
      </c>
      <c r="E8" s="47"/>
    </row>
    <row r="9" spans="2:8" x14ac:dyDescent="0.2">
      <c r="B9" s="47" t="s">
        <v>645</v>
      </c>
      <c r="C9" s="47" t="s">
        <v>646</v>
      </c>
      <c r="D9" s="47" t="s">
        <v>647</v>
      </c>
      <c r="E9" s="47"/>
    </row>
    <row r="11" spans="2:8" x14ac:dyDescent="0.2">
      <c r="B11" s="47" t="s">
        <v>648</v>
      </c>
      <c r="C11" s="47" t="s">
        <v>638</v>
      </c>
      <c r="D11" s="47"/>
      <c r="E11" s="47"/>
    </row>
    <row r="13" spans="2:8" x14ac:dyDescent="0.2">
      <c r="B13" s="47" t="s">
        <v>649</v>
      </c>
      <c r="C13" s="47" t="s">
        <v>640</v>
      </c>
      <c r="D13" s="47"/>
      <c r="E13" s="47"/>
    </row>
    <row r="15" spans="2:8" x14ac:dyDescent="0.2">
      <c r="B15" s="47" t="s">
        <v>650</v>
      </c>
      <c r="C15" s="47" t="s">
        <v>643</v>
      </c>
      <c r="D15" s="47"/>
      <c r="E15" s="47"/>
    </row>
    <row r="17" spans="2:5" x14ac:dyDescent="0.2">
      <c r="B17" s="47" t="s">
        <v>651</v>
      </c>
      <c r="C17" s="47" t="s">
        <v>646</v>
      </c>
      <c r="D17" s="47"/>
      <c r="E17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  <row r="24" spans="2:5" x14ac:dyDescent="0.2">
      <c r="B24" s="47" t="s">
        <v>657</v>
      </c>
      <c r="C24" s="47"/>
      <c r="D24" s="47"/>
      <c r="E24" s="47"/>
    </row>
    <row r="25" spans="2:5" x14ac:dyDescent="0.2">
      <c r="B25" s="47" t="s">
        <v>658</v>
      </c>
      <c r="C25" s="47"/>
      <c r="D25" s="47"/>
      <c r="E25" s="47"/>
    </row>
    <row r="26" spans="2:5" x14ac:dyDescent="0.2">
      <c r="B26" s="47" t="s">
        <v>659</v>
      </c>
      <c r="C26" s="47"/>
      <c r="D26" s="47"/>
      <c r="E26" s="47"/>
    </row>
    <row r="27" spans="2:5" x14ac:dyDescent="0.2">
      <c r="B27" s="47" t="s">
        <v>660</v>
      </c>
      <c r="C27" s="47"/>
      <c r="D27" s="47"/>
      <c r="E27" s="47"/>
    </row>
    <row r="28" spans="2:5" x14ac:dyDescent="0.2">
      <c r="B28" s="47" t="s">
        <v>661</v>
      </c>
      <c r="C28" s="47"/>
      <c r="D28" s="47"/>
      <c r="E28" s="47"/>
    </row>
    <row r="29" spans="2:5" x14ac:dyDescent="0.2">
      <c r="B29" s="47" t="s">
        <v>662</v>
      </c>
      <c r="C29" s="47"/>
      <c r="D29" s="47"/>
      <c r="E29" s="47"/>
    </row>
  </sheetData>
  <sheetProtection algorithmName="SHA-512" hashValue="o/IVp1A3DhrpKA4Rubq0DPOzsqp54F/Rxe9SUkFZnCfN4SFHGMO6x5PKNmi7NnN7fslquLHPOOqwbQImRX+WRg==" saltValue="3aShmGzzymVcoLwmbheC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