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W445" i="1"/>
  <c r="X445" i="1" s="1"/>
  <c r="W444" i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V429" i="1"/>
  <c r="W428" i="1"/>
  <c r="X428" i="1" s="1"/>
  <c r="N428" i="1"/>
  <c r="W427" i="1"/>
  <c r="N427" i="1"/>
  <c r="V425" i="1"/>
  <c r="V424" i="1"/>
  <c r="W423" i="1"/>
  <c r="X423" i="1" s="1"/>
  <c r="X422" i="1"/>
  <c r="W422" i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W344" i="1"/>
  <c r="X344" i="1" s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X299" i="1"/>
  <c r="W299" i="1"/>
  <c r="N299" i="1"/>
  <c r="X298" i="1"/>
  <c r="W298" i="1"/>
  <c r="W297" i="1"/>
  <c r="X297" i="1" s="1"/>
  <c r="N297" i="1"/>
  <c r="X296" i="1"/>
  <c r="W296" i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N277" i="1"/>
  <c r="V275" i="1"/>
  <c r="X274" i="1"/>
  <c r="V274" i="1"/>
  <c r="X273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X257" i="1"/>
  <c r="X264" i="1" s="1"/>
  <c r="W257" i="1"/>
  <c r="W264" i="1" s="1"/>
  <c r="N257" i="1"/>
  <c r="V254" i="1"/>
  <c r="V253" i="1"/>
  <c r="X252" i="1"/>
  <c r="W252" i="1"/>
  <c r="N252" i="1"/>
  <c r="W251" i="1"/>
  <c r="N251" i="1"/>
  <c r="X250" i="1"/>
  <c r="W250" i="1"/>
  <c r="W254" i="1" s="1"/>
  <c r="N250" i="1"/>
  <c r="W248" i="1"/>
  <c r="V248" i="1"/>
  <c r="W247" i="1"/>
  <c r="V247" i="1"/>
  <c r="X246" i="1"/>
  <c r="W246" i="1"/>
  <c r="N246" i="1"/>
  <c r="X245" i="1"/>
  <c r="W245" i="1"/>
  <c r="W244" i="1"/>
  <c r="X244" i="1" s="1"/>
  <c r="X243" i="1"/>
  <c r="X247" i="1" s="1"/>
  <c r="W243" i="1"/>
  <c r="V241" i="1"/>
  <c r="V240" i="1"/>
  <c r="W239" i="1"/>
  <c r="X239" i="1" s="1"/>
  <c r="N239" i="1"/>
  <c r="W238" i="1"/>
  <c r="N238" i="1"/>
  <c r="X237" i="1"/>
  <c r="W237" i="1"/>
  <c r="N237" i="1"/>
  <c r="V235" i="1"/>
  <c r="V234" i="1"/>
  <c r="X233" i="1"/>
  <c r="W233" i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X227" i="1"/>
  <c r="W227" i="1"/>
  <c r="W234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X220" i="1"/>
  <c r="X224" i="1" s="1"/>
  <c r="W220" i="1"/>
  <c r="W224" i="1" s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N198" i="1"/>
  <c r="V195" i="1"/>
  <c r="V194" i="1"/>
  <c r="W193" i="1"/>
  <c r="W194" i="1" s="1"/>
  <c r="N193" i="1"/>
  <c r="X192" i="1"/>
  <c r="W192" i="1"/>
  <c r="N192" i="1"/>
  <c r="V190" i="1"/>
  <c r="V189" i="1"/>
  <c r="X188" i="1"/>
  <c r="W188" i="1"/>
  <c r="N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N174" i="1"/>
  <c r="X173" i="1"/>
  <c r="W173" i="1"/>
  <c r="W190" i="1" s="1"/>
  <c r="X172" i="1"/>
  <c r="W172" i="1"/>
  <c r="N172" i="1"/>
  <c r="V170" i="1"/>
  <c r="V169" i="1"/>
  <c r="X168" i="1"/>
  <c r="W168" i="1"/>
  <c r="N168" i="1"/>
  <c r="X167" i="1"/>
  <c r="W167" i="1"/>
  <c r="N167" i="1"/>
  <c r="W166" i="1"/>
  <c r="X166" i="1" s="1"/>
  <c r="N166" i="1"/>
  <c r="W165" i="1"/>
  <c r="X165" i="1" s="1"/>
  <c r="N165" i="1"/>
  <c r="W163" i="1"/>
  <c r="V163" i="1"/>
  <c r="V162" i="1"/>
  <c r="W161" i="1"/>
  <c r="X161" i="1" s="1"/>
  <c r="X162" i="1" s="1"/>
  <c r="N161" i="1"/>
  <c r="X160" i="1"/>
  <c r="W160" i="1"/>
  <c r="V158" i="1"/>
  <c r="V157" i="1"/>
  <c r="W156" i="1"/>
  <c r="X156" i="1" s="1"/>
  <c r="N156" i="1"/>
  <c r="X155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V140" i="1"/>
  <c r="V139" i="1"/>
  <c r="W138" i="1"/>
  <c r="X138" i="1" s="1"/>
  <c r="N138" i="1"/>
  <c r="X137" i="1"/>
  <c r="W137" i="1"/>
  <c r="W140" i="1" s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F472" i="1" s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X55" i="1" s="1"/>
  <c r="V52" i="1"/>
  <c r="V51" i="1"/>
  <c r="X50" i="1"/>
  <c r="W50" i="1"/>
  <c r="N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W24" i="1"/>
  <c r="V24" i="1"/>
  <c r="V462" i="1" s="1"/>
  <c r="W23" i="1"/>
  <c r="V23" i="1"/>
  <c r="X22" i="1"/>
  <c r="X23" i="1" s="1"/>
  <c r="W22" i="1"/>
  <c r="N22" i="1"/>
  <c r="H10" i="1"/>
  <c r="A9" i="1"/>
  <c r="H9" i="1" s="1"/>
  <c r="D7" i="1"/>
  <c r="O6" i="1"/>
  <c r="N2" i="1"/>
  <c r="X116" i="1" l="1"/>
  <c r="X59" i="1"/>
  <c r="X103" i="1"/>
  <c r="X368" i="1"/>
  <c r="X80" i="1"/>
  <c r="X151" i="1"/>
  <c r="X157" i="1"/>
  <c r="J9" i="1"/>
  <c r="W60" i="1"/>
  <c r="W104" i="1"/>
  <c r="W117" i="1"/>
  <c r="W131" i="1"/>
  <c r="W189" i="1"/>
  <c r="W240" i="1"/>
  <c r="X238" i="1"/>
  <c r="X240" i="1" s="1"/>
  <c r="W289" i="1"/>
  <c r="X287" i="1"/>
  <c r="X288" i="1" s="1"/>
  <c r="W314" i="1"/>
  <c r="W315" i="1"/>
  <c r="W327" i="1"/>
  <c r="W328" i="1"/>
  <c r="X325" i="1"/>
  <c r="X327" i="1" s="1"/>
  <c r="P472" i="1"/>
  <c r="W345" i="1"/>
  <c r="W346" i="1"/>
  <c r="X343" i="1"/>
  <c r="X345" i="1" s="1"/>
  <c r="W372" i="1"/>
  <c r="W373" i="1"/>
  <c r="X410" i="1"/>
  <c r="W436" i="1"/>
  <c r="D472" i="1"/>
  <c r="A10" i="1"/>
  <c r="B472" i="1"/>
  <c r="W463" i="1"/>
  <c r="X27" i="1"/>
  <c r="X32" i="1" s="1"/>
  <c r="X467" i="1" s="1"/>
  <c r="X35" i="1"/>
  <c r="X36" i="1" s="1"/>
  <c r="X39" i="1"/>
  <c r="X40" i="1" s="1"/>
  <c r="X43" i="1"/>
  <c r="X44" i="1" s="1"/>
  <c r="X49" i="1"/>
  <c r="X51" i="1" s="1"/>
  <c r="W52" i="1"/>
  <c r="W59" i="1"/>
  <c r="E472" i="1"/>
  <c r="W81" i="1"/>
  <c r="X128" i="1"/>
  <c r="X131" i="1" s="1"/>
  <c r="G472" i="1"/>
  <c r="W139" i="1"/>
  <c r="W466" i="1" s="1"/>
  <c r="X136" i="1"/>
  <c r="X139" i="1" s="1"/>
  <c r="W152" i="1"/>
  <c r="W162" i="1"/>
  <c r="W169" i="1"/>
  <c r="J472" i="1"/>
  <c r="W213" i="1"/>
  <c r="X198" i="1"/>
  <c r="X213" i="1" s="1"/>
  <c r="W241" i="1"/>
  <c r="W269" i="1"/>
  <c r="W270" i="1"/>
  <c r="X267" i="1"/>
  <c r="X269" i="1" s="1"/>
  <c r="W274" i="1"/>
  <c r="W275" i="1"/>
  <c r="X313" i="1"/>
  <c r="X314" i="1" s="1"/>
  <c r="X330" i="1"/>
  <c r="X334" i="1" s="1"/>
  <c r="X348" i="1"/>
  <c r="X361" i="1" s="1"/>
  <c r="W362" i="1"/>
  <c r="X371" i="1"/>
  <c r="X372" i="1" s="1"/>
  <c r="X382" i="1"/>
  <c r="X392" i="1"/>
  <c r="W424" i="1"/>
  <c r="W430" i="1"/>
  <c r="W429" i="1"/>
  <c r="X434" i="1"/>
  <c r="X436" i="1" s="1"/>
  <c r="W446" i="1"/>
  <c r="W461" i="1"/>
  <c r="X459" i="1"/>
  <c r="X460" i="1" s="1"/>
  <c r="H472" i="1"/>
  <c r="F9" i="1"/>
  <c r="F10" i="1"/>
  <c r="W37" i="1"/>
  <c r="W462" i="1" s="1"/>
  <c r="W41" i="1"/>
  <c r="W45" i="1"/>
  <c r="W51" i="1"/>
  <c r="W80" i="1"/>
  <c r="W125" i="1"/>
  <c r="X169" i="1"/>
  <c r="X189" i="1"/>
  <c r="X234" i="1"/>
  <c r="W280" i="1"/>
  <c r="W285" i="1"/>
  <c r="X283" i="1"/>
  <c r="X284" i="1" s="1"/>
  <c r="W288" i="1"/>
  <c r="W302" i="1"/>
  <c r="N472" i="1"/>
  <c r="X293" i="1"/>
  <c r="X301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X415" i="1"/>
  <c r="X424" i="1"/>
  <c r="W437" i="1"/>
  <c r="W464" i="1"/>
  <c r="M472" i="1"/>
  <c r="V466" i="1"/>
  <c r="X83" i="1"/>
  <c r="X90" i="1" s="1"/>
  <c r="X119" i="1"/>
  <c r="X124" i="1" s="1"/>
  <c r="W132" i="1"/>
  <c r="W151" i="1"/>
  <c r="I472" i="1"/>
  <c r="W157" i="1"/>
  <c r="W158" i="1"/>
  <c r="W170" i="1"/>
  <c r="W195" i="1"/>
  <c r="X193" i="1"/>
  <c r="X194" i="1" s="1"/>
  <c r="W214" i="1"/>
  <c r="W235" i="1"/>
  <c r="W253" i="1"/>
  <c r="X251" i="1"/>
  <c r="X253" i="1" s="1"/>
  <c r="L472" i="1"/>
  <c r="W265" i="1"/>
  <c r="W281" i="1"/>
  <c r="X309" i="1"/>
  <c r="X310" i="1" s="1"/>
  <c r="X318" i="1"/>
  <c r="X322" i="1" s="1"/>
  <c r="W368" i="1"/>
  <c r="R472" i="1"/>
  <c r="W411" i="1"/>
  <c r="W425" i="1"/>
  <c r="W441" i="1"/>
  <c r="X439" i="1"/>
  <c r="X441" i="1" s="1"/>
  <c r="T472" i="1"/>
  <c r="W457" i="1"/>
  <c r="X455" i="1"/>
  <c r="X456" i="1" s="1"/>
  <c r="Q472" i="1"/>
  <c r="W225" i="1"/>
  <c r="W369" i="1"/>
  <c r="W392" i="1"/>
  <c r="W410" i="1"/>
  <c r="W447" i="1"/>
  <c r="X427" i="1"/>
  <c r="X429" i="1" s="1"/>
  <c r="X444" i="1"/>
  <c r="X446" i="1" s="1"/>
  <c r="W465" i="1" l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<sst xmlns="http://schemas.openxmlformats.org/spreadsheetml/2006/main" count="1937" uniqueCount="657">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</sst>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45248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Суббота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0.33333333333333331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100</v>
      </c>
      <c r="W49" s="308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45</v>
      </c>
      <c r="W50" s="308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25.925925925925924</v>
      </c>
      <c r="W51" s="309">
        <f>IFERROR(W49/H49,"0")+IFERROR(W50/H50,"0")</f>
        <v>27</v>
      </c>
      <c r="X51" s="309">
        <f>IFERROR(IF(X49="",0,X49),"0")+IFERROR(IF(X50="",0,X50),"0")</f>
        <v>0.34550999999999998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145</v>
      </c>
      <c r="W52" s="309">
        <f>IFERROR(SUM(W49:W50),"0")</f>
        <v>153.9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300</v>
      </c>
      <c r="W56" s="308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495</v>
      </c>
      <c r="W57" s="308">
        <f>IFERROR(IF(V57="",0,CEILING((V57/$H57),1)*$H57),"")</f>
        <v>495</v>
      </c>
      <c r="X57" s="36">
        <f>IFERROR(IF(W57=0,"",ROUNDUP(W57/H57,0)*0.00937),"")</f>
        <v>1.0306999999999999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137.77777777777777</v>
      </c>
      <c r="W59" s="309">
        <f>IFERROR(W55/H55,"0")+IFERROR(W56/H56,"0")+IFERROR(W57/H57,"0")+IFERROR(W58/H58,"0")</f>
        <v>138</v>
      </c>
      <c r="X59" s="309">
        <f>IFERROR(IF(X55="",0,X55),"0")+IFERROR(IF(X56="",0,X56),"0")+IFERROR(IF(X57="",0,X57),"0")+IFERROR(IF(X58="",0,X58),"0")</f>
        <v>1.6396999999999999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795</v>
      </c>
      <c r="W60" s="309">
        <f>IFERROR(SUM(W55:W58),"0")</f>
        <v>797.40000000000009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20</v>
      </c>
      <c r="W63" s="308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150</v>
      </c>
      <c r="W64" s="308">
        <f t="shared" si="2"/>
        <v>151.20000000000002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50</v>
      </c>
      <c r="W66" s="308">
        <f t="shared" si="2"/>
        <v>54</v>
      </c>
      <c r="X66" s="36">
        <f>IFERROR(IF(W66=0,"",ROUNDUP(W66/H66,0)*0.02175),"")</f>
        <v>0.10874999999999999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30</v>
      </c>
      <c r="W67" s="308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80</v>
      </c>
      <c r="W69" s="308">
        <f t="shared" si="2"/>
        <v>80</v>
      </c>
      <c r="X69" s="36">
        <f t="shared" si="3"/>
        <v>0.18740000000000001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88</v>
      </c>
      <c r="W74" s="308">
        <f t="shared" si="2"/>
        <v>89.600000000000009</v>
      </c>
      <c r="X74" s="36">
        <f>IFERROR(IF(W74=0,"",ROUNDUP(W74/H74,0)*0.00753),"")</f>
        <v>0.21084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315</v>
      </c>
      <c r="W78" s="308">
        <f t="shared" si="2"/>
        <v>315</v>
      </c>
      <c r="X78" s="36">
        <f>IFERROR(IF(W78=0,"",ROUNDUP(W78/H78,0)*0.00937),"")</f>
        <v>0.65590000000000004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247.80423280423281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249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2.52319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1183</v>
      </c>
      <c r="W81" s="309">
        <f>IFERROR(SUM(W63:W79),"0")</f>
        <v>1192.2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17.5</v>
      </c>
      <c r="W101" s="308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6.25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17.5</v>
      </c>
      <c r="W104" s="309">
        <f>IFERROR(SUM(W93:W102),"0")</f>
        <v>19.599999999999998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100</v>
      </c>
      <c r="W107" s="308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30</v>
      </c>
      <c r="W108" s="308">
        <f t="shared" si="6"/>
        <v>32.4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82.5</v>
      </c>
      <c r="W110" s="308">
        <f t="shared" si="6"/>
        <v>84.48</v>
      </c>
      <c r="X110" s="36">
        <f>IFERROR(IF(W110=0,"",ROUNDUP(W110/H110,0)*0.00753),"")</f>
        <v>0.24096000000000001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270</v>
      </c>
      <c r="W111" s="308">
        <f t="shared" si="6"/>
        <v>270</v>
      </c>
      <c r="X111" s="36">
        <f>IFERROR(IF(W111=0,"",ROUNDUP(W111/H111,0)*0.00753),"")</f>
        <v>0.753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35</v>
      </c>
      <c r="W114" s="308">
        <f t="shared" si="6"/>
        <v>36</v>
      </c>
      <c r="X114" s="36">
        <f>IFERROR(IF(W114=0,"",ROUNDUP(W114/H114,0)*0.00753),"")</f>
        <v>9.0359999999999996E-2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158.52513227513228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160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1.4323199999999998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517.5</v>
      </c>
      <c r="W117" s="309">
        <f>IFERROR(SUM(W106:W115),"0")</f>
        <v>523.68000000000006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50</v>
      </c>
      <c r="W120" s="308">
        <f>IFERROR(IF(V120="",0,CEILING((V120/$H120),1)*$H120),"")</f>
        <v>56.699999999999996</v>
      </c>
      <c r="X120" s="36">
        <f>IFERROR(IF(W120=0,"",ROUNDUP(W120/H120,0)*0.02175),"")</f>
        <v>0.15225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6.1728395061728394</v>
      </c>
      <c r="W124" s="309">
        <f>IFERROR(W119/H119,"0")+IFERROR(W120/H120,"0")+IFERROR(W121/H121,"0")+IFERROR(W122/H122,"0")+IFERROR(W123/H123,"0")</f>
        <v>7</v>
      </c>
      <c r="X124" s="309">
        <f>IFERROR(IF(X119="",0,X119),"0")+IFERROR(IF(X120="",0,X120),"0")+IFERROR(IF(X121="",0,X121),"0")+IFERROR(IF(X122="",0,X122),"0")+IFERROR(IF(X123="",0,X123),"0")</f>
        <v>0.15225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50</v>
      </c>
      <c r="W125" s="309">
        <f>IFERROR(SUM(W119:W123),"0")</f>
        <v>56.699999999999996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200</v>
      </c>
      <c r="W128" s="308">
        <f>IFERROR(IF(V128="",0,CEILING((V128/$H128),1)*$H128),"")</f>
        <v>202.5</v>
      </c>
      <c r="X128" s="36">
        <f>IFERROR(IF(W128=0,"",ROUNDUP(W128/H128,0)*0.02175),"")</f>
        <v>0.54374999999999996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405</v>
      </c>
      <c r="W130" s="308">
        <f>IFERROR(IF(V130="",0,CEILING((V130/$H130),1)*$H130),"")</f>
        <v>405</v>
      </c>
      <c r="X130" s="36">
        <f>IFERROR(IF(W130=0,"",ROUNDUP(W130/H130,0)*0.00753),"")</f>
        <v>1.1294999999999999</v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174.69135802469137</v>
      </c>
      <c r="W131" s="309">
        <f>IFERROR(W128/H128,"0")+IFERROR(W129/H129,"0")+IFERROR(W130/H130,"0")</f>
        <v>175</v>
      </c>
      <c r="X131" s="309">
        <f>IFERROR(IF(X128="",0,X128),"0")+IFERROR(IF(X129="",0,X129),"0")+IFERROR(IF(X130="",0,X130),"0")</f>
        <v>1.6732499999999999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605</v>
      </c>
      <c r="W132" s="309">
        <f>IFERROR(SUM(W128:W130),"0")</f>
        <v>607.5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40</v>
      </c>
      <c r="W143" s="308">
        <f t="shared" ref="W143:W150" si="7">IFERROR(IF(V143="",0,CEILING((V143/$H143),1)*$H143),"")</f>
        <v>42</v>
      </c>
      <c r="X143" s="36">
        <f>IFERROR(IF(W143=0,"",ROUNDUP(W143/H143,0)*0.00753),"")</f>
        <v>7.5300000000000006E-2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10</v>
      </c>
      <c r="W144" s="308">
        <f t="shared" si="7"/>
        <v>12.600000000000001</v>
      </c>
      <c r="X144" s="36">
        <f>IFERROR(IF(W144=0,"",ROUNDUP(W144/H144,0)*0.00753),"")</f>
        <v>2.2589999999999999E-2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150</v>
      </c>
      <c r="W145" s="308">
        <f t="shared" si="7"/>
        <v>151.20000000000002</v>
      </c>
      <c r="X145" s="36">
        <f>IFERROR(IF(W145=0,"",ROUNDUP(W145/H145,0)*0.00753),"")</f>
        <v>0.27107999999999999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122.5</v>
      </c>
      <c r="W146" s="308">
        <f t="shared" si="7"/>
        <v>123.9</v>
      </c>
      <c r="X146" s="36">
        <f>IFERROR(IF(W146=0,"",ROUNDUP(W146/H146,0)*0.00502),"")</f>
        <v>0.29618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87.5</v>
      </c>
      <c r="W148" s="308">
        <f t="shared" si="7"/>
        <v>88.2</v>
      </c>
      <c r="X148" s="36">
        <f>IFERROR(IF(W148=0,"",ROUNDUP(W148/H148,0)*0.00502),"")</f>
        <v>0.21084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157.5</v>
      </c>
      <c r="W149" s="308">
        <f t="shared" si="7"/>
        <v>157.5</v>
      </c>
      <c r="X149" s="36">
        <f>IFERROR(IF(W149=0,"",ROUNDUP(W149/H149,0)*0.00502),"")</f>
        <v>0.3765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222.61904761904762</v>
      </c>
      <c r="W151" s="309">
        <f>IFERROR(W143/H143,"0")+IFERROR(W144/H144,"0")+IFERROR(W145/H145,"0")+IFERROR(W146/H146,"0")+IFERROR(W147/H147,"0")+IFERROR(W148/H148,"0")+IFERROR(W149/H149,"0")+IFERROR(W150/H150,"0")</f>
        <v>225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1.2524900000000001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567.5</v>
      </c>
      <c r="W152" s="309">
        <f>IFERROR(SUM(W143:W150),"0")</f>
        <v>575.40000000000009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30</v>
      </c>
      <c r="W155" s="308">
        <f>IFERROR(IF(V155="",0,CEILING((V155/$H155),1)*$H155),"")</f>
        <v>32.400000000000006</v>
      </c>
      <c r="X155" s="36">
        <f>IFERROR(IF(W155=0,"",ROUNDUP(W155/H155,0)*0.02175),"")</f>
        <v>6.5250000000000002E-2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2.7777777777777777</v>
      </c>
      <c r="W157" s="309">
        <f>IFERROR(W155/H155,"0")+IFERROR(W156/H156,"0")</f>
        <v>3.0000000000000004</v>
      </c>
      <c r="X157" s="309">
        <f>IFERROR(IF(X155="",0,X155),"0")+IFERROR(IF(X156="",0,X156),"0")</f>
        <v>6.5250000000000002E-2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30</v>
      </c>
      <c r="W158" s="309">
        <f>IFERROR(SUM(W155:W156),"0")</f>
        <v>32.400000000000006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10</v>
      </c>
      <c r="W160" s="308">
        <f>IFERROR(IF(V160="",0,CEILING((V160/$H160),1)*$H160),"")</f>
        <v>10.8</v>
      </c>
      <c r="X160" s="36">
        <f>IFERROR(IF(W160=0,"",ROUNDUP(W160/H160,0)*0.02175),"")</f>
        <v>2.1749999999999999E-2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0.92592592592592582</v>
      </c>
      <c r="W162" s="309">
        <f>IFERROR(W160/H160,"0")+IFERROR(W161/H161,"0")</f>
        <v>1</v>
      </c>
      <c r="X162" s="309">
        <f>IFERROR(IF(X160="",0,X160),"0")+IFERROR(IF(X161="",0,X161),"0")</f>
        <v>2.1749999999999999E-2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10</v>
      </c>
      <c r="W163" s="309">
        <f>IFERROR(SUM(W160:W161),"0")</f>
        <v>10.8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150</v>
      </c>
      <c r="W165" s="308">
        <f>IFERROR(IF(V165="",0,CEILING((V165/$H165),1)*$H165),"")</f>
        <v>151.20000000000002</v>
      </c>
      <c r="X165" s="36">
        <f>IFERROR(IF(W165=0,"",ROUNDUP(W165/H165,0)*0.00937),"")</f>
        <v>0.26235999999999998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90</v>
      </c>
      <c r="W166" s="308">
        <f>IFERROR(IF(V166="",0,CEILING((V166/$H166),1)*$H166),"")</f>
        <v>91.800000000000011</v>
      </c>
      <c r="X166" s="36">
        <f>IFERROR(IF(W166=0,"",ROUNDUP(W166/H166,0)*0.00937),"")</f>
        <v>0.15928999999999999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200</v>
      </c>
      <c r="W167" s="308">
        <f>IFERROR(IF(V167="",0,CEILING((V167/$H167),1)*$H167),"")</f>
        <v>205.20000000000002</v>
      </c>
      <c r="X167" s="36">
        <f>IFERROR(IF(W167=0,"",ROUNDUP(W167/H167,0)*0.00937),"")</f>
        <v>0.35605999999999999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200</v>
      </c>
      <c r="W168" s="308">
        <f>IFERROR(IF(V168="",0,CEILING((V168/$H168),1)*$H168),"")</f>
        <v>205.20000000000002</v>
      </c>
      <c r="X168" s="36">
        <f>IFERROR(IF(W168=0,"",ROUNDUP(W168/H168,0)*0.00937),"")</f>
        <v>0.35605999999999999</v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118.51851851851852</v>
      </c>
      <c r="W169" s="309">
        <f>IFERROR(W165/H165,"0")+IFERROR(W166/H166,"0")+IFERROR(W167/H167,"0")+IFERROR(W168/H168,"0")</f>
        <v>121</v>
      </c>
      <c r="X169" s="309">
        <f>IFERROR(IF(X165="",0,X165),"0")+IFERROR(IF(X166="",0,X166),"0")+IFERROR(IF(X167="",0,X167),"0")+IFERROR(IF(X168="",0,X168),"0")</f>
        <v>1.1337699999999999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640</v>
      </c>
      <c r="W170" s="309">
        <f>IFERROR(SUM(W165:W168),"0")</f>
        <v>653.40000000000009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500</v>
      </c>
      <c r="W173" s="308">
        <f t="shared" si="8"/>
        <v>504.59999999999997</v>
      </c>
      <c r="X173" s="36">
        <f>IFERROR(IF(W173=0,"",ROUNDUP(W173/H173,0)*0.02175),"")</f>
        <v>1.2614999999999998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320</v>
      </c>
      <c r="W178" s="308">
        <f t="shared" si="8"/>
        <v>321.59999999999997</v>
      </c>
      <c r="X178" s="36">
        <f>IFERROR(IF(W178=0,"",ROUNDUP(W178/H178,0)*0.00753),"")</f>
        <v>1.00902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480</v>
      </c>
      <c r="W180" s="308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380</v>
      </c>
      <c r="W182" s="308">
        <f t="shared" si="8"/>
        <v>381.59999999999997</v>
      </c>
      <c r="X182" s="36">
        <f t="shared" ref="X182:X188" si="9">IFERROR(IF(W182=0,"",ROUNDUP(W182/H182,0)*0.00753),"")</f>
        <v>1.1972700000000001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160</v>
      </c>
      <c r="W184" s="308">
        <f t="shared" si="8"/>
        <v>160.79999999999998</v>
      </c>
      <c r="X184" s="36">
        <f t="shared" si="9"/>
        <v>0.50451000000000001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120</v>
      </c>
      <c r="W187" s="308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260</v>
      </c>
      <c r="W188" s="308">
        <f t="shared" si="8"/>
        <v>261.59999999999997</v>
      </c>
      <c r="X188" s="36">
        <f t="shared" si="9"/>
        <v>0.82077</v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774.13793103448279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777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6.6755699999999987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2220</v>
      </c>
      <c r="W190" s="309">
        <f>IFERROR(SUM(W172:W188),"0")</f>
        <v>2230.1999999999998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12</v>
      </c>
      <c r="W192" s="308">
        <f>IFERROR(IF(V192="",0,CEILING((V192/$H192),1)*$H192),"")</f>
        <v>12</v>
      </c>
      <c r="X192" s="36">
        <f>IFERROR(IF(W192=0,"",ROUNDUP(W192/H192,0)*0.00753),"")</f>
        <v>3.7650000000000003E-2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12</v>
      </c>
      <c r="W193" s="308">
        <f>IFERROR(IF(V193="",0,CEILING((V193/$H193),1)*$H193),"")</f>
        <v>12</v>
      </c>
      <c r="X193" s="36">
        <f>IFERROR(IF(W193=0,"",ROUNDUP(W193/H193,0)*0.00753),"")</f>
        <v>3.7650000000000003E-2</v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10</v>
      </c>
      <c r="W194" s="309">
        <f>IFERROR(W192/H192,"0")+IFERROR(W193/H193,"0")</f>
        <v>10</v>
      </c>
      <c r="X194" s="309">
        <f>IFERROR(IF(X192="",0,X192),"0")+IFERROR(IF(X193="",0,X193),"0")</f>
        <v>7.5300000000000006E-2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24</v>
      </c>
      <c r="W195" s="309">
        <f>IFERROR(SUM(W192:W193),"0")</f>
        <v>24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10.5</v>
      </c>
      <c r="W222" s="308">
        <f>IFERROR(IF(V222="",0,CEILING((V222/$H222),1)*$H222),"")</f>
        <v>10.5</v>
      </c>
      <c r="X222" s="36">
        <f>IFERROR(IF(W222=0,"",ROUNDUP(W222/H222,0)*0.00502),"")</f>
        <v>2.5100000000000001E-2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157.5</v>
      </c>
      <c r="W223" s="308">
        <f>IFERROR(IF(V223="",0,CEILING((V223/$H223),1)*$H223),"")</f>
        <v>157.5</v>
      </c>
      <c r="X223" s="36">
        <f>IFERROR(IF(W223=0,"",ROUNDUP(W223/H223,0)*0.00502),"")</f>
        <v>0.3765</v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80</v>
      </c>
      <c r="W224" s="309">
        <f>IFERROR(W220/H220,"0")+IFERROR(W221/H221,"0")+IFERROR(W222/H222,"0")+IFERROR(W223/H223,"0")</f>
        <v>80</v>
      </c>
      <c r="X224" s="309">
        <f>IFERROR(IF(X220="",0,X220),"0")+IFERROR(IF(X221="",0,X221),"0")+IFERROR(IF(X222="",0,X222),"0")+IFERROR(IF(X223="",0,X223),"0")</f>
        <v>0.40160000000000001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168</v>
      </c>
      <c r="W225" s="309">
        <f>IFERROR(SUM(W220:W223),"0")</f>
        <v>168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70</v>
      </c>
      <c r="W237" s="308">
        <f>IFERROR(IF(V237="",0,CEILING((V237/$H237),1)*$H237),"")</f>
        <v>75.600000000000009</v>
      </c>
      <c r="X237" s="36">
        <f>IFERROR(IF(W237=0,"",ROUNDUP(W237/H237,0)*0.02175),"")</f>
        <v>0.19574999999999998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350</v>
      </c>
      <c r="W238" s="308">
        <f>IFERROR(IF(V238="",0,CEILING((V238/$H238),1)*$H238),"")</f>
        <v>351</v>
      </c>
      <c r="X238" s="36">
        <f>IFERROR(IF(W238=0,"",ROUNDUP(W238/H238,0)*0.02175),"")</f>
        <v>0.9787499999999999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40</v>
      </c>
      <c r="W239" s="308">
        <f>IFERROR(IF(V239="",0,CEILING((V239/$H239),1)*$H239),"")</f>
        <v>42</v>
      </c>
      <c r="X239" s="36">
        <f>IFERROR(IF(W239=0,"",ROUNDUP(W239/H239,0)*0.02175),"")</f>
        <v>0.10874999999999999</v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57.967032967032964</v>
      </c>
      <c r="W240" s="309">
        <f>IFERROR(W237/H237,"0")+IFERROR(W238/H238,"0")+IFERROR(W239/H239,"0")</f>
        <v>59</v>
      </c>
      <c r="X240" s="309">
        <f>IFERROR(IF(X237="",0,X237),"0")+IFERROR(IF(X238="",0,X238),"0")+IFERROR(IF(X239="",0,X239),"0")</f>
        <v>1.2832499999999998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460</v>
      </c>
      <c r="W241" s="309">
        <f>IFERROR(SUM(W237:W239),"0")</f>
        <v>468.6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170</v>
      </c>
      <c r="W246" s="308">
        <f>IFERROR(IF(V246="",0,CEILING((V246/$H246),1)*$H246),"")</f>
        <v>170.85</v>
      </c>
      <c r="X246" s="36">
        <f>IFERROR(IF(W246=0,"",ROUNDUP(W246/H246,0)*0.00753),"")</f>
        <v>0.50451000000000001</v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66.666666666666671</v>
      </c>
      <c r="W247" s="309">
        <f>IFERROR(W243/H243,"0")+IFERROR(W244/H244,"0")+IFERROR(W245/H245,"0")+IFERROR(W246/H246,"0")</f>
        <v>67</v>
      </c>
      <c r="X247" s="309">
        <f>IFERROR(IF(X243="",0,X243),"0")+IFERROR(IF(X244="",0,X244),"0")+IFERROR(IF(X245="",0,X245),"0")+IFERROR(IF(X246="",0,X246),"0")</f>
        <v>0.50451000000000001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170</v>
      </c>
      <c r="W248" s="309">
        <f>IFERROR(SUM(W243:W246),"0")</f>
        <v>170.85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50</v>
      </c>
      <c r="W250" s="308">
        <f>IFERROR(IF(V250="",0,CEILING((V250/$H250),1)*$H250),"")</f>
        <v>50</v>
      </c>
      <c r="X250" s="36">
        <f>IFERROR(IF(W250=0,"",ROUNDUP(W250/H250,0)*0.00474),"")</f>
        <v>0.11850000000000001</v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50</v>
      </c>
      <c r="W252" s="308">
        <f>IFERROR(IF(V252="",0,CEILING((V252/$H252),1)*$H252),"")</f>
        <v>50</v>
      </c>
      <c r="X252" s="36">
        <f>IFERROR(IF(W252=0,"",ROUNDUP(W252/H252,0)*0.00474),"")</f>
        <v>0.11850000000000001</v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50</v>
      </c>
      <c r="W253" s="309">
        <f>IFERROR(W250/H250,"0")+IFERROR(W251/H251,"0")+IFERROR(W252/H252,"0")</f>
        <v>50</v>
      </c>
      <c r="X253" s="309">
        <f>IFERROR(IF(X250="",0,X250),"0")+IFERROR(IF(X251="",0,X251),"0")+IFERROR(IF(X252="",0,X252),"0")</f>
        <v>0.23700000000000002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100</v>
      </c>
      <c r="W254" s="309">
        <f>IFERROR(SUM(W250:W252),"0")</f>
        <v>100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588</v>
      </c>
      <c r="W278" s="308">
        <f>IFERROR(IF(V278="",0,CEILING((V278/$H278),1)*$H278),"")</f>
        <v>589.67999999999995</v>
      </c>
      <c r="X278" s="36">
        <f>IFERROR(IF(W278=0,"",ROUNDUP(W278/H278,0)*0.00753),"")</f>
        <v>1.7620200000000001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420</v>
      </c>
      <c r="W279" s="308">
        <f>IFERROR(IF(V279="",0,CEILING((V279/$H279),1)*$H279),"")</f>
        <v>420.84</v>
      </c>
      <c r="X279" s="36">
        <f>IFERROR(IF(W279=0,"",ROUNDUP(W279/H279,0)*0.00753),"")</f>
        <v>1.2575100000000001</v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400</v>
      </c>
      <c r="W280" s="309">
        <f>IFERROR(W277/H277,"0")+IFERROR(W278/H278,"0")+IFERROR(W279/H279,"0")</f>
        <v>401</v>
      </c>
      <c r="X280" s="309">
        <f>IFERROR(IF(X277="",0,X277),"0")+IFERROR(IF(X278="",0,X278),"0")+IFERROR(IF(X279="",0,X279),"0")</f>
        <v>3.0195300000000005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1008</v>
      </c>
      <c r="W281" s="309">
        <f>IFERROR(SUM(W277:W279),"0")</f>
        <v>1010.52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45.6</v>
      </c>
      <c r="W283" s="308">
        <f>IFERROR(IF(V283="",0,CEILING((V283/$H283),1)*$H283),"")</f>
        <v>45.599999999999994</v>
      </c>
      <c r="X283" s="36">
        <f>IFERROR(IF(W283=0,"",ROUNDUP(W283/H283,0)*0.00753),"")</f>
        <v>0.15060000000000001</v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20.000000000000004</v>
      </c>
      <c r="W284" s="309">
        <f>IFERROR(W283/H283,"0")</f>
        <v>20</v>
      </c>
      <c r="X284" s="309">
        <f>IFERROR(IF(X283="",0,X283),"0")</f>
        <v>0.15060000000000001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45.6</v>
      </c>
      <c r="W285" s="309">
        <f>IFERROR(SUM(W283:W283),"0")</f>
        <v>45.599999999999994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17</v>
      </c>
      <c r="W287" s="308">
        <f>IFERROR(IF(V287="",0,CEILING((V287/$H287),1)*$H287),"")</f>
        <v>17.849999999999998</v>
      </c>
      <c r="X287" s="36">
        <f>IFERROR(IF(W287=0,"",ROUNDUP(W287/H287,0)*0.00753),"")</f>
        <v>5.271E-2</v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6.666666666666667</v>
      </c>
      <c r="W288" s="309">
        <f>IFERROR(W287/H287,"0")</f>
        <v>7</v>
      </c>
      <c r="X288" s="309">
        <f>IFERROR(IF(X287="",0,X287),"0")</f>
        <v>5.271E-2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17</v>
      </c>
      <c r="W289" s="309">
        <f>IFERROR(SUM(W287:W287),"0")</f>
        <v>17.849999999999998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2900</v>
      </c>
      <c r="W293" s="308">
        <f t="shared" ref="W293:W300" si="14">IFERROR(IF(V293="",0,CEILING((V293/$H293),1)*$H293),"")</f>
        <v>2910</v>
      </c>
      <c r="X293" s="36">
        <f>IFERROR(IF(W293=0,"",ROUNDUP(W293/H293,0)*0.02175),"")</f>
        <v>4.2195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800</v>
      </c>
      <c r="W295" s="308">
        <f t="shared" si="14"/>
        <v>810</v>
      </c>
      <c r="X295" s="36">
        <f>IFERROR(IF(W295=0,"",ROUNDUP(W295/H295,0)*0.02175),"")</f>
        <v>1.1744999999999999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1400</v>
      </c>
      <c r="W297" s="308">
        <f t="shared" si="14"/>
        <v>1410</v>
      </c>
      <c r="X297" s="36">
        <f>IFERROR(IF(W297=0,"",ROUNDUP(W297/H297,0)*0.02175),"")</f>
        <v>2.0444999999999998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25</v>
      </c>
      <c r="W299" s="308">
        <f t="shared" si="14"/>
        <v>25</v>
      </c>
      <c r="X299" s="36">
        <f>IFERROR(IF(W299=0,"",ROUNDUP(W299/H299,0)*0.00937),"")</f>
        <v>4.6850000000000003E-2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10</v>
      </c>
      <c r="W300" s="308">
        <f t="shared" si="14"/>
        <v>10</v>
      </c>
      <c r="X300" s="36">
        <f>IFERROR(IF(W300=0,"",ROUNDUP(W300/H300,0)*0.00937),"")</f>
        <v>1.874E-2</v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347</v>
      </c>
      <c r="W301" s="309">
        <f>IFERROR(W293/H293,"0")+IFERROR(W294/H294,"0")+IFERROR(W295/H295,"0")+IFERROR(W296/H296,"0")+IFERROR(W297/H297,"0")+IFERROR(W298/H298,"0")+IFERROR(W299/H299,"0")+IFERROR(W300/H300,"0")</f>
        <v>349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7.5040899999999997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5135</v>
      </c>
      <c r="W302" s="309">
        <f>IFERROR(SUM(W293:W300),"0")</f>
        <v>5165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1500</v>
      </c>
      <c r="W304" s="308">
        <f>IFERROR(IF(V304="",0,CEILING((V304/$H304),1)*$H304),"")</f>
        <v>1500</v>
      </c>
      <c r="X304" s="36">
        <f>IFERROR(IF(W304=0,"",ROUNDUP(W304/H304,0)*0.02175),"")</f>
        <v>2.1749999999999998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12</v>
      </c>
      <c r="W305" s="308">
        <f>IFERROR(IF(V305="",0,CEILING((V305/$H305),1)*$H305),"")</f>
        <v>12</v>
      </c>
      <c r="X305" s="36">
        <f>IFERROR(IF(W305=0,"",ROUNDUP(W305/H305,0)*0.00937),"")</f>
        <v>2.811E-2</v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103</v>
      </c>
      <c r="W306" s="309">
        <f>IFERROR(W304/H304,"0")+IFERROR(W305/H305,"0")</f>
        <v>103</v>
      </c>
      <c r="X306" s="309">
        <f>IFERROR(IF(X304="",0,X304),"0")+IFERROR(IF(X305="",0,X305),"0")</f>
        <v>2.2031099999999997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1512</v>
      </c>
      <c r="W307" s="309">
        <f>IFERROR(SUM(W304:W305),"0")</f>
        <v>1512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40</v>
      </c>
      <c r="W313" s="308">
        <f>IFERROR(IF(V313="",0,CEILING((V313/$H313),1)*$H313),"")</f>
        <v>46.8</v>
      </c>
      <c r="X313" s="36">
        <f>IFERROR(IF(W313=0,"",ROUNDUP(W313/H313,0)*0.02175),"")</f>
        <v>0.1305</v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5.1282051282051286</v>
      </c>
      <c r="W314" s="309">
        <f>IFERROR(W313/H313,"0")</f>
        <v>6</v>
      </c>
      <c r="X314" s="309">
        <f>IFERROR(IF(X313="",0,X313),"0")</f>
        <v>0.1305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40</v>
      </c>
      <c r="W315" s="309">
        <f>IFERROR(SUM(W313:W313),"0")</f>
        <v>46.8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100</v>
      </c>
      <c r="W318" s="308">
        <f>IFERROR(IF(V318="",0,CEILING((V318/$H318),1)*$H318),"")</f>
        <v>108</v>
      </c>
      <c r="X318" s="36">
        <f>IFERROR(IF(W318=0,"",ROUNDUP(W318/H318,0)*0.02175),"")</f>
        <v>0.19574999999999998</v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8.3333333333333339</v>
      </c>
      <c r="W322" s="309">
        <f>IFERROR(W318/H318,"0")+IFERROR(W319/H319,"0")+IFERROR(W320/H320,"0")+IFERROR(W321/H321,"0")</f>
        <v>9</v>
      </c>
      <c r="X322" s="309">
        <f>IFERROR(IF(X318="",0,X318),"0")+IFERROR(IF(X319="",0,X319),"0")+IFERROR(IF(X320="",0,X320),"0")+IFERROR(IF(X321="",0,X321),"0")</f>
        <v>0.19574999999999998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100</v>
      </c>
      <c r="W323" s="309">
        <f>IFERROR(SUM(W318:W321),"0")</f>
        <v>108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20</v>
      </c>
      <c r="W330" s="308">
        <f>IFERROR(IF(V330="",0,CEILING((V330/$H330),1)*$H330),"")</f>
        <v>23.4</v>
      </c>
      <c r="X330" s="36">
        <f>IFERROR(IF(W330=0,"",ROUNDUP(W330/H330,0)*0.02175),"")</f>
        <v>6.5250000000000002E-2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8</v>
      </c>
      <c r="W333" s="308">
        <f>IFERROR(IF(V333="",0,CEILING((V333/$H333),1)*$H333),"")</f>
        <v>9.6</v>
      </c>
      <c r="X333" s="36">
        <f>IFERROR(IF(W333=0,"",ROUNDUP(W333/H333,0)*0.00753),"")</f>
        <v>3.0120000000000001E-2</v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5.8974358974358978</v>
      </c>
      <c r="W334" s="309">
        <f>IFERROR(W330/H330,"0")+IFERROR(W331/H331,"0")+IFERROR(W332/H332,"0")+IFERROR(W333/H333,"0")</f>
        <v>7</v>
      </c>
      <c r="X334" s="309">
        <f>IFERROR(IF(X330="",0,X330),"0")+IFERROR(IF(X331="",0,X331),"0")+IFERROR(IF(X332="",0,X332),"0")+IFERROR(IF(X333="",0,X333),"0")</f>
        <v>9.537000000000001E-2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28</v>
      </c>
      <c r="W335" s="309">
        <f>IFERROR(SUM(W330:W333),"0")</f>
        <v>33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60</v>
      </c>
      <c r="W350" s="308">
        <f t="shared" si="15"/>
        <v>63</v>
      </c>
      <c r="X350" s="36">
        <f>IFERROR(IF(W350=0,"",ROUNDUP(W350/H350,0)*0.00753),"")</f>
        <v>0.11295000000000001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140</v>
      </c>
      <c r="W351" s="308">
        <f t="shared" si="15"/>
        <v>141.12</v>
      </c>
      <c r="X351" s="36">
        <f>IFERROR(IF(W351=0,"",ROUNDUP(W351/H351,0)*0.00753),"")</f>
        <v>0.63251999999999997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35</v>
      </c>
      <c r="W353" s="308">
        <f t="shared" si="15"/>
        <v>35.700000000000003</v>
      </c>
      <c r="X353" s="36">
        <f t="shared" si="16"/>
        <v>8.5339999999999999E-2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35</v>
      </c>
      <c r="W355" s="308">
        <f t="shared" si="15"/>
        <v>35.700000000000003</v>
      </c>
      <c r="X355" s="36">
        <f t="shared" si="16"/>
        <v>8.5339999999999999E-2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35</v>
      </c>
      <c r="W359" s="308">
        <f t="shared" si="15"/>
        <v>35.700000000000003</v>
      </c>
      <c r="X359" s="36">
        <f t="shared" si="16"/>
        <v>8.5339999999999999E-2</v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147.61904761904759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150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1.00149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305</v>
      </c>
      <c r="W362" s="309">
        <f>IFERROR(SUM(W348:W360),"0")</f>
        <v>311.21999999999997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26</v>
      </c>
      <c r="W375" s="308">
        <f>IFERROR(IF(V375="",0,CEILING((V375/$H375),1)*$H375),"")</f>
        <v>26</v>
      </c>
      <c r="X375" s="36">
        <f>IFERROR(IF(W375=0,"",ROUNDUP(W375/H375,0)*0.00673),"")</f>
        <v>0.1346</v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20</v>
      </c>
      <c r="W376" s="309">
        <f>IFERROR(W375/H375,"0")</f>
        <v>20</v>
      </c>
      <c r="X376" s="309">
        <f>IFERROR(IF(X375="",0,X375),"0")</f>
        <v>0.1346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26</v>
      </c>
      <c r="W377" s="309">
        <f>IFERROR(SUM(W375:W375),"0")</f>
        <v>26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50</v>
      </c>
      <c r="W385" s="308">
        <f t="shared" ref="W385:W391" si="17">IFERROR(IF(V385="",0,CEILING((V385/$H385),1)*$H385),"")</f>
        <v>50.400000000000006</v>
      </c>
      <c r="X385" s="36">
        <f>IFERROR(IF(W385=0,"",ROUNDUP(W385/H385,0)*0.00753),"")</f>
        <v>9.0359999999999996E-2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17.5</v>
      </c>
      <c r="W390" s="308">
        <f t="shared" si="17"/>
        <v>18.900000000000002</v>
      </c>
      <c r="X390" s="36">
        <f>IFERROR(IF(W390=0,"",ROUNDUP(W390/H390,0)*0.00502),"")</f>
        <v>4.5179999999999998E-2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20.238095238095237</v>
      </c>
      <c r="W392" s="309">
        <f>IFERROR(W385/H385,"0")+IFERROR(W386/H386,"0")+IFERROR(W387/H387,"0")+IFERROR(W388/H388,"0")+IFERROR(W389/H389,"0")+IFERROR(W390/H390,"0")+IFERROR(W391/H391,"0")</f>
        <v>21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0.13553999999999999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67.5</v>
      </c>
      <c r="W393" s="309">
        <f>IFERROR(SUM(W385:W391),"0")</f>
        <v>69.300000000000011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39</v>
      </c>
      <c r="W395" s="308">
        <f>IFERROR(IF(V395="",0,CEILING((V395/$H395),1)*$H395),"")</f>
        <v>39</v>
      </c>
      <c r="X395" s="36">
        <f>IFERROR(IF(W395=0,"",ROUNDUP(W395/H395,0)*0.00673),"")</f>
        <v>0.2019</v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30</v>
      </c>
      <c r="W396" s="309">
        <f>IFERROR(W395/H395,"0")</f>
        <v>30</v>
      </c>
      <c r="X396" s="309">
        <f>IFERROR(IF(X395="",0,X395),"0")</f>
        <v>0.2019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39</v>
      </c>
      <c r="W397" s="309">
        <f>IFERROR(SUM(W395:W395),"0")</f>
        <v>39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100</v>
      </c>
      <c r="W401" s="308">
        <f t="shared" ref="W401:W409" si="18">IFERROR(IF(V401="",0,CEILING((V401/$H401),1)*$H401),"")</f>
        <v>100.32000000000001</v>
      </c>
      <c r="X401" s="36">
        <f>IFERROR(IF(W401=0,"",ROUNDUP(W401/H401,0)*0.01196),"")</f>
        <v>0.22724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100</v>
      </c>
      <c r="W402" s="308">
        <f t="shared" si="18"/>
        <v>100.32000000000001</v>
      </c>
      <c r="X402" s="36">
        <f>IFERROR(IF(W402=0,"",ROUNDUP(W402/H402,0)*0.01196),"")</f>
        <v>0.22724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20</v>
      </c>
      <c r="W403" s="308">
        <f t="shared" si="18"/>
        <v>21.12</v>
      </c>
      <c r="X403" s="36">
        <f>IFERROR(IF(W403=0,"",ROUNDUP(W403/H403,0)*0.01196),"")</f>
        <v>4.7840000000000001E-2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100</v>
      </c>
      <c r="W404" s="308">
        <f t="shared" si="18"/>
        <v>100.32000000000001</v>
      </c>
      <c r="X404" s="36">
        <f>IFERROR(IF(W404=0,"",ROUNDUP(W404/H404,0)*0.01196),"")</f>
        <v>0.22724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18</v>
      </c>
      <c r="W405" s="308">
        <f t="shared" si="18"/>
        <v>18</v>
      </c>
      <c r="X405" s="36">
        <f>IFERROR(IF(W405=0,"",ROUNDUP(W405/H405,0)*0.00937),"")</f>
        <v>4.6850000000000003E-2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65.606060606060595</v>
      </c>
      <c r="W410" s="309">
        <f>IFERROR(W401/H401,"0")+IFERROR(W402/H402,"0")+IFERROR(W403/H403,"0")+IFERROR(W404/H404,"0")+IFERROR(W405/H405,"0")+IFERROR(W406/H406,"0")+IFERROR(W407/H407,"0")+IFERROR(W408/H408,"0")+IFERROR(W409/H409,"0")</f>
        <v>66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0.77641000000000004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338</v>
      </c>
      <c r="W411" s="309">
        <f>IFERROR(SUM(W401:W409),"0")</f>
        <v>340.08000000000004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100</v>
      </c>
      <c r="W413" s="308">
        <f>IFERROR(IF(V413="",0,CEILING((V413/$H413),1)*$H413),"")</f>
        <v>100.32000000000001</v>
      </c>
      <c r="X413" s="36">
        <f>IFERROR(IF(W413=0,"",ROUNDUP(W413/H413,0)*0.01196),"")</f>
        <v>0.22724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18.939393939393938</v>
      </c>
      <c r="W415" s="309">
        <f>IFERROR(W413/H413,"0")+IFERROR(W414/H414,"0")</f>
        <v>19</v>
      </c>
      <c r="X415" s="309">
        <f>IFERROR(IF(X413="",0,X413),"0")+IFERROR(IF(X414="",0,X414),"0")</f>
        <v>0.22724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100</v>
      </c>
      <c r="W416" s="309">
        <f>IFERROR(SUM(W413:W414),"0")</f>
        <v>100.32000000000001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80</v>
      </c>
      <c r="W418" s="308">
        <f t="shared" ref="W418:W423" si="19">IFERROR(IF(V418="",0,CEILING((V418/$H418),1)*$H418),"")</f>
        <v>84.48</v>
      </c>
      <c r="X418" s="36">
        <f>IFERROR(IF(W418=0,"",ROUNDUP(W418/H418,0)*0.01196),"")</f>
        <v>0.19136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80</v>
      </c>
      <c r="W419" s="308">
        <f t="shared" si="19"/>
        <v>84.48</v>
      </c>
      <c r="X419" s="36">
        <f>IFERROR(IF(W419=0,"",ROUNDUP(W419/H419,0)*0.01196),"")</f>
        <v>0.19136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100</v>
      </c>
      <c r="W420" s="308">
        <f t="shared" si="19"/>
        <v>100.32000000000001</v>
      </c>
      <c r="X420" s="36">
        <f>IFERROR(IF(W420=0,"",ROUNDUP(W420/H420,0)*0.01196),"")</f>
        <v>0.22724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12</v>
      </c>
      <c r="W423" s="308">
        <f t="shared" si="19"/>
        <v>14.4</v>
      </c>
      <c r="X423" s="36">
        <f>IFERROR(IF(W423=0,"",ROUNDUP(W423/H423,0)*0.00937),"")</f>
        <v>3.7479999999999999E-2</v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52.575757575757571</v>
      </c>
      <c r="W424" s="309">
        <f>IFERROR(W418/H418,"0")+IFERROR(W419/H419,"0")+IFERROR(W420/H420,"0")+IFERROR(W421/H421,"0")+IFERROR(W422/H422,"0")+IFERROR(W423/H423,"0")</f>
        <v>55</v>
      </c>
      <c r="X424" s="309">
        <f>IFERROR(IF(X418="",0,X418),"0")+IFERROR(IF(X419="",0,X419),"0")+IFERROR(IF(X420="",0,X420),"0")+IFERROR(IF(X421="",0,X421),"0")+IFERROR(IF(X422="",0,X422),"0")+IFERROR(IF(X423="",0,X423),"0")</f>
        <v>0.64744000000000002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272</v>
      </c>
      <c r="W425" s="309">
        <f>IFERROR(SUM(W418:W423),"0")</f>
        <v>283.68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50</v>
      </c>
      <c r="W435" s="308">
        <f>IFERROR(IF(V435="",0,CEILING((V435/$H435),1)*$H435),"")</f>
        <v>60</v>
      </c>
      <c r="X435" s="36">
        <f>IFERROR(IF(W435=0,"",ROUNDUP(W435/H435,0)*0.02175),"")</f>
        <v>0.10874999999999999</v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4.166666666666667</v>
      </c>
      <c r="W436" s="309">
        <f>IFERROR(W434/H434,"0")+IFERROR(W435/H435,"0")</f>
        <v>5</v>
      </c>
      <c r="X436" s="309">
        <f>IFERROR(IF(X434="",0,X434),"0")+IFERROR(IF(X435="",0,X435),"0")</f>
        <v>0.10874999999999999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50</v>
      </c>
      <c r="W437" s="309">
        <f>IFERROR(SUM(W434:W435),"0")</f>
        <v>60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300</v>
      </c>
      <c r="W459" s="308">
        <f>IFERROR(IF(V459="",0,CEILING((V459/$H459),1)*$H459),"")</f>
        <v>304.2</v>
      </c>
      <c r="X459" s="36">
        <f>IFERROR(IF(W459=0,"",ROUNDUP(W459/H459,0)*0.02175),"")</f>
        <v>0.84824999999999995</v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38.46153846153846</v>
      </c>
      <c r="W460" s="309">
        <f>IFERROR(W459/H459,"0")</f>
        <v>39</v>
      </c>
      <c r="X460" s="309">
        <f>IFERROR(IF(X459="",0,X459),"0")</f>
        <v>0.84824999999999995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300</v>
      </c>
      <c r="W461" s="309">
        <f>IFERROR(SUM(W459:W459),"0")</f>
        <v>304.2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17085.599999999999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17257.2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18160.921234920886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18342.797000000017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32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33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18960.921234920886</v>
      </c>
      <c r="W465" s="309">
        <f>GrossWeightTotalR+PalletQtyTotalR*25</f>
        <v>19167.797000000017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3434.3923679555865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3463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36.902699999999996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153.9</v>
      </c>
      <c r="D472" s="46">
        <f>IFERROR(W55*1,"0")+IFERROR(W56*1,"0")+IFERROR(W57*1,"0")+IFERROR(W58*1,"0")</f>
        <v>797.40000000000009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1792.18</v>
      </c>
      <c r="F472" s="46">
        <f>IFERROR(W128*1,"0")+IFERROR(W129*1,"0")+IFERROR(W130*1,"0")</f>
        <v>607.5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575.40000000000009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2950.8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907.45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1073.9699999999998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6723.8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141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337.21999999999997</v>
      </c>
      <c r="Q472" s="46">
        <f>IFERROR(W380*1,"0")+IFERROR(W381*1,"0")+IFERROR(W385*1,"0")+IFERROR(W386*1,"0")+IFERROR(W387*1,"0")+IFERROR(W388*1,"0")+IFERROR(W389*1,"0")+IFERROR(W390*1,"0")+IFERROR(W391*1,"0")+IFERROR(W395*1,"0")</f>
        <v>108.30000000000001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724.08</v>
      </c>
      <c r="S472" s="46">
        <f>IFERROR(W434*1,"0")+IFERROR(W435*1,"0")+IFERROR(W439*1,"0")+IFERROR(W440*1,"0")+IFERROR(W444*1,"0")+IFERROR(W445*1,"0")+IFERROR(W449*1,"0")+IFERROR(W450*1,"0")</f>
        <v>60</v>
      </c>
      <c r="T472" s="46">
        <f>IFERROR(W455*1,"0")+IFERROR(W459*1,"0")</f>
        <v>304.2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