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6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2" l="1"/>
  <c r="V463" i="2"/>
  <c r="V461" i="2"/>
  <c r="V460" i="2"/>
  <c r="W459" i="2"/>
  <c r="W461" i="2" s="1"/>
  <c r="N459" i="2"/>
  <c r="V457" i="2"/>
  <c r="V456" i="2"/>
  <c r="W455" i="2"/>
  <c r="T472" i="2" s="1"/>
  <c r="N455" i="2"/>
  <c r="V452" i="2"/>
  <c r="W451" i="2"/>
  <c r="V451" i="2"/>
  <c r="W450" i="2"/>
  <c r="X450" i="2" s="1"/>
  <c r="W449" i="2"/>
  <c r="X449" i="2" s="1"/>
  <c r="X451" i="2" s="1"/>
  <c r="V447" i="2"/>
  <c r="V446" i="2"/>
  <c r="W445" i="2"/>
  <c r="X445" i="2" s="1"/>
  <c r="W444" i="2"/>
  <c r="X444" i="2" s="1"/>
  <c r="X446" i="2" s="1"/>
  <c r="V442" i="2"/>
  <c r="V441" i="2"/>
  <c r="W440" i="2"/>
  <c r="X440" i="2" s="1"/>
  <c r="W439" i="2"/>
  <c r="W442" i="2" s="1"/>
  <c r="W437" i="2"/>
  <c r="V437" i="2"/>
  <c r="V436" i="2"/>
  <c r="X435" i="2"/>
  <c r="W435" i="2"/>
  <c r="X434" i="2"/>
  <c r="X436" i="2" s="1"/>
  <c r="W434" i="2"/>
  <c r="S472" i="2" s="1"/>
  <c r="W430" i="2"/>
  <c r="V430" i="2"/>
  <c r="X429" i="2"/>
  <c r="W429" i="2"/>
  <c r="V429" i="2"/>
  <c r="X428" i="2"/>
  <c r="W428" i="2"/>
  <c r="N428" i="2"/>
  <c r="X427" i="2"/>
  <c r="W427" i="2"/>
  <c r="N427" i="2"/>
  <c r="V425" i="2"/>
  <c r="V424" i="2"/>
  <c r="W423" i="2"/>
  <c r="X423" i="2" s="1"/>
  <c r="W422" i="2"/>
  <c r="X422" i="2" s="1"/>
  <c r="X421" i="2"/>
  <c r="W421" i="2"/>
  <c r="X420" i="2"/>
  <c r="W420" i="2"/>
  <c r="N420" i="2"/>
  <c r="W419" i="2"/>
  <c r="X419" i="2" s="1"/>
  <c r="N419" i="2"/>
  <c r="W418" i="2"/>
  <c r="X418" i="2" s="1"/>
  <c r="N418" i="2"/>
  <c r="V416" i="2"/>
  <c r="W415" i="2"/>
  <c r="V415" i="2"/>
  <c r="X414" i="2"/>
  <c r="W414" i="2"/>
  <c r="N414" i="2"/>
  <c r="X413" i="2"/>
  <c r="X415" i="2" s="1"/>
  <c r="W413" i="2"/>
  <c r="W416" i="2" s="1"/>
  <c r="N413" i="2"/>
  <c r="V411" i="2"/>
  <c r="V410" i="2"/>
  <c r="W409" i="2"/>
  <c r="X409" i="2" s="1"/>
  <c r="N409" i="2"/>
  <c r="W408" i="2"/>
  <c r="X408" i="2" s="1"/>
  <c r="N408" i="2"/>
  <c r="X407" i="2"/>
  <c r="W407" i="2"/>
  <c r="N407" i="2"/>
  <c r="X406" i="2"/>
  <c r="W406" i="2"/>
  <c r="N406" i="2"/>
  <c r="W405" i="2"/>
  <c r="X405" i="2" s="1"/>
  <c r="N405" i="2"/>
  <c r="W404" i="2"/>
  <c r="X404" i="2" s="1"/>
  <c r="N404" i="2"/>
  <c r="X403" i="2"/>
  <c r="W403" i="2"/>
  <c r="N403" i="2"/>
  <c r="X402" i="2"/>
  <c r="W402" i="2"/>
  <c r="N402" i="2"/>
  <c r="W401" i="2"/>
  <c r="R472" i="2" s="1"/>
  <c r="N401" i="2"/>
  <c r="W397" i="2"/>
  <c r="V397" i="2"/>
  <c r="V396" i="2"/>
  <c r="W395" i="2"/>
  <c r="W396" i="2" s="1"/>
  <c r="N395" i="2"/>
  <c r="V393" i="2"/>
  <c r="V392" i="2"/>
  <c r="X391" i="2"/>
  <c r="W391" i="2"/>
  <c r="N391" i="2"/>
  <c r="W390" i="2"/>
  <c r="X390" i="2" s="1"/>
  <c r="N390" i="2"/>
  <c r="W389" i="2"/>
  <c r="X389" i="2" s="1"/>
  <c r="N389" i="2"/>
  <c r="X388" i="2"/>
  <c r="W388" i="2"/>
  <c r="W387" i="2"/>
  <c r="W393" i="2" s="1"/>
  <c r="N387" i="2"/>
  <c r="X386" i="2"/>
  <c r="W386" i="2"/>
  <c r="N386" i="2"/>
  <c r="X385" i="2"/>
  <c r="W385" i="2"/>
  <c r="W392" i="2" s="1"/>
  <c r="N385" i="2"/>
  <c r="V383" i="2"/>
  <c r="W382" i="2"/>
  <c r="V382" i="2"/>
  <c r="W381" i="2"/>
  <c r="X381" i="2" s="1"/>
  <c r="N381" i="2"/>
  <c r="W380" i="2"/>
  <c r="Q472" i="2" s="1"/>
  <c r="N380" i="2"/>
  <c r="W377" i="2"/>
  <c r="V377" i="2"/>
  <c r="V376" i="2"/>
  <c r="X375" i="2"/>
  <c r="X376" i="2" s="1"/>
  <c r="W375" i="2"/>
  <c r="W376" i="2" s="1"/>
  <c r="W373" i="2"/>
  <c r="V373" i="2"/>
  <c r="W372" i="2"/>
  <c r="V372" i="2"/>
  <c r="X371" i="2"/>
  <c r="X372" i="2" s="1"/>
  <c r="W371" i="2"/>
  <c r="N371" i="2"/>
  <c r="V369" i="2"/>
  <c r="V368" i="2"/>
  <c r="W367" i="2"/>
  <c r="X367" i="2" s="1"/>
  <c r="N367" i="2"/>
  <c r="W366" i="2"/>
  <c r="X366" i="2" s="1"/>
  <c r="N366" i="2"/>
  <c r="X365" i="2"/>
  <c r="W365" i="2"/>
  <c r="N365" i="2"/>
  <c r="X364" i="2"/>
  <c r="X368" i="2" s="1"/>
  <c r="W364" i="2"/>
  <c r="W368" i="2" s="1"/>
  <c r="N364" i="2"/>
  <c r="V362" i="2"/>
  <c r="V361" i="2"/>
  <c r="W360" i="2"/>
  <c r="X360" i="2" s="1"/>
  <c r="W359" i="2"/>
  <c r="X359" i="2" s="1"/>
  <c r="N359" i="2"/>
  <c r="W358" i="2"/>
  <c r="X358" i="2" s="1"/>
  <c r="N358" i="2"/>
  <c r="W357" i="2"/>
  <c r="X357" i="2" s="1"/>
  <c r="N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W362" i="2" s="1"/>
  <c r="N348" i="2"/>
  <c r="V346" i="2"/>
  <c r="V345" i="2"/>
  <c r="W344" i="2"/>
  <c r="X344" i="2" s="1"/>
  <c r="N344" i="2"/>
  <c r="W343" i="2"/>
  <c r="W345" i="2" s="1"/>
  <c r="N343" i="2"/>
  <c r="W339" i="2"/>
  <c r="V339" i="2"/>
  <c r="X338" i="2"/>
  <c r="W338" i="2"/>
  <c r="V338" i="2"/>
  <c r="X337" i="2"/>
  <c r="W337" i="2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X330" i="2"/>
  <c r="W330" i="2"/>
  <c r="W334" i="2" s="1"/>
  <c r="N330" i="2"/>
  <c r="V328" i="2"/>
  <c r="V327" i="2"/>
  <c r="W326" i="2"/>
  <c r="X326" i="2" s="1"/>
  <c r="N326" i="2"/>
  <c r="W325" i="2"/>
  <c r="W327" i="2" s="1"/>
  <c r="N325" i="2"/>
  <c r="V323" i="2"/>
  <c r="V322" i="2"/>
  <c r="X321" i="2"/>
  <c r="W321" i="2"/>
  <c r="N321" i="2"/>
  <c r="X320" i="2"/>
  <c r="W320" i="2"/>
  <c r="N320" i="2"/>
  <c r="W319" i="2"/>
  <c r="X319" i="2" s="1"/>
  <c r="N319" i="2"/>
  <c r="W318" i="2"/>
  <c r="O472" i="2" s="1"/>
  <c r="N318" i="2"/>
  <c r="W315" i="2"/>
  <c r="V315" i="2"/>
  <c r="W314" i="2"/>
  <c r="V314" i="2"/>
  <c r="X313" i="2"/>
  <c r="X314" i="2" s="1"/>
  <c r="W313" i="2"/>
  <c r="N313" i="2"/>
  <c r="W311" i="2"/>
  <c r="V311" i="2"/>
  <c r="W310" i="2"/>
  <c r="V310" i="2"/>
  <c r="W309" i="2"/>
  <c r="X309" i="2" s="1"/>
  <c r="X310" i="2" s="1"/>
  <c r="N309" i="2"/>
  <c r="V307" i="2"/>
  <c r="V306" i="2"/>
  <c r="W305" i="2"/>
  <c r="W307" i="2" s="1"/>
  <c r="N305" i="2"/>
  <c r="X304" i="2"/>
  <c r="W304" i="2"/>
  <c r="N304" i="2"/>
  <c r="W302" i="2"/>
  <c r="V302" i="2"/>
  <c r="V301" i="2"/>
  <c r="W300" i="2"/>
  <c r="X300" i="2" s="1"/>
  <c r="N300" i="2"/>
  <c r="W299" i="2"/>
  <c r="X299" i="2" s="1"/>
  <c r="N299" i="2"/>
  <c r="W298" i="2"/>
  <c r="X298" i="2" s="1"/>
  <c r="W297" i="2"/>
  <c r="X297" i="2" s="1"/>
  <c r="N297" i="2"/>
  <c r="X296" i="2"/>
  <c r="W296" i="2"/>
  <c r="N296" i="2"/>
  <c r="X295" i="2"/>
  <c r="W295" i="2"/>
  <c r="N295" i="2"/>
  <c r="W294" i="2"/>
  <c r="X294" i="2" s="1"/>
  <c r="N294" i="2"/>
  <c r="W293" i="2"/>
  <c r="N472" i="2" s="1"/>
  <c r="N293" i="2"/>
  <c r="W289" i="2"/>
  <c r="V289" i="2"/>
  <c r="X288" i="2"/>
  <c r="W288" i="2"/>
  <c r="V288" i="2"/>
  <c r="X287" i="2"/>
  <c r="W287" i="2"/>
  <c r="N287" i="2"/>
  <c r="W285" i="2"/>
  <c r="V285" i="2"/>
  <c r="V284" i="2"/>
  <c r="W283" i="2"/>
  <c r="W284" i="2" s="1"/>
  <c r="N283" i="2"/>
  <c r="V281" i="2"/>
  <c r="V280" i="2"/>
  <c r="W279" i="2"/>
  <c r="X279" i="2" s="1"/>
  <c r="W278" i="2"/>
  <c r="X278" i="2" s="1"/>
  <c r="N278" i="2"/>
  <c r="W277" i="2"/>
  <c r="W281" i="2" s="1"/>
  <c r="N277" i="2"/>
  <c r="W275" i="2"/>
  <c r="V275" i="2"/>
  <c r="W274" i="2"/>
  <c r="V274" i="2"/>
  <c r="X273" i="2"/>
  <c r="X274" i="2" s="1"/>
  <c r="W273" i="2"/>
  <c r="M472" i="2" s="1"/>
  <c r="N273" i="2"/>
  <c r="V270" i="2"/>
  <c r="V269" i="2"/>
  <c r="W268" i="2"/>
  <c r="X268" i="2" s="1"/>
  <c r="N268" i="2"/>
  <c r="W267" i="2"/>
  <c r="W269" i="2" s="1"/>
  <c r="N267" i="2"/>
  <c r="V265" i="2"/>
  <c r="V264" i="2"/>
  <c r="X263" i="2"/>
  <c r="W263" i="2"/>
  <c r="N263" i="2"/>
  <c r="X262" i="2"/>
  <c r="W262" i="2"/>
  <c r="N262" i="2"/>
  <c r="W261" i="2"/>
  <c r="X261" i="2" s="1"/>
  <c r="N261" i="2"/>
  <c r="W260" i="2"/>
  <c r="W264" i="2" s="1"/>
  <c r="N260" i="2"/>
  <c r="X259" i="2"/>
  <c r="W259" i="2"/>
  <c r="W258" i="2"/>
  <c r="X258" i="2" s="1"/>
  <c r="N258" i="2"/>
  <c r="X257" i="2"/>
  <c r="W257" i="2"/>
  <c r="L472" i="2" s="1"/>
  <c r="N257" i="2"/>
  <c r="V254" i="2"/>
  <c r="V253" i="2"/>
  <c r="W252" i="2"/>
  <c r="X252" i="2" s="1"/>
  <c r="N252" i="2"/>
  <c r="W251" i="2"/>
  <c r="X251" i="2" s="1"/>
  <c r="N251" i="2"/>
  <c r="X250" i="2"/>
  <c r="W250" i="2"/>
  <c r="W253" i="2" s="1"/>
  <c r="N250" i="2"/>
  <c r="W248" i="2"/>
  <c r="V248" i="2"/>
  <c r="V247" i="2"/>
  <c r="X246" i="2"/>
  <c r="W246" i="2"/>
  <c r="N246" i="2"/>
  <c r="W245" i="2"/>
  <c r="X245" i="2" s="1"/>
  <c r="W244" i="2"/>
  <c r="X244" i="2" s="1"/>
  <c r="X243" i="2"/>
  <c r="W243" i="2"/>
  <c r="W247" i="2" s="1"/>
  <c r="V241" i="2"/>
  <c r="W240" i="2"/>
  <c r="V240" i="2"/>
  <c r="X239" i="2"/>
  <c r="W239" i="2"/>
  <c r="N239" i="2"/>
  <c r="W238" i="2"/>
  <c r="X238" i="2" s="1"/>
  <c r="N238" i="2"/>
  <c r="W237" i="2"/>
  <c r="X237" i="2" s="1"/>
  <c r="X240" i="2" s="1"/>
  <c r="N237" i="2"/>
  <c r="V235" i="2"/>
  <c r="V234" i="2"/>
  <c r="X233" i="2"/>
  <c r="W233" i="2"/>
  <c r="N233" i="2"/>
  <c r="X232" i="2"/>
  <c r="W232" i="2"/>
  <c r="N232" i="2"/>
  <c r="W231" i="2"/>
  <c r="X231" i="2" s="1"/>
  <c r="N231" i="2"/>
  <c r="W230" i="2"/>
  <c r="X230" i="2" s="1"/>
  <c r="N230" i="2"/>
  <c r="X229" i="2"/>
  <c r="W229" i="2"/>
  <c r="N229" i="2"/>
  <c r="X228" i="2"/>
  <c r="W228" i="2"/>
  <c r="N228" i="2"/>
  <c r="W227" i="2"/>
  <c r="X227" i="2" s="1"/>
  <c r="N227" i="2"/>
  <c r="V225" i="2"/>
  <c r="V224" i="2"/>
  <c r="W223" i="2"/>
  <c r="X223" i="2" s="1"/>
  <c r="N223" i="2"/>
  <c r="X222" i="2"/>
  <c r="W222" i="2"/>
  <c r="N222" i="2"/>
  <c r="X221" i="2"/>
  <c r="W221" i="2"/>
  <c r="N221" i="2"/>
  <c r="W220" i="2"/>
  <c r="W225" i="2" s="1"/>
  <c r="N220" i="2"/>
  <c r="V218" i="2"/>
  <c r="V217" i="2"/>
  <c r="W216" i="2"/>
  <c r="W217" i="2" s="1"/>
  <c r="N216" i="2"/>
  <c r="V214" i="2"/>
  <c r="V213" i="2"/>
  <c r="X212" i="2"/>
  <c r="W212" i="2"/>
  <c r="N212" i="2"/>
  <c r="W211" i="2"/>
  <c r="X211" i="2" s="1"/>
  <c r="N211" i="2"/>
  <c r="W210" i="2"/>
  <c r="X210" i="2" s="1"/>
  <c r="N210" i="2"/>
  <c r="X209" i="2"/>
  <c r="W209" i="2"/>
  <c r="N209" i="2"/>
  <c r="X208" i="2"/>
  <c r="W208" i="2"/>
  <c r="N208" i="2"/>
  <c r="W207" i="2"/>
  <c r="X207" i="2" s="1"/>
  <c r="N207" i="2"/>
  <c r="W206" i="2"/>
  <c r="X206" i="2" s="1"/>
  <c r="N206" i="2"/>
  <c r="X205" i="2"/>
  <c r="W205" i="2"/>
  <c r="N205" i="2"/>
  <c r="X204" i="2"/>
  <c r="W204" i="2"/>
  <c r="N204" i="2"/>
  <c r="W203" i="2"/>
  <c r="X203" i="2" s="1"/>
  <c r="N203" i="2"/>
  <c r="W202" i="2"/>
  <c r="X202" i="2" s="1"/>
  <c r="N202" i="2"/>
  <c r="X201" i="2"/>
  <c r="W201" i="2"/>
  <c r="N201" i="2"/>
  <c r="X200" i="2"/>
  <c r="W200" i="2"/>
  <c r="N200" i="2"/>
  <c r="W199" i="2"/>
  <c r="X199" i="2" s="1"/>
  <c r="N199" i="2"/>
  <c r="W198" i="2"/>
  <c r="X198" i="2" s="1"/>
  <c r="N198" i="2"/>
  <c r="W195" i="2"/>
  <c r="V195" i="2"/>
  <c r="W194" i="2"/>
  <c r="V194" i="2"/>
  <c r="X193" i="2"/>
  <c r="W193" i="2"/>
  <c r="N193" i="2"/>
  <c r="X192" i="2"/>
  <c r="X194" i="2" s="1"/>
  <c r="W192" i="2"/>
  <c r="N192" i="2"/>
  <c r="V190" i="2"/>
  <c r="V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W178" i="2"/>
  <c r="X178" i="2" s="1"/>
  <c r="W177" i="2"/>
  <c r="X177" i="2" s="1"/>
  <c r="N177" i="2"/>
  <c r="W176" i="2"/>
  <c r="X176" i="2" s="1"/>
  <c r="N176" i="2"/>
  <c r="X175" i="2"/>
  <c r="W175" i="2"/>
  <c r="W174" i="2"/>
  <c r="X174" i="2" s="1"/>
  <c r="N174" i="2"/>
  <c r="X173" i="2"/>
  <c r="W173" i="2"/>
  <c r="W190" i="2" s="1"/>
  <c r="X172" i="2"/>
  <c r="W172" i="2"/>
  <c r="N172" i="2"/>
  <c r="V170" i="2"/>
  <c r="V169" i="2"/>
  <c r="X168" i="2"/>
  <c r="W168" i="2"/>
  <c r="N168" i="2"/>
  <c r="W167" i="2"/>
  <c r="X167" i="2" s="1"/>
  <c r="N167" i="2"/>
  <c r="W166" i="2"/>
  <c r="W170" i="2" s="1"/>
  <c r="N166" i="2"/>
  <c r="X165" i="2"/>
  <c r="W165" i="2"/>
  <c r="W169" i="2" s="1"/>
  <c r="N165" i="2"/>
  <c r="V163" i="2"/>
  <c r="V162" i="2"/>
  <c r="W161" i="2"/>
  <c r="X161" i="2" s="1"/>
  <c r="N161" i="2"/>
  <c r="W160" i="2"/>
  <c r="X160" i="2" s="1"/>
  <c r="X162" i="2" s="1"/>
  <c r="V158" i="2"/>
  <c r="V157" i="2"/>
  <c r="W156" i="2"/>
  <c r="X156" i="2" s="1"/>
  <c r="N156" i="2"/>
  <c r="W155" i="2"/>
  <c r="W158" i="2" s="1"/>
  <c r="N155" i="2"/>
  <c r="V152" i="2"/>
  <c r="V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N145" i="2"/>
  <c r="W144" i="2"/>
  <c r="X144" i="2" s="1"/>
  <c r="N144" i="2"/>
  <c r="W143" i="2"/>
  <c r="W152" i="2" s="1"/>
  <c r="N143" i="2"/>
  <c r="V140" i="2"/>
  <c r="V139" i="2"/>
  <c r="X138" i="2"/>
  <c r="W138" i="2"/>
  <c r="N138" i="2"/>
  <c r="X137" i="2"/>
  <c r="W137" i="2"/>
  <c r="N137" i="2"/>
  <c r="W136" i="2"/>
  <c r="G472" i="2" s="1"/>
  <c r="N136" i="2"/>
  <c r="V132" i="2"/>
  <c r="W131" i="2"/>
  <c r="V131" i="2"/>
  <c r="X130" i="2"/>
  <c r="W130" i="2"/>
  <c r="N130" i="2"/>
  <c r="X129" i="2"/>
  <c r="W129" i="2"/>
  <c r="N129" i="2"/>
  <c r="W128" i="2"/>
  <c r="F472" i="2" s="1"/>
  <c r="N128" i="2"/>
  <c r="V125" i="2"/>
  <c r="V124" i="2"/>
  <c r="W123" i="2"/>
  <c r="X123" i="2" s="1"/>
  <c r="W122" i="2"/>
  <c r="X122" i="2" s="1"/>
  <c r="N122" i="2"/>
  <c r="X121" i="2"/>
  <c r="W121" i="2"/>
  <c r="W120" i="2"/>
  <c r="W124" i="2" s="1"/>
  <c r="N120" i="2"/>
  <c r="X119" i="2"/>
  <c r="W119" i="2"/>
  <c r="N119" i="2"/>
  <c r="V117" i="2"/>
  <c r="V116" i="2"/>
  <c r="W115" i="2"/>
  <c r="X115" i="2" s="1"/>
  <c r="X114" i="2"/>
  <c r="W114" i="2"/>
  <c r="N114" i="2"/>
  <c r="X113" i="2"/>
  <c r="W113" i="2"/>
  <c r="X112" i="2"/>
  <c r="W112" i="2"/>
  <c r="X111" i="2"/>
  <c r="W111" i="2"/>
  <c r="X110" i="2"/>
  <c r="W110" i="2"/>
  <c r="W109" i="2"/>
  <c r="W117" i="2" s="1"/>
  <c r="N109" i="2"/>
  <c r="X108" i="2"/>
  <c r="W108" i="2"/>
  <c r="N108" i="2"/>
  <c r="X107" i="2"/>
  <c r="W107" i="2"/>
  <c r="X106" i="2"/>
  <c r="W106" i="2"/>
  <c r="W116" i="2" s="1"/>
  <c r="V104" i="2"/>
  <c r="W103" i="2"/>
  <c r="V103" i="2"/>
  <c r="X102" i="2"/>
  <c r="W102" i="2"/>
  <c r="W101" i="2"/>
  <c r="X101" i="2" s="1"/>
  <c r="W100" i="2"/>
  <c r="X100" i="2" s="1"/>
  <c r="N100" i="2"/>
  <c r="X99" i="2"/>
  <c r="W99" i="2"/>
  <c r="N99" i="2"/>
  <c r="X98" i="2"/>
  <c r="W98" i="2"/>
  <c r="N98" i="2"/>
  <c r="X97" i="2"/>
  <c r="W97" i="2"/>
  <c r="N97" i="2"/>
  <c r="W96" i="2"/>
  <c r="X96" i="2" s="1"/>
  <c r="N96" i="2"/>
  <c r="X95" i="2"/>
  <c r="W95" i="2"/>
  <c r="N95" i="2"/>
  <c r="X94" i="2"/>
  <c r="W94" i="2"/>
  <c r="N94" i="2"/>
  <c r="X93" i="2"/>
  <c r="W93" i="2"/>
  <c r="N93" i="2"/>
  <c r="V91" i="2"/>
  <c r="V90" i="2"/>
  <c r="W89" i="2"/>
  <c r="X89" i="2" s="1"/>
  <c r="N89" i="2"/>
  <c r="X88" i="2"/>
  <c r="W88" i="2"/>
  <c r="N88" i="2"/>
  <c r="X87" i="2"/>
  <c r="W87" i="2"/>
  <c r="X86" i="2"/>
  <c r="W86" i="2"/>
  <c r="X85" i="2"/>
  <c r="W85" i="2"/>
  <c r="W84" i="2"/>
  <c r="W90" i="2" s="1"/>
  <c r="N84" i="2"/>
  <c r="X83" i="2"/>
  <c r="W83" i="2"/>
  <c r="W91" i="2" s="1"/>
  <c r="V81" i="2"/>
  <c r="V80" i="2"/>
  <c r="X79" i="2"/>
  <c r="W79" i="2"/>
  <c r="N79" i="2"/>
  <c r="X78" i="2"/>
  <c r="W78" i="2"/>
  <c r="N78" i="2"/>
  <c r="X77" i="2"/>
  <c r="W77" i="2"/>
  <c r="N77" i="2"/>
  <c r="W76" i="2"/>
  <c r="X76" i="2" s="1"/>
  <c r="N76" i="2"/>
  <c r="X75" i="2"/>
  <c r="W75" i="2"/>
  <c r="W74" i="2"/>
  <c r="X74" i="2" s="1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W64" i="2"/>
  <c r="X64" i="2" s="1"/>
  <c r="N64" i="2"/>
  <c r="X63" i="2"/>
  <c r="W63" i="2"/>
  <c r="E472" i="2" s="1"/>
  <c r="W60" i="2"/>
  <c r="V60" i="2"/>
  <c r="W59" i="2"/>
  <c r="V59" i="2"/>
  <c r="X58" i="2"/>
  <c r="W58" i="2"/>
  <c r="W57" i="2"/>
  <c r="X57" i="2" s="1"/>
  <c r="N57" i="2"/>
  <c r="X56" i="2"/>
  <c r="W56" i="2"/>
  <c r="N56" i="2"/>
  <c r="W55" i="2"/>
  <c r="D472" i="2" s="1"/>
  <c r="W52" i="2"/>
  <c r="V52" i="2"/>
  <c r="V51" i="2"/>
  <c r="X50" i="2"/>
  <c r="W50" i="2"/>
  <c r="N50" i="2"/>
  <c r="W49" i="2"/>
  <c r="W51" i="2" s="1"/>
  <c r="N49" i="2"/>
  <c r="V45" i="2"/>
  <c r="W44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X29" i="2" s="1"/>
  <c r="N29" i="2"/>
  <c r="W28" i="2"/>
  <c r="X28" i="2" s="1"/>
  <c r="N28" i="2"/>
  <c r="W27" i="2"/>
  <c r="X27" i="2" s="1"/>
  <c r="N27" i="2"/>
  <c r="X26" i="2"/>
  <c r="W26" i="2"/>
  <c r="N26" i="2"/>
  <c r="W24" i="2"/>
  <c r="V24" i="2"/>
  <c r="X23" i="2"/>
  <c r="W23" i="2"/>
  <c r="V23" i="2"/>
  <c r="V466" i="2" s="1"/>
  <c r="X22" i="2"/>
  <c r="W22" i="2"/>
  <c r="N22" i="2"/>
  <c r="H10" i="2"/>
  <c r="A9" i="2"/>
  <c r="F10" i="2" s="1"/>
  <c r="D7" i="2"/>
  <c r="O6" i="2"/>
  <c r="N2" i="2"/>
  <c r="W41" i="2" l="1"/>
  <c r="V462" i="2"/>
  <c r="X39" i="2"/>
  <c r="X40" i="2" s="1"/>
  <c r="W463" i="2"/>
  <c r="V465" i="2"/>
  <c r="X189" i="2"/>
  <c r="X253" i="2"/>
  <c r="X32" i="2"/>
  <c r="X234" i="2"/>
  <c r="X80" i="2"/>
  <c r="X424" i="2"/>
  <c r="X103" i="2"/>
  <c r="X124" i="2"/>
  <c r="X334" i="2"/>
  <c r="X213" i="2"/>
  <c r="X361" i="2"/>
  <c r="X116" i="2"/>
  <c r="X90" i="2"/>
  <c r="X247" i="2"/>
  <c r="W322" i="2"/>
  <c r="F9" i="2"/>
  <c r="W33" i="2"/>
  <c r="W45" i="2"/>
  <c r="X109" i="2"/>
  <c r="X120" i="2"/>
  <c r="X155" i="2"/>
  <c r="X157" i="2" s="1"/>
  <c r="W218" i="2"/>
  <c r="X260" i="2"/>
  <c r="X264" i="2" s="1"/>
  <c r="X277" i="2"/>
  <c r="X280" i="2" s="1"/>
  <c r="X305" i="2"/>
  <c r="X306" i="2" s="1"/>
  <c r="X318" i="2"/>
  <c r="X322" i="2" s="1"/>
  <c r="X387" i="2"/>
  <c r="X392" i="2" s="1"/>
  <c r="W424" i="2"/>
  <c r="W464" i="2"/>
  <c r="W465" i="2" s="1"/>
  <c r="H472" i="2"/>
  <c r="X84" i="2"/>
  <c r="W125" i="2"/>
  <c r="X166" i="2"/>
  <c r="X169" i="2" s="1"/>
  <c r="W189" i="2"/>
  <c r="H9" i="2"/>
  <c r="X55" i="2"/>
  <c r="X59" i="2" s="1"/>
  <c r="W139" i="2"/>
  <c r="W213" i="2"/>
  <c r="W254" i="2"/>
  <c r="W270" i="2"/>
  <c r="X283" i="2"/>
  <c r="X284" i="2" s="1"/>
  <c r="W328" i="2"/>
  <c r="W346" i="2"/>
  <c r="W369" i="2"/>
  <c r="X439" i="2"/>
  <c r="X441" i="2" s="1"/>
  <c r="X459" i="2"/>
  <c r="X460" i="2" s="1"/>
  <c r="I472" i="2"/>
  <c r="W132" i="2"/>
  <c r="W224" i="2"/>
  <c r="W265" i="2"/>
  <c r="W306" i="2"/>
  <c r="W323" i="2"/>
  <c r="W446" i="2"/>
  <c r="W452" i="2"/>
  <c r="J472" i="2"/>
  <c r="J9" i="2"/>
  <c r="W104" i="2"/>
  <c r="A10" i="2"/>
  <c r="X35" i="2"/>
  <c r="X36" i="2" s="1"/>
  <c r="X49" i="2"/>
  <c r="X51" i="2" s="1"/>
  <c r="X128" i="2"/>
  <c r="X131" i="2" s="1"/>
  <c r="W162" i="2"/>
  <c r="X220" i="2"/>
  <c r="X224" i="2" s="1"/>
  <c r="W301" i="2"/>
  <c r="W383" i="2"/>
  <c r="X401" i="2"/>
  <c r="X410" i="2" s="1"/>
  <c r="W425" i="2"/>
  <c r="W460" i="2"/>
  <c r="W80" i="2"/>
  <c r="W140" i="2"/>
  <c r="W214" i="2"/>
  <c r="W234" i="2"/>
  <c r="W36" i="2"/>
  <c r="W466" i="2" s="1"/>
  <c r="X136" i="2"/>
  <c r="X139" i="2" s="1"/>
  <c r="W157" i="2"/>
  <c r="X267" i="2"/>
  <c r="X269" i="2" s="1"/>
  <c r="X293" i="2"/>
  <c r="X301" i="2" s="1"/>
  <c r="X325" i="2"/>
  <c r="X327" i="2" s="1"/>
  <c r="X343" i="2"/>
  <c r="X345" i="2" s="1"/>
  <c r="W361" i="2"/>
  <c r="W410" i="2"/>
  <c r="W441" i="2"/>
  <c r="W447" i="2"/>
  <c r="X455" i="2"/>
  <c r="X456" i="2" s="1"/>
  <c r="W151" i="2"/>
  <c r="W335" i="2"/>
  <c r="B472" i="2"/>
  <c r="W163" i="2"/>
  <c r="W81" i="2"/>
  <c r="W462" i="2" s="1"/>
  <c r="X143" i="2"/>
  <c r="X151" i="2" s="1"/>
  <c r="X216" i="2"/>
  <c r="X217" i="2" s="1"/>
  <c r="W235" i="2"/>
  <c r="W280" i="2"/>
  <c r="X380" i="2"/>
  <c r="X382" i="2" s="1"/>
  <c r="X395" i="2"/>
  <c r="X396" i="2" s="1"/>
  <c r="W456" i="2"/>
  <c r="C472" i="2"/>
  <c r="P472" i="2"/>
  <c r="W411" i="2"/>
  <c r="W436" i="2"/>
  <c r="W241" i="2"/>
  <c r="W32" i="2"/>
  <c r="W457" i="2"/>
  <c r="X467" i="2" l="1"/>
</calcChain>
</file>

<file path=xl/sharedStrings.xml><?xml version="1.0" encoding="utf-8"?>
<sst xmlns="http://schemas.openxmlformats.org/spreadsheetml/2006/main" count="2960" uniqueCount="661">
  <si>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</si>
  <si>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</si>
  <si>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</si>
  <si>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</si>
  <si>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</si>
  <si>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</si>
  <si>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</si>
  <si>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</si>
  <si>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</si>
  <si>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</si>
  <si>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</si>
  <si>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</si>
  <si>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</si>
  <si>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</si>
  <si>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</si>
  <si>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</si>
  <si>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</si>
  <si>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</si>
  <si>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</si>
  <si>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</si>
  <si>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</si>
  <si>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</si>
  <si>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</si>
  <si>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</si>
  <si>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</si>
  <si>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</si>
  <si>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</si>
  <si>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</si>
  <si>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</si>
  <si>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</si>
  <si>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</si>
  <si>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</si>
  <si>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</si>
  <si>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</si>
  <si>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</si>
  <si>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</si>
  <si>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</si>
  <si>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</si>
  <si>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</si>
  <si>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</si>
  <si>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</si>
  <si>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</si>
  <si>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</si>
  <si>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</si>
  <si>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</si>
  <si>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</si>
  <si>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</si>
  <si>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</si>
  <si>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</si>
  <si>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</si>
  <si>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</si>
  <si>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</si>
  <si>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</si>
  <si>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</si>
  <si>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</si>
  <si>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</si>
  <si>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</si>
  <si>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</si>
  <si>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</si>
  <si>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</si>
  <si>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</si>
  <si>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</si>
  <si>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</si>
  <si>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</si>
  <si>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</si>
  <si>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</si>
  <si>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</si>
  <si>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</si>
  <si>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</si>
  <si>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</si>
  <si>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</si>
  <si>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</si>
  <si>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</si>
  <si>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</si>
  <si>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</si>
  <si>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</si>
  <si>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</si>
  <si>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</si>
  <si>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</si>
  <si>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</si>
  <si>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</si>
  <si>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</si>
  <si>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</si>
  <si>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</si>
  <si>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</si>
  <si>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</si>
  <si>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</si>
  <si>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</si>
  <si>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</si>
  <si>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</si>
  <si>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</si>
  <si>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</si>
  <si>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</si>
  <si>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</si>
  <si>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</si>
  <si>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</si>
  <si>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</si>
  <si>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</si>
  <si>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</si>
  <si>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</si>
  <si>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</si>
  <si>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</si>
  <si>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</si>
  <si>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</si>
  <si>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</si>
  <si>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</si>
  <si>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</si>
  <si>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</si>
  <si>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</si>
  <si>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</si>
  <si>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</si>
  <si>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</si>
  <si>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</si>
  <si>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</si>
  <si>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</si>
  <si>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</si>
  <si>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</si>
  <si>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</si>
  <si>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</si>
  <si>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</si>
  <si>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</si>
  <si>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</si>
  <si>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</si>
  <si>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</si>
  <si>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</si>
  <si>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</si>
  <si>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</si>
  <si>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</si>
  <si>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</si>
  <si>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</si>
  <si>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</si>
  <si>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</si>
  <si>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</si>
  <si>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</si>
  <si>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</si>
  <si>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</si>
  <si>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</si>
  <si>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</si>
  <si>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</si>
  <si>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</si>
  <si>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</si>
  <si>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</si>
  <si>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</si>
  <si>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</si>
  <si>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</si>
  <si>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</si>
  <si>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</si>
  <si>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</si>
  <si>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</si>
  <si>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</si>
  <si>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</si>
  <si>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</si>
  <si>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</si>
  <si>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</si>
  <si>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</si>
  <si>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</si>
  <si>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</si>
  <si>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</si>
  <si>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</si>
  <si>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</si>
  <si>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</si>
  <si>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</si>
  <si>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</si>
  <si>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</si>
  <si>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</si>
  <si>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</si>
  <si>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</si>
  <si>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</si>
  <si>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</si>
  <si>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</si>
  <si>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</si>
  <si>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</si>
  <si>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</si>
  <si>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</si>
  <si>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</si>
  <si>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</si>
  <si>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</si>
  <si>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</si>
  <si>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</si>
  <si>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</si>
  <si>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</si>
  <si>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</si>
  <si>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</si>
  <si>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</si>
  <si>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</si>
  <si>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</si>
  <si>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</si>
  <si>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</si>
  <si>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</si>
  <si>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</si>
  <si>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</si>
  <si>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</si>
  <si>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</si>
  <si>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</si>
  <si>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</si>
  <si>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</si>
  <si>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</si>
  <si>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</si>
  <si>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</si>
  <si>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</si>
  <si>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</si>
  <si>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</si>
  <si>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</si>
  <si>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</si>
  <si>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</si>
  <si>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</si>
  <si>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</si>
  <si>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</si>
  <si>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</si>
  <si>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</si>
  <si>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</si>
  <si>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</si>
  <si>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</si>
  <si>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</si>
  <si>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</si>
  <si>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</si>
  <si>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</si>
  <si>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</si>
  <si>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</si>
  <si>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</si>
  <si>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</si>
  <si>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</si>
  <si>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</si>
  <si>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</si>
  <si>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</si>
  <si>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</si>
  <si>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</si>
  <si>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</si>
  <si>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</si>
  <si>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</si>
  <si>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</si>
  <si>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</si>
  <si>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</si>
  <si>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</si>
  <si>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</si>
  <si>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</si>
  <si>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</si>
  <si>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</si>
  <si>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</si>
  <si>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</si>
  <si>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</si>
  <si>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</si>
  <si>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</si>
  <si>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</si>
  <si>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</si>
  <si>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</si>
  <si>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</si>
  <si>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</si>
  <si>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</si>
  <si>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</si>
  <si>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</si>
  <si>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</si>
  <si>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</si>
  <si>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</si>
  <si>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</si>
  <si>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</si>
  <si>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</si>
  <si>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</si>
  <si>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</si>
  <si>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</si>
  <si>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</si>
  <si>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</si>
  <si>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</si>
  <si>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</si>
  <si>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</si>
  <si>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</si>
  <si>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</si>
  <si>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</si>
  <si>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</si>
  <si>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</si>
  <si>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</si>
  <si>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</si>
  <si>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</si>
  <si>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</si>
  <si>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</si>
  <si>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</si>
  <si>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</si>
  <si>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</si>
  <si>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</si>
  <si>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</si>
  <si>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</si>
  <si>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</si>
  <si>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</si>
  <si>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</si>
  <si>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</si>
  <si>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</si>
  <si>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</si>
  <si>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</si>
  <si>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</si>
  <si>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</si>
  <si>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</si>
  <si>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</si>
  <si>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</si>
  <si>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</si>
  <si>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</si>
  <si>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</si>
  <si>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</si>
  <si>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</si>
  <si>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</si>
  <si>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</si>
  <si>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</si>
  <si>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</si>
  <si>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</si>
  <si>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</si>
  <si>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</si>
  <si>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</si>
  <si>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</si>
  <si>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</si>
  <si>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</si>
  <si>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</si>
  <si>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</si>
  <si>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</si>
  <si>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</si>
  <si>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</si>
  <si>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</si>
  <si>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</si>
  <si>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</si>
  <si>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</si>
  <si>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</si>
  <si>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</si>
  <si>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</si>
  <si>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</si>
  <si>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</si>
  <si>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</si>
  <si>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</si>
  <si>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</si>
  <si>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</si>
  <si>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</si>
  <si>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</si>
  <si>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</si>
  <si>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</si>
  <si>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</si>
  <si>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</si>
  <si>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</si>
  <si>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</si>
  <si>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</si>
  <si>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</si>
  <si>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</si>
  <si>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</si>
  <si>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</si>
  <si>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</si>
  <si>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</si>
  <si>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</si>
  <si>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</si>
  <si>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</si>
  <si>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</si>
  <si>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</si>
  <si>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</si>
  <si>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</si>
  <si>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</si>
  <si>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</si>
  <si>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</si>
  <si>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</si>
  <si>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</si>
  <si>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</si>
  <si>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</si>
  <si>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</si>
  <si>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</si>
  <si>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</si>
  <si>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</si>
  <si>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</si>
  <si>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</si>
  <si>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</si>
  <si>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</si>
  <si>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</si>
  <si>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</si>
  <si>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</si>
  <si>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</si>
  <si>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</si>
  <si>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</si>
  <si>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</si>
  <si>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</si>
  <si>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</si>
  <si>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</si>
  <si>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</si>
  <si>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</si>
  <si>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</si>
  <si>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</si>
  <si>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</si>
  <si>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</si>
  <si>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</si>
  <si>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</si>
  <si>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</si>
  <si>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</si>
  <si>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</si>
  <si>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</si>
  <si>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</si>
  <si>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</si>
  <si>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</si>
  <si>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</si>
  <si>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</si>
  <si>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</si>
  <si>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</si>
  <si>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</si>
  <si>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</si>
  <si>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</si>
  <si>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</si>
  <si>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</si>
  <si>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</si>
  <si>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</si>
  <si>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</si>
  <si>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16.11.2023</t>
  </si>
  <si>
    <t>SU001869</t>
  </si>
  <si>
    <t>P003319</t>
  </si>
  <si>
    <t>С/к колбасы «Швейцарская» Фикс.вес 0,17 Фиброуз терм/п ТМ «Стародворье»</t>
  </si>
  <si>
    <t>ДУБ</t>
  </si>
  <si>
    <t>15.11.2023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</si>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</sst>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1" zoomScaleNormal="100" zoomScaleSheetLayoutView="100" workbookViewId="0">
      <selection activeCell="V40" sqref="V4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66</v>
      </c>
      <c r="H1" s="314" t="s">
        <v>49</v>
      </c>
      <c r="I1" s="314"/>
      <c r="J1" s="314"/>
      <c r="K1" s="314"/>
      <c r="L1" s="314"/>
      <c r="M1" s="314"/>
      <c r="N1" s="314"/>
      <c r="O1" s="314"/>
      <c r="P1" s="315" t="s">
        <v>67</v>
      </c>
      <c r="Q1" s="316"/>
      <c r="R1" s="31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7"/>
      <c r="O3" s="317"/>
      <c r="P3" s="317"/>
      <c r="Q3" s="317"/>
      <c r="R3" s="317"/>
      <c r="S3" s="317"/>
      <c r="T3" s="317"/>
      <c r="U3" s="31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L5" s="319"/>
      <c r="N5" s="27" t="s">
        <v>4</v>
      </c>
      <c r="O5" s="321">
        <v>45254</v>
      </c>
      <c r="P5" s="321"/>
      <c r="R5" s="322" t="s">
        <v>3</v>
      </c>
      <c r="S5" s="323"/>
      <c r="T5" s="324" t="s">
        <v>641</v>
      </c>
      <c r="U5" s="325"/>
      <c r="Z5" s="60"/>
      <c r="AA5" s="60"/>
      <c r="AB5" s="60"/>
    </row>
    <row r="6" spans="1:29" s="17" customFormat="1" ht="24" customHeight="1" x14ac:dyDescent="0.2">
      <c r="A6" s="318" t="s">
        <v>1</v>
      </c>
      <c r="B6" s="318"/>
      <c r="C6" s="318"/>
      <c r="D6" s="326" t="s">
        <v>642</v>
      </c>
      <c r="E6" s="326"/>
      <c r="F6" s="326"/>
      <c r="G6" s="326"/>
      <c r="H6" s="326"/>
      <c r="I6" s="326"/>
      <c r="J6" s="326"/>
      <c r="K6" s="326"/>
      <c r="L6" s="326"/>
      <c r="N6" s="27" t="s">
        <v>30</v>
      </c>
      <c r="O6" s="327" t="str">
        <f>IF(O5=0," ",CHOOSE(WEEKDAY(O5,2),"Понедельник","Вторник","Среда","Четверг","Пятница","Суббота","Воскресенье"))</f>
        <v>Пятница</v>
      </c>
      <c r="P6" s="327"/>
      <c r="R6" s="328" t="s">
        <v>5</v>
      </c>
      <c r="S6" s="329"/>
      <c r="T6" s="330" t="s">
        <v>69</v>
      </c>
      <c r="U6" s="33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7"/>
      <c r="L7" s="338"/>
      <c r="N7" s="29"/>
      <c r="O7" s="49"/>
      <c r="P7" s="49"/>
      <c r="R7" s="328"/>
      <c r="S7" s="329"/>
      <c r="T7" s="332"/>
      <c r="U7" s="333"/>
      <c r="Z7" s="60"/>
      <c r="AA7" s="60"/>
      <c r="AB7" s="60"/>
    </row>
    <row r="8" spans="1:29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L8" s="340"/>
      <c r="N8" s="27" t="s">
        <v>11</v>
      </c>
      <c r="O8" s="341">
        <v>0.33333333333333331</v>
      </c>
      <c r="P8" s="341"/>
      <c r="R8" s="328"/>
      <c r="S8" s="329"/>
      <c r="T8" s="332"/>
      <c r="U8" s="333"/>
      <c r="Z8" s="60"/>
      <c r="AA8" s="60"/>
      <c r="AB8" s="60"/>
    </row>
    <row r="9" spans="1:29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N9" s="31" t="s">
        <v>15</v>
      </c>
      <c r="O9" s="321"/>
      <c r="P9" s="321"/>
      <c r="R9" s="328"/>
      <c r="S9" s="329"/>
      <c r="T9" s="334"/>
      <c r="U9" s="33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L10" s="346"/>
      <c r="N10" s="31" t="s">
        <v>35</v>
      </c>
      <c r="O10" s="341"/>
      <c r="P10" s="341"/>
      <c r="S10" s="29" t="s">
        <v>12</v>
      </c>
      <c r="T10" s="347" t="s">
        <v>70</v>
      </c>
      <c r="U10" s="34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1"/>
      <c r="P11" s="341"/>
      <c r="S11" s="29" t="s">
        <v>31</v>
      </c>
      <c r="T11" s="349" t="s">
        <v>57</v>
      </c>
      <c r="U11" s="34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0" t="s">
        <v>71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N12" s="27" t="s">
        <v>33</v>
      </c>
      <c r="O12" s="351"/>
      <c r="P12" s="351"/>
      <c r="Q12" s="28"/>
      <c r="R12"/>
      <c r="S12" s="29" t="s">
        <v>48</v>
      </c>
      <c r="T12" s="352"/>
      <c r="U12" s="352"/>
      <c r="V12"/>
      <c r="Z12" s="60"/>
      <c r="AA12" s="60"/>
      <c r="AB12" s="60"/>
    </row>
    <row r="13" spans="1:29" s="17" customFormat="1" ht="23.25" customHeight="1" x14ac:dyDescent="0.2">
      <c r="A13" s="350" t="s">
        <v>72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1"/>
      <c r="N13" s="31" t="s">
        <v>34</v>
      </c>
      <c r="O13" s="349"/>
      <c r="P13" s="34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0" t="s">
        <v>73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3" t="s">
        <v>74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/>
      <c r="N15" s="354" t="s">
        <v>63</v>
      </c>
      <c r="O15" s="354"/>
      <c r="P15" s="354"/>
      <c r="Q15" s="354"/>
      <c r="R15" s="35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5"/>
      <c r="O16" s="355"/>
      <c r="P16" s="355"/>
      <c r="Q16" s="355"/>
      <c r="R16" s="35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65</v>
      </c>
      <c r="L17" s="359" t="s">
        <v>2</v>
      </c>
      <c r="M17" s="357" t="s">
        <v>28</v>
      </c>
      <c r="N17" s="357" t="s">
        <v>17</v>
      </c>
      <c r="O17" s="357"/>
      <c r="P17" s="357"/>
      <c r="Q17" s="357"/>
      <c r="R17" s="357"/>
      <c r="S17" s="356" t="s">
        <v>58</v>
      </c>
      <c r="T17" s="357"/>
      <c r="U17" s="357" t="s">
        <v>6</v>
      </c>
      <c r="V17" s="357" t="s">
        <v>44</v>
      </c>
      <c r="W17" s="361" t="s">
        <v>56</v>
      </c>
      <c r="X17" s="357" t="s">
        <v>18</v>
      </c>
      <c r="Y17" s="363" t="s">
        <v>62</v>
      </c>
      <c r="Z17" s="363" t="s">
        <v>19</v>
      </c>
      <c r="AA17" s="364" t="s">
        <v>59</v>
      </c>
      <c r="AB17" s="365"/>
      <c r="AC17" s="366"/>
      <c r="AD17" s="370"/>
      <c r="BA17" s="371" t="s">
        <v>64</v>
      </c>
    </row>
    <row r="18" spans="1:53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60"/>
      <c r="M18" s="357"/>
      <c r="N18" s="357"/>
      <c r="O18" s="357"/>
      <c r="P18" s="357"/>
      <c r="Q18" s="357"/>
      <c r="R18" s="357"/>
      <c r="S18" s="36" t="s">
        <v>47</v>
      </c>
      <c r="T18" s="36" t="s">
        <v>46</v>
      </c>
      <c r="U18" s="357"/>
      <c r="V18" s="357"/>
      <c r="W18" s="362"/>
      <c r="X18" s="357"/>
      <c r="Y18" s="363"/>
      <c r="Z18" s="363"/>
      <c r="AA18" s="367"/>
      <c r="AB18" s="368"/>
      <c r="AC18" s="369"/>
      <c r="AD18" s="370"/>
      <c r="BA18" s="371"/>
    </row>
    <row r="19" spans="1:53" ht="27.75" customHeight="1" x14ac:dyDescent="0.2">
      <c r="A19" s="372" t="s">
        <v>75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55"/>
      <c r="Z19" s="55"/>
    </row>
    <row r="20" spans="1:53" ht="16.5" customHeight="1" x14ac:dyDescent="0.25">
      <c r="A20" s="373" t="s">
        <v>75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66"/>
      <c r="Z20" s="66"/>
    </row>
    <row r="21" spans="1:53" ht="14.25" customHeight="1" x14ac:dyDescent="0.25">
      <c r="A21" s="374" t="s">
        <v>76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7"/>
      <c r="P22" s="377"/>
      <c r="Q22" s="377"/>
      <c r="R22" s="37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3"/>
      <c r="N23" s="379" t="s">
        <v>43</v>
      </c>
      <c r="O23" s="380"/>
      <c r="P23" s="380"/>
      <c r="Q23" s="380"/>
      <c r="R23" s="380"/>
      <c r="S23" s="380"/>
      <c r="T23" s="38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3"/>
      <c r="N24" s="379" t="s">
        <v>43</v>
      </c>
      <c r="O24" s="380"/>
      <c r="P24" s="380"/>
      <c r="Q24" s="380"/>
      <c r="R24" s="380"/>
      <c r="S24" s="380"/>
      <c r="T24" s="38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4" t="s">
        <v>81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7"/>
      <c r="P26" s="377"/>
      <c r="Q26" s="377"/>
      <c r="R26" s="37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7"/>
      <c r="P27" s="377"/>
      <c r="Q27" s="377"/>
      <c r="R27" s="37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7"/>
      <c r="P28" s="377"/>
      <c r="Q28" s="377"/>
      <c r="R28" s="37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7"/>
      <c r="P29" s="377"/>
      <c r="Q29" s="377"/>
      <c r="R29" s="37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7"/>
      <c r="P30" s="377"/>
      <c r="Q30" s="377"/>
      <c r="R30" s="37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7"/>
      <c r="P31" s="377"/>
      <c r="Q31" s="377"/>
      <c r="R31" s="37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3"/>
      <c r="N32" s="379" t="s">
        <v>43</v>
      </c>
      <c r="O32" s="380"/>
      <c r="P32" s="380"/>
      <c r="Q32" s="380"/>
      <c r="R32" s="380"/>
      <c r="S32" s="380"/>
      <c r="T32" s="381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3"/>
      <c r="N33" s="379" t="s">
        <v>43</v>
      </c>
      <c r="O33" s="380"/>
      <c r="P33" s="380"/>
      <c r="Q33" s="380"/>
      <c r="R33" s="380"/>
      <c r="S33" s="380"/>
      <c r="T33" s="381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4" t="s">
        <v>94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7"/>
      <c r="P35" s="377"/>
      <c r="Q35" s="377"/>
      <c r="R35" s="37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2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3"/>
      <c r="N36" s="379" t="s">
        <v>43</v>
      </c>
      <c r="O36" s="380"/>
      <c r="P36" s="380"/>
      <c r="Q36" s="380"/>
      <c r="R36" s="380"/>
      <c r="S36" s="380"/>
      <c r="T36" s="381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3"/>
      <c r="N37" s="379" t="s">
        <v>43</v>
      </c>
      <c r="O37" s="380"/>
      <c r="P37" s="380"/>
      <c r="Q37" s="380"/>
      <c r="R37" s="380"/>
      <c r="S37" s="380"/>
      <c r="T37" s="381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4" t="s">
        <v>99</v>
      </c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4"/>
      <c r="S38" s="374"/>
      <c r="T38" s="374"/>
      <c r="U38" s="374"/>
      <c r="V38" s="374"/>
      <c r="W38" s="374"/>
      <c r="X38" s="374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5">
        <v>4607091388282</v>
      </c>
      <c r="E39" s="37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7"/>
      <c r="P39" s="377"/>
      <c r="Q39" s="377"/>
      <c r="R39" s="378"/>
      <c r="S39" s="40" t="s">
        <v>48</v>
      </c>
      <c r="T39" s="40" t="s">
        <v>48</v>
      </c>
      <c r="U39" s="41" t="s">
        <v>0</v>
      </c>
      <c r="V39" s="59">
        <v>30</v>
      </c>
      <c r="W39" s="56">
        <f>IFERROR(IF(V39="",0,CEILING((V39/$H39),1)*$H39),"")</f>
        <v>30.6</v>
      </c>
      <c r="X39" s="42">
        <f>IFERROR(IF(W39=0,"",ROUNDUP(W39/H39,0)*0.00753),"")</f>
        <v>0.12801000000000001</v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3"/>
      <c r="N40" s="379" t="s">
        <v>43</v>
      </c>
      <c r="O40" s="380"/>
      <c r="P40" s="380"/>
      <c r="Q40" s="380"/>
      <c r="R40" s="380"/>
      <c r="S40" s="380"/>
      <c r="T40" s="381"/>
      <c r="U40" s="43" t="s">
        <v>42</v>
      </c>
      <c r="V40" s="44">
        <f>IFERROR(V39/H39,"0")</f>
        <v>16.666666666666668</v>
      </c>
      <c r="W40" s="44">
        <f>IFERROR(W39/H39,"0")</f>
        <v>17</v>
      </c>
      <c r="X40" s="44">
        <f>IFERROR(IF(X39="",0,X39),"0")</f>
        <v>0.12801000000000001</v>
      </c>
      <c r="Y40" s="68"/>
      <c r="Z40" s="68"/>
    </row>
    <row r="41" spans="1:53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3"/>
      <c r="N41" s="379" t="s">
        <v>43</v>
      </c>
      <c r="O41" s="380"/>
      <c r="P41" s="380"/>
      <c r="Q41" s="380"/>
      <c r="R41" s="380"/>
      <c r="S41" s="380"/>
      <c r="T41" s="381"/>
      <c r="U41" s="43" t="s">
        <v>0</v>
      </c>
      <c r="V41" s="44">
        <f>IFERROR(SUM(V39:V39),"0")</f>
        <v>30</v>
      </c>
      <c r="W41" s="44">
        <f>IFERROR(SUM(W39:W39),"0")</f>
        <v>30.6</v>
      </c>
      <c r="X41" s="43"/>
      <c r="Y41" s="68"/>
      <c r="Z41" s="68"/>
    </row>
    <row r="42" spans="1:53" ht="14.25" customHeight="1" x14ac:dyDescent="0.25">
      <c r="A42" s="374" t="s">
        <v>103</v>
      </c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4"/>
      <c r="O42" s="374"/>
      <c r="P42" s="374"/>
      <c r="Q42" s="374"/>
      <c r="R42" s="374"/>
      <c r="S42" s="374"/>
      <c r="T42" s="374"/>
      <c r="U42" s="374"/>
      <c r="V42" s="374"/>
      <c r="W42" s="374"/>
      <c r="X42" s="374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5">
        <v>4607091389111</v>
      </c>
      <c r="E43" s="37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7"/>
      <c r="P43" s="377"/>
      <c r="Q43" s="377"/>
      <c r="R43" s="37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3"/>
      <c r="N44" s="379" t="s">
        <v>43</v>
      </c>
      <c r="O44" s="380"/>
      <c r="P44" s="380"/>
      <c r="Q44" s="380"/>
      <c r="R44" s="380"/>
      <c r="S44" s="380"/>
      <c r="T44" s="381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3"/>
      <c r="N45" s="379" t="s">
        <v>43</v>
      </c>
      <c r="O45" s="380"/>
      <c r="P45" s="380"/>
      <c r="Q45" s="380"/>
      <c r="R45" s="380"/>
      <c r="S45" s="380"/>
      <c r="T45" s="381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2" t="s">
        <v>106</v>
      </c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2"/>
      <c r="P46" s="372"/>
      <c r="Q46" s="372"/>
      <c r="R46" s="372"/>
      <c r="S46" s="372"/>
      <c r="T46" s="372"/>
      <c r="U46" s="372"/>
      <c r="V46" s="372"/>
      <c r="W46" s="372"/>
      <c r="X46" s="372"/>
      <c r="Y46" s="55"/>
      <c r="Z46" s="55"/>
    </row>
    <row r="47" spans="1:53" ht="16.5" customHeight="1" x14ac:dyDescent="0.25">
      <c r="A47" s="373" t="s">
        <v>107</v>
      </c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373"/>
      <c r="V47" s="373"/>
      <c r="W47" s="373"/>
      <c r="X47" s="373"/>
      <c r="Y47" s="66"/>
      <c r="Z47" s="66"/>
    </row>
    <row r="48" spans="1:53" ht="14.25" customHeight="1" x14ac:dyDescent="0.25">
      <c r="A48" s="374" t="s">
        <v>108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5">
        <v>4680115881440</v>
      </c>
      <c r="E49" s="37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7"/>
      <c r="P49" s="377"/>
      <c r="Q49" s="377"/>
      <c r="R49" s="37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5">
        <v>4680115881433</v>
      </c>
      <c r="E50" s="37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7"/>
      <c r="P50" s="377"/>
      <c r="Q50" s="377"/>
      <c r="R50" s="37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2"/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3"/>
      <c r="N51" s="379" t="s">
        <v>43</v>
      </c>
      <c r="O51" s="380"/>
      <c r="P51" s="380"/>
      <c r="Q51" s="380"/>
      <c r="R51" s="380"/>
      <c r="S51" s="380"/>
      <c r="T51" s="381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3"/>
      <c r="N52" s="379" t="s">
        <v>43</v>
      </c>
      <c r="O52" s="380"/>
      <c r="P52" s="380"/>
      <c r="Q52" s="380"/>
      <c r="R52" s="380"/>
      <c r="S52" s="380"/>
      <c r="T52" s="381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3" t="s">
        <v>115</v>
      </c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3"/>
      <c r="O53" s="373"/>
      <c r="P53" s="373"/>
      <c r="Q53" s="373"/>
      <c r="R53" s="373"/>
      <c r="S53" s="373"/>
      <c r="T53" s="373"/>
      <c r="U53" s="373"/>
      <c r="V53" s="373"/>
      <c r="W53" s="373"/>
      <c r="X53" s="373"/>
      <c r="Y53" s="66"/>
      <c r="Z53" s="66"/>
    </row>
    <row r="54" spans="1:53" ht="14.25" customHeight="1" x14ac:dyDescent="0.25">
      <c r="A54" s="374" t="s">
        <v>116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5">
        <v>4680115881426</v>
      </c>
      <c r="E55" s="375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5" t="s">
        <v>119</v>
      </c>
      <c r="O55" s="377"/>
      <c r="P55" s="377"/>
      <c r="Q55" s="377"/>
      <c r="R55" s="37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7"/>
      <c r="P56" s="377"/>
      <c r="Q56" s="377"/>
      <c r="R56" s="37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7"/>
      <c r="P57" s="377"/>
      <c r="Q57" s="377"/>
      <c r="R57" s="37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8" t="s">
        <v>126</v>
      </c>
      <c r="O58" s="377"/>
      <c r="P58" s="377"/>
      <c r="Q58" s="377"/>
      <c r="R58" s="37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3"/>
      <c r="N59" s="379" t="s">
        <v>43</v>
      </c>
      <c r="O59" s="380"/>
      <c r="P59" s="380"/>
      <c r="Q59" s="380"/>
      <c r="R59" s="380"/>
      <c r="S59" s="380"/>
      <c r="T59" s="381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3"/>
      <c r="N60" s="379" t="s">
        <v>43</v>
      </c>
      <c r="O60" s="380"/>
      <c r="P60" s="380"/>
      <c r="Q60" s="380"/>
      <c r="R60" s="380"/>
      <c r="S60" s="380"/>
      <c r="T60" s="381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3" t="s">
        <v>106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373"/>
      <c r="Y61" s="66"/>
      <c r="Z61" s="66"/>
    </row>
    <row r="62" spans="1:53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5">
        <v>4607091382945</v>
      </c>
      <c r="E63" s="37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9" t="s">
        <v>129</v>
      </c>
      <c r="O63" s="377"/>
      <c r="P63" s="377"/>
      <c r="Q63" s="377"/>
      <c r="R63" s="37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7"/>
      <c r="P64" s="377"/>
      <c r="Q64" s="377"/>
      <c r="R64" s="37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7"/>
      <c r="P65" s="377"/>
      <c r="Q65" s="377"/>
      <c r="R65" s="37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5">
        <v>4680115882133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7"/>
      <c r="P66" s="377"/>
      <c r="Q66" s="377"/>
      <c r="R66" s="37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5">
        <v>4607091382952</v>
      </c>
      <c r="E67" s="375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7"/>
      <c r="P67" s="377"/>
      <c r="Q67" s="377"/>
      <c r="R67" s="37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5">
        <v>4680115882539</v>
      </c>
      <c r="E68" s="375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7"/>
      <c r="P68" s="377"/>
      <c r="Q68" s="377"/>
      <c r="R68" s="37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7"/>
      <c r="P69" s="377"/>
      <c r="Q69" s="377"/>
      <c r="R69" s="37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5">
        <v>4607091384604</v>
      </c>
      <c r="E70" s="37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7"/>
      <c r="P70" s="377"/>
      <c r="Q70" s="377"/>
      <c r="R70" s="37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5">
        <v>4680115880283</v>
      </c>
      <c r="E71" s="37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7"/>
      <c r="P71" s="377"/>
      <c r="Q71" s="377"/>
      <c r="R71" s="37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5">
        <v>4680115881518</v>
      </c>
      <c r="E72" s="37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7"/>
      <c r="P72" s="377"/>
      <c r="Q72" s="377"/>
      <c r="R72" s="37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5">
        <v>4680115881303</v>
      </c>
      <c r="E73" s="37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7"/>
      <c r="P73" s="377"/>
      <c r="Q73" s="377"/>
      <c r="R73" s="37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75">
        <v>4680115882577</v>
      </c>
      <c r="E74" s="375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10" t="s">
        <v>154</v>
      </c>
      <c r="O74" s="377"/>
      <c r="P74" s="377"/>
      <c r="Q74" s="377"/>
      <c r="R74" s="37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75">
        <v>4680115882720</v>
      </c>
      <c r="E75" s="375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1" t="s">
        <v>157</v>
      </c>
      <c r="O75" s="377"/>
      <c r="P75" s="377"/>
      <c r="Q75" s="377"/>
      <c r="R75" s="37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7"/>
      <c r="P76" s="377"/>
      <c r="Q76" s="377"/>
      <c r="R76" s="37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7"/>
      <c r="P77" s="377"/>
      <c r="Q77" s="377"/>
      <c r="R77" s="37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7"/>
      <c r="P78" s="377"/>
      <c r="Q78" s="377"/>
      <c r="R78" s="37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7"/>
      <c r="P79" s="377"/>
      <c r="Q79" s="377"/>
      <c r="R79" s="37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2"/>
      <c r="M80" s="383"/>
      <c r="N80" s="379" t="s">
        <v>43</v>
      </c>
      <c r="O80" s="380"/>
      <c r="P80" s="380"/>
      <c r="Q80" s="380"/>
      <c r="R80" s="380"/>
      <c r="S80" s="380"/>
      <c r="T80" s="381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3"/>
      <c r="N81" s="379" t="s">
        <v>43</v>
      </c>
      <c r="O81" s="380"/>
      <c r="P81" s="380"/>
      <c r="Q81" s="380"/>
      <c r="R81" s="380"/>
      <c r="S81" s="380"/>
      <c r="T81" s="381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74" t="s">
        <v>108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374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75">
        <v>4607091384789</v>
      </c>
      <c r="E83" s="375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6" t="s">
        <v>168</v>
      </c>
      <c r="O83" s="377"/>
      <c r="P83" s="377"/>
      <c r="Q83" s="377"/>
      <c r="R83" s="37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75">
        <v>4680115881488</v>
      </c>
      <c r="E84" s="37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7"/>
      <c r="P84" s="377"/>
      <c r="Q84" s="377"/>
      <c r="R84" s="37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75">
        <v>4607091384765</v>
      </c>
      <c r="E85" s="375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8" t="s">
        <v>173</v>
      </c>
      <c r="O85" s="377"/>
      <c r="P85" s="377"/>
      <c r="Q85" s="377"/>
      <c r="R85" s="37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75">
        <v>4680115882751</v>
      </c>
      <c r="E86" s="375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9" t="s">
        <v>176</v>
      </c>
      <c r="O86" s="377"/>
      <c r="P86" s="377"/>
      <c r="Q86" s="377"/>
      <c r="R86" s="37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75">
        <v>4680115882775</v>
      </c>
      <c r="E87" s="375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420" t="s">
        <v>179</v>
      </c>
      <c r="O87" s="377"/>
      <c r="P87" s="377"/>
      <c r="Q87" s="377"/>
      <c r="R87" s="37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75">
        <v>4680115880658</v>
      </c>
      <c r="E88" s="375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7"/>
      <c r="P88" s="377"/>
      <c r="Q88" s="377"/>
      <c r="R88" s="37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75">
        <v>4607091381962</v>
      </c>
      <c r="E89" s="375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7"/>
      <c r="P89" s="377"/>
      <c r="Q89" s="377"/>
      <c r="R89" s="37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3"/>
      <c r="N90" s="379" t="s">
        <v>43</v>
      </c>
      <c r="O90" s="380"/>
      <c r="P90" s="380"/>
      <c r="Q90" s="380"/>
      <c r="R90" s="380"/>
      <c r="S90" s="380"/>
      <c r="T90" s="381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3"/>
      <c r="N91" s="379" t="s">
        <v>43</v>
      </c>
      <c r="O91" s="380"/>
      <c r="P91" s="380"/>
      <c r="Q91" s="380"/>
      <c r="R91" s="380"/>
      <c r="S91" s="380"/>
      <c r="T91" s="381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74" t="s">
        <v>76</v>
      </c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4"/>
      <c r="O92" s="374"/>
      <c r="P92" s="374"/>
      <c r="Q92" s="374"/>
      <c r="R92" s="374"/>
      <c r="S92" s="374"/>
      <c r="T92" s="374"/>
      <c r="U92" s="374"/>
      <c r="V92" s="374"/>
      <c r="W92" s="374"/>
      <c r="X92" s="374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75">
        <v>4607091387667</v>
      </c>
      <c r="E93" s="375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7"/>
      <c r="P93" s="377"/>
      <c r="Q93" s="377"/>
      <c r="R93" s="37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75">
        <v>4607091387636</v>
      </c>
      <c r="E94" s="375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7"/>
      <c r="P94" s="377"/>
      <c r="Q94" s="377"/>
      <c r="R94" s="37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75">
        <v>4607091384727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7"/>
      <c r="P95" s="377"/>
      <c r="Q95" s="377"/>
      <c r="R95" s="37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75">
        <v>4607091386745</v>
      </c>
      <c r="E96" s="37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7"/>
      <c r="P96" s="377"/>
      <c r="Q96" s="377"/>
      <c r="R96" s="37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75">
        <v>4607091382426</v>
      </c>
      <c r="E97" s="37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7"/>
      <c r="P97" s="377"/>
      <c r="Q97" s="377"/>
      <c r="R97" s="37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75">
        <v>4607091386547</v>
      </c>
      <c r="E98" s="375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7"/>
      <c r="P98" s="377"/>
      <c r="Q98" s="377"/>
      <c r="R98" s="37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7"/>
      <c r="P99" s="377"/>
      <c r="Q99" s="377"/>
      <c r="R99" s="37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7"/>
      <c r="P100" s="377"/>
      <c r="Q100" s="377"/>
      <c r="R100" s="37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75">
        <v>4680115883444</v>
      </c>
      <c r="E101" s="37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1" t="s">
        <v>203</v>
      </c>
      <c r="O101" s="377"/>
      <c r="P101" s="377"/>
      <c r="Q101" s="377"/>
      <c r="R101" s="37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75">
        <v>4680115883444</v>
      </c>
      <c r="E102" s="37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2" t="s">
        <v>203</v>
      </c>
      <c r="O102" s="377"/>
      <c r="P102" s="377"/>
      <c r="Q102" s="377"/>
      <c r="R102" s="37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82"/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3"/>
      <c r="N103" s="379" t="s">
        <v>43</v>
      </c>
      <c r="O103" s="380"/>
      <c r="P103" s="380"/>
      <c r="Q103" s="380"/>
      <c r="R103" s="380"/>
      <c r="S103" s="380"/>
      <c r="T103" s="381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82"/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3"/>
      <c r="N104" s="379" t="s">
        <v>43</v>
      </c>
      <c r="O104" s="380"/>
      <c r="P104" s="380"/>
      <c r="Q104" s="380"/>
      <c r="R104" s="380"/>
      <c r="S104" s="380"/>
      <c r="T104" s="381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74" t="s">
        <v>81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75">
        <v>4607091386967</v>
      </c>
      <c r="E106" s="375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433" t="s">
        <v>207</v>
      </c>
      <c r="O106" s="377"/>
      <c r="P106" s="377"/>
      <c r="Q106" s="377"/>
      <c r="R106" s="37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75">
        <v>4607091386967</v>
      </c>
      <c r="E107" s="37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4" t="s">
        <v>209</v>
      </c>
      <c r="O107" s="377"/>
      <c r="P107" s="377"/>
      <c r="Q107" s="377"/>
      <c r="R107" s="37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75">
        <v>4607091385304</v>
      </c>
      <c r="E108" s="375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7"/>
      <c r="P108" s="377"/>
      <c r="Q108" s="377"/>
      <c r="R108" s="37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75">
        <v>4607091386264</v>
      </c>
      <c r="E109" s="37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7"/>
      <c r="P109" s="377"/>
      <c r="Q109" s="377"/>
      <c r="R109" s="37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75">
        <v>4680115882584</v>
      </c>
      <c r="E110" s="375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7" t="s">
        <v>216</v>
      </c>
      <c r="O110" s="377"/>
      <c r="P110" s="377"/>
      <c r="Q110" s="377"/>
      <c r="R110" s="37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75">
        <v>4607091385731</v>
      </c>
      <c r="E111" s="375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438" t="s">
        <v>219</v>
      </c>
      <c r="O111" s="377"/>
      <c r="P111" s="377"/>
      <c r="Q111" s="377"/>
      <c r="R111" s="37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75">
        <v>4680115880214</v>
      </c>
      <c r="E112" s="375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439" t="s">
        <v>222</v>
      </c>
      <c r="O112" s="377"/>
      <c r="P112" s="377"/>
      <c r="Q112" s="377"/>
      <c r="R112" s="37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75">
        <v>4680115880894</v>
      </c>
      <c r="E113" s="37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440" t="s">
        <v>225</v>
      </c>
      <c r="O113" s="377"/>
      <c r="P113" s="377"/>
      <c r="Q113" s="377"/>
      <c r="R113" s="37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75">
        <v>4607091385427</v>
      </c>
      <c r="E114" s="375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7"/>
      <c r="P114" s="377"/>
      <c r="Q114" s="377"/>
      <c r="R114" s="37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75">
        <v>4680115882645</v>
      </c>
      <c r="E115" s="375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42" t="s">
        <v>230</v>
      </c>
      <c r="O115" s="377"/>
      <c r="P115" s="377"/>
      <c r="Q115" s="377"/>
      <c r="R115" s="37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82"/>
      <c r="B116" s="382"/>
      <c r="C116" s="382"/>
      <c r="D116" s="382"/>
      <c r="E116" s="382"/>
      <c r="F116" s="382"/>
      <c r="G116" s="382"/>
      <c r="H116" s="382"/>
      <c r="I116" s="382"/>
      <c r="J116" s="382"/>
      <c r="K116" s="382"/>
      <c r="L116" s="382"/>
      <c r="M116" s="383"/>
      <c r="N116" s="379" t="s">
        <v>43</v>
      </c>
      <c r="O116" s="380"/>
      <c r="P116" s="380"/>
      <c r="Q116" s="380"/>
      <c r="R116" s="380"/>
      <c r="S116" s="380"/>
      <c r="T116" s="381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82"/>
      <c r="B117" s="382"/>
      <c r="C117" s="382"/>
      <c r="D117" s="382"/>
      <c r="E117" s="382"/>
      <c r="F117" s="382"/>
      <c r="G117" s="382"/>
      <c r="H117" s="382"/>
      <c r="I117" s="382"/>
      <c r="J117" s="382"/>
      <c r="K117" s="382"/>
      <c r="L117" s="382"/>
      <c r="M117" s="383"/>
      <c r="N117" s="379" t="s">
        <v>43</v>
      </c>
      <c r="O117" s="380"/>
      <c r="P117" s="380"/>
      <c r="Q117" s="380"/>
      <c r="R117" s="380"/>
      <c r="S117" s="380"/>
      <c r="T117" s="381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74" t="s">
        <v>231</v>
      </c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75">
        <v>4607091383065</v>
      </c>
      <c r="E119" s="375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7"/>
      <c r="P119" s="377"/>
      <c r="Q119" s="377"/>
      <c r="R119" s="378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75">
        <v>4680115881532</v>
      </c>
      <c r="E120" s="375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7"/>
      <c r="P120" s="377"/>
      <c r="Q120" s="377"/>
      <c r="R120" s="378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75">
        <v>4680115882652</v>
      </c>
      <c r="E121" s="375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5" t="s">
        <v>238</v>
      </c>
      <c r="O121" s="377"/>
      <c r="P121" s="377"/>
      <c r="Q121" s="377"/>
      <c r="R121" s="378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75">
        <v>4680115880238</v>
      </c>
      <c r="E122" s="375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7"/>
      <c r="P122" s="377"/>
      <c r="Q122" s="377"/>
      <c r="R122" s="37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75">
        <v>4680115881464</v>
      </c>
      <c r="E123" s="375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447" t="s">
        <v>243</v>
      </c>
      <c r="O123" s="377"/>
      <c r="P123" s="377"/>
      <c r="Q123" s="377"/>
      <c r="R123" s="37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82"/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3"/>
      <c r="N124" s="379" t="s">
        <v>43</v>
      </c>
      <c r="O124" s="380"/>
      <c r="P124" s="380"/>
      <c r="Q124" s="380"/>
      <c r="R124" s="380"/>
      <c r="S124" s="380"/>
      <c r="T124" s="381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82"/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3"/>
      <c r="N125" s="379" t="s">
        <v>43</v>
      </c>
      <c r="O125" s="380"/>
      <c r="P125" s="380"/>
      <c r="Q125" s="380"/>
      <c r="R125" s="380"/>
      <c r="S125" s="380"/>
      <c r="T125" s="381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73" t="s">
        <v>244</v>
      </c>
      <c r="B126" s="373"/>
      <c r="C126" s="373"/>
      <c r="D126" s="373"/>
      <c r="E126" s="373"/>
      <c r="F126" s="373"/>
      <c r="G126" s="373"/>
      <c r="H126" s="373"/>
      <c r="I126" s="373"/>
      <c r="J126" s="373"/>
      <c r="K126" s="373"/>
      <c r="L126" s="373"/>
      <c r="M126" s="373"/>
      <c r="N126" s="373"/>
      <c r="O126" s="373"/>
      <c r="P126" s="373"/>
      <c r="Q126" s="373"/>
      <c r="R126" s="373"/>
      <c r="S126" s="373"/>
      <c r="T126" s="373"/>
      <c r="U126" s="373"/>
      <c r="V126" s="373"/>
      <c r="W126" s="373"/>
      <c r="X126" s="373"/>
      <c r="Y126" s="66"/>
      <c r="Z126" s="66"/>
    </row>
    <row r="127" spans="1:53" ht="14.25" customHeight="1" x14ac:dyDescent="0.25">
      <c r="A127" s="374" t="s">
        <v>81</v>
      </c>
      <c r="B127" s="374"/>
      <c r="C127" s="374"/>
      <c r="D127" s="374"/>
      <c r="E127" s="374"/>
      <c r="F127" s="374"/>
      <c r="G127" s="374"/>
      <c r="H127" s="374"/>
      <c r="I127" s="374"/>
      <c r="J127" s="374"/>
      <c r="K127" s="374"/>
      <c r="L127" s="374"/>
      <c r="M127" s="374"/>
      <c r="N127" s="374"/>
      <c r="O127" s="374"/>
      <c r="P127" s="374"/>
      <c r="Q127" s="374"/>
      <c r="R127" s="374"/>
      <c r="S127" s="374"/>
      <c r="T127" s="374"/>
      <c r="U127" s="374"/>
      <c r="V127" s="374"/>
      <c r="W127" s="374"/>
      <c r="X127" s="374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75">
        <v>4607091385168</v>
      </c>
      <c r="E128" s="375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7"/>
      <c r="P128" s="377"/>
      <c r="Q128" s="377"/>
      <c r="R128" s="378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75">
        <v>4607091383256</v>
      </c>
      <c r="E129" s="375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7"/>
      <c r="P129" s="377"/>
      <c r="Q129" s="377"/>
      <c r="R129" s="378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75">
        <v>4607091385748</v>
      </c>
      <c r="E130" s="375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7"/>
      <c r="P130" s="377"/>
      <c r="Q130" s="377"/>
      <c r="R130" s="37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82"/>
      <c r="B131" s="382"/>
      <c r="C131" s="382"/>
      <c r="D131" s="382"/>
      <c r="E131" s="382"/>
      <c r="F131" s="382"/>
      <c r="G131" s="382"/>
      <c r="H131" s="382"/>
      <c r="I131" s="382"/>
      <c r="J131" s="382"/>
      <c r="K131" s="382"/>
      <c r="L131" s="382"/>
      <c r="M131" s="383"/>
      <c r="N131" s="379" t="s">
        <v>43</v>
      </c>
      <c r="O131" s="380"/>
      <c r="P131" s="380"/>
      <c r="Q131" s="380"/>
      <c r="R131" s="380"/>
      <c r="S131" s="380"/>
      <c r="T131" s="381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82"/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3"/>
      <c r="N132" s="379" t="s">
        <v>43</v>
      </c>
      <c r="O132" s="380"/>
      <c r="P132" s="380"/>
      <c r="Q132" s="380"/>
      <c r="R132" s="380"/>
      <c r="S132" s="380"/>
      <c r="T132" s="381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72" t="s">
        <v>251</v>
      </c>
      <c r="B133" s="372"/>
      <c r="C133" s="372"/>
      <c r="D133" s="372"/>
      <c r="E133" s="372"/>
      <c r="F133" s="372"/>
      <c r="G133" s="372"/>
      <c r="H133" s="372"/>
      <c r="I133" s="372"/>
      <c r="J133" s="372"/>
      <c r="K133" s="372"/>
      <c r="L133" s="372"/>
      <c r="M133" s="372"/>
      <c r="N133" s="372"/>
      <c r="O133" s="372"/>
      <c r="P133" s="372"/>
      <c r="Q133" s="372"/>
      <c r="R133" s="372"/>
      <c r="S133" s="372"/>
      <c r="T133" s="372"/>
      <c r="U133" s="372"/>
      <c r="V133" s="372"/>
      <c r="W133" s="372"/>
      <c r="X133" s="372"/>
      <c r="Y133" s="55"/>
      <c r="Z133" s="55"/>
    </row>
    <row r="134" spans="1:53" ht="16.5" customHeight="1" x14ac:dyDescent="0.25">
      <c r="A134" s="373" t="s">
        <v>252</v>
      </c>
      <c r="B134" s="373"/>
      <c r="C134" s="373"/>
      <c r="D134" s="373"/>
      <c r="E134" s="373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  <c r="X134" s="373"/>
      <c r="Y134" s="66"/>
      <c r="Z134" s="66"/>
    </row>
    <row r="135" spans="1:53" ht="14.25" customHeight="1" x14ac:dyDescent="0.25">
      <c r="A135" s="374" t="s">
        <v>116</v>
      </c>
      <c r="B135" s="374"/>
      <c r="C135" s="374"/>
      <c r="D135" s="374"/>
      <c r="E135" s="374"/>
      <c r="F135" s="374"/>
      <c r="G135" s="374"/>
      <c r="H135" s="374"/>
      <c r="I135" s="374"/>
      <c r="J135" s="374"/>
      <c r="K135" s="374"/>
      <c r="L135" s="374"/>
      <c r="M135" s="374"/>
      <c r="N135" s="374"/>
      <c r="O135" s="374"/>
      <c r="P135" s="374"/>
      <c r="Q135" s="374"/>
      <c r="R135" s="374"/>
      <c r="S135" s="374"/>
      <c r="T135" s="374"/>
      <c r="U135" s="374"/>
      <c r="V135" s="374"/>
      <c r="W135" s="374"/>
      <c r="X135" s="374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75">
        <v>4607091383423</v>
      </c>
      <c r="E136" s="375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7"/>
      <c r="P136" s="377"/>
      <c r="Q136" s="377"/>
      <c r="R136" s="378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75">
        <v>4607091381405</v>
      </c>
      <c r="E137" s="375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7"/>
      <c r="P137" s="377"/>
      <c r="Q137" s="377"/>
      <c r="R137" s="378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75">
        <v>4607091386516</v>
      </c>
      <c r="E138" s="375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7"/>
      <c r="P138" s="377"/>
      <c r="Q138" s="377"/>
      <c r="R138" s="378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82"/>
      <c r="B139" s="382"/>
      <c r="C139" s="382"/>
      <c r="D139" s="382"/>
      <c r="E139" s="382"/>
      <c r="F139" s="382"/>
      <c r="G139" s="382"/>
      <c r="H139" s="382"/>
      <c r="I139" s="382"/>
      <c r="J139" s="382"/>
      <c r="K139" s="382"/>
      <c r="L139" s="382"/>
      <c r="M139" s="383"/>
      <c r="N139" s="379" t="s">
        <v>43</v>
      </c>
      <c r="O139" s="380"/>
      <c r="P139" s="380"/>
      <c r="Q139" s="380"/>
      <c r="R139" s="380"/>
      <c r="S139" s="380"/>
      <c r="T139" s="381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82"/>
      <c r="B140" s="382"/>
      <c r="C140" s="382"/>
      <c r="D140" s="382"/>
      <c r="E140" s="382"/>
      <c r="F140" s="382"/>
      <c r="G140" s="382"/>
      <c r="H140" s="382"/>
      <c r="I140" s="382"/>
      <c r="J140" s="382"/>
      <c r="K140" s="382"/>
      <c r="L140" s="382"/>
      <c r="M140" s="383"/>
      <c r="N140" s="379" t="s">
        <v>43</v>
      </c>
      <c r="O140" s="380"/>
      <c r="P140" s="380"/>
      <c r="Q140" s="380"/>
      <c r="R140" s="380"/>
      <c r="S140" s="380"/>
      <c r="T140" s="381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73" t="s">
        <v>259</v>
      </c>
      <c r="B141" s="373"/>
      <c r="C141" s="373"/>
      <c r="D141" s="373"/>
      <c r="E141" s="373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  <c r="X141" s="373"/>
      <c r="Y141" s="66"/>
      <c r="Z141" s="66"/>
    </row>
    <row r="142" spans="1:53" ht="14.25" customHeight="1" x14ac:dyDescent="0.25">
      <c r="A142" s="374" t="s">
        <v>76</v>
      </c>
      <c r="B142" s="374"/>
      <c r="C142" s="374"/>
      <c r="D142" s="374"/>
      <c r="E142" s="374"/>
      <c r="F142" s="374"/>
      <c r="G142" s="374"/>
      <c r="H142" s="374"/>
      <c r="I142" s="374"/>
      <c r="J142" s="374"/>
      <c r="K142" s="374"/>
      <c r="L142" s="374"/>
      <c r="M142" s="374"/>
      <c r="N142" s="374"/>
      <c r="O142" s="374"/>
      <c r="P142" s="374"/>
      <c r="Q142" s="374"/>
      <c r="R142" s="374"/>
      <c r="S142" s="374"/>
      <c r="T142" s="374"/>
      <c r="U142" s="374"/>
      <c r="V142" s="374"/>
      <c r="W142" s="374"/>
      <c r="X142" s="374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75">
        <v>4680115880993</v>
      </c>
      <c r="E143" s="375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7"/>
      <c r="P143" s="377"/>
      <c r="Q143" s="377"/>
      <c r="R143" s="37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75">
        <v>4680115881761</v>
      </c>
      <c r="E144" s="375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7"/>
      <c r="P144" s="377"/>
      <c r="Q144" s="377"/>
      <c r="R144" s="37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75">
        <v>4680115881563</v>
      </c>
      <c r="E145" s="375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7"/>
      <c r="P145" s="377"/>
      <c r="Q145" s="377"/>
      <c r="R145" s="37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75">
        <v>4680115880986</v>
      </c>
      <c r="E146" s="375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7"/>
      <c r="P146" s="377"/>
      <c r="Q146" s="377"/>
      <c r="R146" s="37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75">
        <v>4680115880207</v>
      </c>
      <c r="E147" s="375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7"/>
      <c r="P147" s="377"/>
      <c r="Q147" s="377"/>
      <c r="R147" s="37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75">
        <v>4680115881785</v>
      </c>
      <c r="E148" s="375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7"/>
      <c r="P148" s="377"/>
      <c r="Q148" s="377"/>
      <c r="R148" s="37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75">
        <v>4680115881679</v>
      </c>
      <c r="E149" s="375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7"/>
      <c r="P149" s="377"/>
      <c r="Q149" s="377"/>
      <c r="R149" s="37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75">
        <v>4680115880191</v>
      </c>
      <c r="E150" s="375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7"/>
      <c r="P150" s="377"/>
      <c r="Q150" s="377"/>
      <c r="R150" s="37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82"/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3"/>
      <c r="N151" s="379" t="s">
        <v>43</v>
      </c>
      <c r="O151" s="380"/>
      <c r="P151" s="380"/>
      <c r="Q151" s="380"/>
      <c r="R151" s="380"/>
      <c r="S151" s="380"/>
      <c r="T151" s="381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3"/>
      <c r="N152" s="379" t="s">
        <v>43</v>
      </c>
      <c r="O152" s="380"/>
      <c r="P152" s="380"/>
      <c r="Q152" s="380"/>
      <c r="R152" s="380"/>
      <c r="S152" s="380"/>
      <c r="T152" s="381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73" t="s">
        <v>276</v>
      </c>
      <c r="B153" s="373"/>
      <c r="C153" s="373"/>
      <c r="D153" s="373"/>
      <c r="E153" s="373"/>
      <c r="F153" s="373"/>
      <c r="G153" s="373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  <c r="U153" s="373"/>
      <c r="V153" s="373"/>
      <c r="W153" s="373"/>
      <c r="X153" s="373"/>
      <c r="Y153" s="66"/>
      <c r="Z153" s="66"/>
    </row>
    <row r="154" spans="1:53" ht="14.25" customHeight="1" x14ac:dyDescent="0.25">
      <c r="A154" s="374" t="s">
        <v>116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374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75">
        <v>4680115881402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7"/>
      <c r="P155" s="377"/>
      <c r="Q155" s="377"/>
      <c r="R155" s="378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75">
        <v>4680115881396</v>
      </c>
      <c r="E156" s="375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7"/>
      <c r="P156" s="377"/>
      <c r="Q156" s="377"/>
      <c r="R156" s="378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3"/>
      <c r="N157" s="379" t="s">
        <v>43</v>
      </c>
      <c r="O157" s="380"/>
      <c r="P157" s="380"/>
      <c r="Q157" s="380"/>
      <c r="R157" s="380"/>
      <c r="S157" s="380"/>
      <c r="T157" s="381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3"/>
      <c r="N158" s="379" t="s">
        <v>43</v>
      </c>
      <c r="O158" s="380"/>
      <c r="P158" s="380"/>
      <c r="Q158" s="380"/>
      <c r="R158" s="380"/>
      <c r="S158" s="380"/>
      <c r="T158" s="381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4" t="s">
        <v>108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374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75">
        <v>4680115882935</v>
      </c>
      <c r="E160" s="375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64" t="s">
        <v>283</v>
      </c>
      <c r="O160" s="377"/>
      <c r="P160" s="377"/>
      <c r="Q160" s="377"/>
      <c r="R160" s="37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75">
        <v>4680115880764</v>
      </c>
      <c r="E161" s="375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7"/>
      <c r="P161" s="377"/>
      <c r="Q161" s="377"/>
      <c r="R161" s="37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82"/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3"/>
      <c r="N162" s="379" t="s">
        <v>43</v>
      </c>
      <c r="O162" s="380"/>
      <c r="P162" s="380"/>
      <c r="Q162" s="380"/>
      <c r="R162" s="380"/>
      <c r="S162" s="380"/>
      <c r="T162" s="381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82"/>
      <c r="B163" s="382"/>
      <c r="C163" s="382"/>
      <c r="D163" s="382"/>
      <c r="E163" s="382"/>
      <c r="F163" s="382"/>
      <c r="G163" s="382"/>
      <c r="H163" s="382"/>
      <c r="I163" s="382"/>
      <c r="J163" s="382"/>
      <c r="K163" s="382"/>
      <c r="L163" s="382"/>
      <c r="M163" s="383"/>
      <c r="N163" s="379" t="s">
        <v>43</v>
      </c>
      <c r="O163" s="380"/>
      <c r="P163" s="380"/>
      <c r="Q163" s="380"/>
      <c r="R163" s="380"/>
      <c r="S163" s="380"/>
      <c r="T163" s="381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4" t="s">
        <v>76</v>
      </c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  <c r="X164" s="374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75">
        <v>4680115882683</v>
      </c>
      <c r="E165" s="375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7"/>
      <c r="P165" s="377"/>
      <c r="Q165" s="377"/>
      <c r="R165" s="37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75">
        <v>4680115882690</v>
      </c>
      <c r="E166" s="375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7"/>
      <c r="P166" s="377"/>
      <c r="Q166" s="377"/>
      <c r="R166" s="37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75">
        <v>4680115882669</v>
      </c>
      <c r="E167" s="375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7"/>
      <c r="P167" s="377"/>
      <c r="Q167" s="377"/>
      <c r="R167" s="37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75">
        <v>4680115882676</v>
      </c>
      <c r="E168" s="37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7"/>
      <c r="P168" s="377"/>
      <c r="Q168" s="377"/>
      <c r="R168" s="378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82"/>
      <c r="B169" s="382"/>
      <c r="C169" s="382"/>
      <c r="D169" s="382"/>
      <c r="E169" s="382"/>
      <c r="F169" s="382"/>
      <c r="G169" s="382"/>
      <c r="H169" s="382"/>
      <c r="I169" s="382"/>
      <c r="J169" s="382"/>
      <c r="K169" s="382"/>
      <c r="L169" s="382"/>
      <c r="M169" s="383"/>
      <c r="N169" s="379" t="s">
        <v>43</v>
      </c>
      <c r="O169" s="380"/>
      <c r="P169" s="380"/>
      <c r="Q169" s="380"/>
      <c r="R169" s="380"/>
      <c r="S169" s="380"/>
      <c r="T169" s="381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82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3"/>
      <c r="N170" s="379" t="s">
        <v>43</v>
      </c>
      <c r="O170" s="380"/>
      <c r="P170" s="380"/>
      <c r="Q170" s="380"/>
      <c r="R170" s="380"/>
      <c r="S170" s="380"/>
      <c r="T170" s="381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74" t="s">
        <v>81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75">
        <v>4680115881556</v>
      </c>
      <c r="E172" s="375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7"/>
      <c r="P172" s="377"/>
      <c r="Q172" s="377"/>
      <c r="R172" s="37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75">
        <v>4680115880573</v>
      </c>
      <c r="E173" s="375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71" t="s">
        <v>298</v>
      </c>
      <c r="O173" s="377"/>
      <c r="P173" s="377"/>
      <c r="Q173" s="377"/>
      <c r="R173" s="37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75">
        <v>4680115881594</v>
      </c>
      <c r="E174" s="375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7"/>
      <c r="P174" s="377"/>
      <c r="Q174" s="377"/>
      <c r="R174" s="37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75">
        <v>4680115881587</v>
      </c>
      <c r="E175" s="375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3" t="s">
        <v>303</v>
      </c>
      <c r="O175" s="377"/>
      <c r="P175" s="377"/>
      <c r="Q175" s="377"/>
      <c r="R175" s="37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75">
        <v>4680115880962</v>
      </c>
      <c r="E176" s="375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7"/>
      <c r="P176" s="377"/>
      <c r="Q176" s="377"/>
      <c r="R176" s="37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75">
        <v>4680115881617</v>
      </c>
      <c r="E177" s="375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7"/>
      <c r="P177" s="377"/>
      <c r="Q177" s="377"/>
      <c r="R177" s="37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75">
        <v>4680115881228</v>
      </c>
      <c r="E178" s="37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6" t="s">
        <v>310</v>
      </c>
      <c r="O178" s="377"/>
      <c r="P178" s="377"/>
      <c r="Q178" s="377"/>
      <c r="R178" s="37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75">
        <v>4680115881037</v>
      </c>
      <c r="E179" s="375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7" t="s">
        <v>313</v>
      </c>
      <c r="O179" s="377"/>
      <c r="P179" s="377"/>
      <c r="Q179" s="377"/>
      <c r="R179" s="37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75">
        <v>4680115881211</v>
      </c>
      <c r="E180" s="375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7"/>
      <c r="P180" s="377"/>
      <c r="Q180" s="377"/>
      <c r="R180" s="37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75">
        <v>4680115881020</v>
      </c>
      <c r="E181" s="375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7"/>
      <c r="P181" s="377"/>
      <c r="Q181" s="377"/>
      <c r="R181" s="37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75">
        <v>4680115882195</v>
      </c>
      <c r="E182" s="375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7"/>
      <c r="P182" s="377"/>
      <c r="Q182" s="377"/>
      <c r="R182" s="37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75">
        <v>4680115882607</v>
      </c>
      <c r="E183" s="375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77"/>
      <c r="P183" s="377"/>
      <c r="Q183" s="377"/>
      <c r="R183" s="37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75">
        <v>4680115880092</v>
      </c>
      <c r="E184" s="37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77"/>
      <c r="P184" s="377"/>
      <c r="Q184" s="377"/>
      <c r="R184" s="37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75">
        <v>4680115880221</v>
      </c>
      <c r="E185" s="37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77"/>
      <c r="P185" s="377"/>
      <c r="Q185" s="377"/>
      <c r="R185" s="37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75">
        <v>4680115882942</v>
      </c>
      <c r="E186" s="375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77"/>
      <c r="P186" s="377"/>
      <c r="Q186" s="377"/>
      <c r="R186" s="37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75">
        <v>4680115880504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77"/>
      <c r="P187" s="377"/>
      <c r="Q187" s="377"/>
      <c r="R187" s="37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75">
        <v>4680115882164</v>
      </c>
      <c r="E188" s="375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77"/>
      <c r="P188" s="377"/>
      <c r="Q188" s="377"/>
      <c r="R188" s="37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3"/>
      <c r="N189" s="379" t="s">
        <v>43</v>
      </c>
      <c r="O189" s="380"/>
      <c r="P189" s="380"/>
      <c r="Q189" s="380"/>
      <c r="R189" s="380"/>
      <c r="S189" s="380"/>
      <c r="T189" s="381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3"/>
      <c r="N190" s="379" t="s">
        <v>43</v>
      </c>
      <c r="O190" s="380"/>
      <c r="P190" s="380"/>
      <c r="Q190" s="380"/>
      <c r="R190" s="380"/>
      <c r="S190" s="380"/>
      <c r="T190" s="381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74" t="s">
        <v>231</v>
      </c>
      <c r="B191" s="374"/>
      <c r="C191" s="374"/>
      <c r="D191" s="374"/>
      <c r="E191" s="374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  <c r="R191" s="374"/>
      <c r="S191" s="374"/>
      <c r="T191" s="374"/>
      <c r="U191" s="374"/>
      <c r="V191" s="374"/>
      <c r="W191" s="374"/>
      <c r="X191" s="374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75">
        <v>4680115880801</v>
      </c>
      <c r="E192" s="375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77"/>
      <c r="P192" s="377"/>
      <c r="Q192" s="377"/>
      <c r="R192" s="378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75">
        <v>4680115880818</v>
      </c>
      <c r="E193" s="37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8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77"/>
      <c r="P193" s="377"/>
      <c r="Q193" s="377"/>
      <c r="R193" s="378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82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3"/>
      <c r="N194" s="379" t="s">
        <v>43</v>
      </c>
      <c r="O194" s="380"/>
      <c r="P194" s="380"/>
      <c r="Q194" s="380"/>
      <c r="R194" s="380"/>
      <c r="S194" s="380"/>
      <c r="T194" s="381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3"/>
      <c r="N195" s="379" t="s">
        <v>43</v>
      </c>
      <c r="O195" s="380"/>
      <c r="P195" s="380"/>
      <c r="Q195" s="380"/>
      <c r="R195" s="380"/>
      <c r="S195" s="380"/>
      <c r="T195" s="381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73" t="s">
        <v>336</v>
      </c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  <c r="X196" s="373"/>
      <c r="Y196" s="66"/>
      <c r="Z196" s="66"/>
    </row>
    <row r="197" spans="1:53" ht="14.25" customHeight="1" x14ac:dyDescent="0.25">
      <c r="A197" s="374" t="s">
        <v>116</v>
      </c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75">
        <v>4607091387445</v>
      </c>
      <c r="E198" s="375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8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77"/>
      <c r="P198" s="377"/>
      <c r="Q198" s="377"/>
      <c r="R198" s="378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75">
        <v>4607091386004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7"/>
      <c r="P199" s="377"/>
      <c r="Q199" s="377"/>
      <c r="R199" s="378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75">
        <v>4607091386004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77"/>
      <c r="P200" s="377"/>
      <c r="Q200" s="377"/>
      <c r="R200" s="378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75">
        <v>4607091386073</v>
      </c>
      <c r="E201" s="375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77"/>
      <c r="P201" s="377"/>
      <c r="Q201" s="377"/>
      <c r="R201" s="378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4301011395</v>
      </c>
      <c r="D202" s="375">
        <v>4607091387322</v>
      </c>
      <c r="E202" s="375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120</v>
      </c>
      <c r="M202" s="38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7"/>
      <c r="P202" s="377"/>
      <c r="Q202" s="377"/>
      <c r="R202" s="37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4301010928</v>
      </c>
      <c r="D203" s="375">
        <v>4607091387322</v>
      </c>
      <c r="E203" s="375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77"/>
      <c r="P203" s="377"/>
      <c r="Q203" s="377"/>
      <c r="R203" s="37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75">
        <v>4607091387377</v>
      </c>
      <c r="E204" s="375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77"/>
      <c r="P204" s="377"/>
      <c r="Q204" s="377"/>
      <c r="R204" s="37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75">
        <v>4607091387353</v>
      </c>
      <c r="E205" s="375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77"/>
      <c r="P205" s="377"/>
      <c r="Q205" s="377"/>
      <c r="R205" s="37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75">
        <v>4607091386011</v>
      </c>
      <c r="E206" s="375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77"/>
      <c r="P206" s="377"/>
      <c r="Q206" s="377"/>
      <c r="R206" s="37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75">
        <v>4607091387308</v>
      </c>
      <c r="E207" s="375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77"/>
      <c r="P207" s="377"/>
      <c r="Q207" s="377"/>
      <c r="R207" s="37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75">
        <v>4607091387339</v>
      </c>
      <c r="E208" s="375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77"/>
      <c r="P208" s="377"/>
      <c r="Q208" s="377"/>
      <c r="R208" s="37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75">
        <v>4680115882638</v>
      </c>
      <c r="E209" s="37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5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77"/>
      <c r="P209" s="377"/>
      <c r="Q209" s="377"/>
      <c r="R209" s="37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75">
        <v>4680115881938</v>
      </c>
      <c r="E210" s="375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77"/>
      <c r="P210" s="377"/>
      <c r="Q210" s="377"/>
      <c r="R210" s="37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75">
        <v>4607091387346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77"/>
      <c r="P211" s="377"/>
      <c r="Q211" s="377"/>
      <c r="R211" s="37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75">
        <v>4607091389807</v>
      </c>
      <c r="E212" s="375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77"/>
      <c r="P212" s="377"/>
      <c r="Q212" s="377"/>
      <c r="R212" s="37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2"/>
      <c r="M213" s="383"/>
      <c r="N213" s="379" t="s">
        <v>43</v>
      </c>
      <c r="O213" s="380"/>
      <c r="P213" s="380"/>
      <c r="Q213" s="380"/>
      <c r="R213" s="380"/>
      <c r="S213" s="380"/>
      <c r="T213" s="381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82"/>
      <c r="B214" s="382"/>
      <c r="C214" s="382"/>
      <c r="D214" s="382"/>
      <c r="E214" s="382"/>
      <c r="F214" s="382"/>
      <c r="G214" s="382"/>
      <c r="H214" s="382"/>
      <c r="I214" s="382"/>
      <c r="J214" s="382"/>
      <c r="K214" s="382"/>
      <c r="L214" s="382"/>
      <c r="M214" s="383"/>
      <c r="N214" s="379" t="s">
        <v>43</v>
      </c>
      <c r="O214" s="380"/>
      <c r="P214" s="380"/>
      <c r="Q214" s="380"/>
      <c r="R214" s="380"/>
      <c r="S214" s="380"/>
      <c r="T214" s="381"/>
      <c r="U214" s="43" t="s">
        <v>0</v>
      </c>
      <c r="V214" s="44">
        <f>IFERROR(SUM(V198:V212),"0")</f>
        <v>0</v>
      </c>
      <c r="W214" s="44">
        <f>IFERROR(SUM(W198:W212),"0")</f>
        <v>0</v>
      </c>
      <c r="X214" s="43"/>
      <c r="Y214" s="68"/>
      <c r="Z214" s="68"/>
    </row>
    <row r="215" spans="1:53" ht="14.25" customHeight="1" x14ac:dyDescent="0.25">
      <c r="A215" s="374" t="s">
        <v>108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75">
        <v>4680115881914</v>
      </c>
      <c r="E216" s="375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50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77"/>
      <c r="P216" s="377"/>
      <c r="Q216" s="377"/>
      <c r="R216" s="378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82"/>
      <c r="B217" s="382"/>
      <c r="C217" s="382"/>
      <c r="D217" s="382"/>
      <c r="E217" s="382"/>
      <c r="F217" s="382"/>
      <c r="G217" s="382"/>
      <c r="H217" s="382"/>
      <c r="I217" s="382"/>
      <c r="J217" s="382"/>
      <c r="K217" s="382"/>
      <c r="L217" s="382"/>
      <c r="M217" s="383"/>
      <c r="N217" s="379" t="s">
        <v>43</v>
      </c>
      <c r="O217" s="380"/>
      <c r="P217" s="380"/>
      <c r="Q217" s="380"/>
      <c r="R217" s="380"/>
      <c r="S217" s="380"/>
      <c r="T217" s="381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82"/>
      <c r="B218" s="382"/>
      <c r="C218" s="382"/>
      <c r="D218" s="382"/>
      <c r="E218" s="382"/>
      <c r="F218" s="382"/>
      <c r="G218" s="382"/>
      <c r="H218" s="382"/>
      <c r="I218" s="382"/>
      <c r="J218" s="382"/>
      <c r="K218" s="382"/>
      <c r="L218" s="382"/>
      <c r="M218" s="383"/>
      <c r="N218" s="379" t="s">
        <v>43</v>
      </c>
      <c r="O218" s="380"/>
      <c r="P218" s="380"/>
      <c r="Q218" s="380"/>
      <c r="R218" s="380"/>
      <c r="S218" s="380"/>
      <c r="T218" s="381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74" t="s">
        <v>76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75">
        <v>4607091387193</v>
      </c>
      <c r="E220" s="375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5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77"/>
      <c r="P220" s="377"/>
      <c r="Q220" s="377"/>
      <c r="R220" s="378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75">
        <v>4607091387230</v>
      </c>
      <c r="E221" s="375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5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77"/>
      <c r="P221" s="377"/>
      <c r="Q221" s="377"/>
      <c r="R221" s="378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75">
        <v>4607091387285</v>
      </c>
      <c r="E222" s="375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77"/>
      <c r="P222" s="377"/>
      <c r="Q222" s="377"/>
      <c r="R222" s="378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75">
        <v>4607091389845</v>
      </c>
      <c r="E223" s="375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50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77"/>
      <c r="P223" s="377"/>
      <c r="Q223" s="377"/>
      <c r="R223" s="378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82"/>
      <c r="B224" s="382"/>
      <c r="C224" s="382"/>
      <c r="D224" s="382"/>
      <c r="E224" s="382"/>
      <c r="F224" s="382"/>
      <c r="G224" s="382"/>
      <c r="H224" s="382"/>
      <c r="I224" s="382"/>
      <c r="J224" s="382"/>
      <c r="K224" s="382"/>
      <c r="L224" s="382"/>
      <c r="M224" s="383"/>
      <c r="N224" s="379" t="s">
        <v>43</v>
      </c>
      <c r="O224" s="380"/>
      <c r="P224" s="380"/>
      <c r="Q224" s="380"/>
      <c r="R224" s="380"/>
      <c r="S224" s="380"/>
      <c r="T224" s="381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82"/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3"/>
      <c r="N225" s="379" t="s">
        <v>43</v>
      </c>
      <c r="O225" s="380"/>
      <c r="P225" s="380"/>
      <c r="Q225" s="380"/>
      <c r="R225" s="380"/>
      <c r="S225" s="380"/>
      <c r="T225" s="381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74" t="s">
        <v>81</v>
      </c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  <c r="X226" s="374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75">
        <v>4607091387766</v>
      </c>
      <c r="E227" s="375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5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77"/>
      <c r="P227" s="377"/>
      <c r="Q227" s="377"/>
      <c r="R227" s="37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75">
        <v>4607091387957</v>
      </c>
      <c r="E228" s="375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77"/>
      <c r="P228" s="377"/>
      <c r="Q228" s="377"/>
      <c r="R228" s="37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75">
        <v>4607091387964</v>
      </c>
      <c r="E229" s="375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77"/>
      <c r="P229" s="377"/>
      <c r="Q229" s="377"/>
      <c r="R229" s="37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75">
        <v>4607091381672</v>
      </c>
      <c r="E230" s="375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5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77"/>
      <c r="P230" s="377"/>
      <c r="Q230" s="377"/>
      <c r="R230" s="37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75">
        <v>4607091387537</v>
      </c>
      <c r="E231" s="375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5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77"/>
      <c r="P231" s="377"/>
      <c r="Q231" s="377"/>
      <c r="R231" s="37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75">
        <v>4607091387513</v>
      </c>
      <c r="E232" s="375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5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77"/>
      <c r="P232" s="377"/>
      <c r="Q232" s="377"/>
      <c r="R232" s="37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75">
        <v>4680115880511</v>
      </c>
      <c r="E233" s="375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5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77"/>
      <c r="P233" s="377"/>
      <c r="Q233" s="377"/>
      <c r="R233" s="37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82"/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3"/>
      <c r="N234" s="379" t="s">
        <v>43</v>
      </c>
      <c r="O234" s="380"/>
      <c r="P234" s="380"/>
      <c r="Q234" s="380"/>
      <c r="R234" s="380"/>
      <c r="S234" s="380"/>
      <c r="T234" s="381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2"/>
      <c r="M235" s="383"/>
      <c r="N235" s="379" t="s">
        <v>43</v>
      </c>
      <c r="O235" s="380"/>
      <c r="P235" s="380"/>
      <c r="Q235" s="380"/>
      <c r="R235" s="380"/>
      <c r="S235" s="380"/>
      <c r="T235" s="381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74" t="s">
        <v>231</v>
      </c>
      <c r="B236" s="374"/>
      <c r="C236" s="374"/>
      <c r="D236" s="374"/>
      <c r="E236" s="374"/>
      <c r="F236" s="374"/>
      <c r="G236" s="374"/>
      <c r="H236" s="374"/>
      <c r="I236" s="374"/>
      <c r="J236" s="374"/>
      <c r="K236" s="374"/>
      <c r="L236" s="374"/>
      <c r="M236" s="374"/>
      <c r="N236" s="374"/>
      <c r="O236" s="374"/>
      <c r="P236" s="374"/>
      <c r="Q236" s="374"/>
      <c r="R236" s="374"/>
      <c r="S236" s="374"/>
      <c r="T236" s="374"/>
      <c r="U236" s="374"/>
      <c r="V236" s="374"/>
      <c r="W236" s="374"/>
      <c r="X236" s="374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75">
        <v>4607091380880</v>
      </c>
      <c r="E237" s="375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77"/>
      <c r="P237" s="377"/>
      <c r="Q237" s="377"/>
      <c r="R237" s="378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75">
        <v>4607091384482</v>
      </c>
      <c r="E238" s="375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77"/>
      <c r="P238" s="377"/>
      <c r="Q238" s="377"/>
      <c r="R238" s="378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75">
        <v>4607091380897</v>
      </c>
      <c r="E239" s="375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77"/>
      <c r="P239" s="377"/>
      <c r="Q239" s="377"/>
      <c r="R239" s="378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3"/>
      <c r="N240" s="379" t="s">
        <v>43</v>
      </c>
      <c r="O240" s="380"/>
      <c r="P240" s="380"/>
      <c r="Q240" s="380"/>
      <c r="R240" s="380"/>
      <c r="S240" s="380"/>
      <c r="T240" s="381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3"/>
      <c r="N241" s="379" t="s">
        <v>43</v>
      </c>
      <c r="O241" s="380"/>
      <c r="P241" s="380"/>
      <c r="Q241" s="380"/>
      <c r="R241" s="380"/>
      <c r="S241" s="380"/>
      <c r="T241" s="381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74" t="s">
        <v>94</v>
      </c>
      <c r="B242" s="374"/>
      <c r="C242" s="374"/>
      <c r="D242" s="374"/>
      <c r="E242" s="374"/>
      <c r="F242" s="374"/>
      <c r="G242" s="374"/>
      <c r="H242" s="374"/>
      <c r="I242" s="374"/>
      <c r="J242" s="374"/>
      <c r="K242" s="374"/>
      <c r="L242" s="374"/>
      <c r="M242" s="374"/>
      <c r="N242" s="374"/>
      <c r="O242" s="374"/>
      <c r="P242" s="374"/>
      <c r="Q242" s="374"/>
      <c r="R242" s="374"/>
      <c r="S242" s="374"/>
      <c r="T242" s="374"/>
      <c r="U242" s="374"/>
      <c r="V242" s="374"/>
      <c r="W242" s="374"/>
      <c r="X242" s="374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75">
        <v>4607091388374</v>
      </c>
      <c r="E243" s="375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519" t="s">
        <v>397</v>
      </c>
      <c r="O243" s="377"/>
      <c r="P243" s="377"/>
      <c r="Q243" s="377"/>
      <c r="R243" s="378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75">
        <v>4607091388381</v>
      </c>
      <c r="E244" s="375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520" t="s">
        <v>400</v>
      </c>
      <c r="O244" s="377"/>
      <c r="P244" s="377"/>
      <c r="Q244" s="377"/>
      <c r="R244" s="378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402</v>
      </c>
      <c r="B245" s="64" t="s">
        <v>403</v>
      </c>
      <c r="C245" s="37">
        <v>4301032040</v>
      </c>
      <c r="D245" s="375">
        <v>4680115881860</v>
      </c>
      <c r="E245" s="375"/>
      <c r="F245" s="63">
        <v>0.17</v>
      </c>
      <c r="G245" s="38">
        <v>10</v>
      </c>
      <c r="H245" s="63">
        <v>1.7</v>
      </c>
      <c r="I245" s="63">
        <v>1.9</v>
      </c>
      <c r="J245" s="38">
        <v>234</v>
      </c>
      <c r="K245" s="38" t="s">
        <v>180</v>
      </c>
      <c r="L245" s="39" t="s">
        <v>405</v>
      </c>
      <c r="M245" s="38">
        <v>120</v>
      </c>
      <c r="N245" s="521" t="s">
        <v>404</v>
      </c>
      <c r="O245" s="377"/>
      <c r="P245" s="377"/>
      <c r="Q245" s="377"/>
      <c r="R245" s="378"/>
      <c r="S245" s="40" t="s">
        <v>401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IFERROR(IF(W245=0,"",ROUNDUP(W245/H245,0)*0.00502),"")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25">
      <c r="A246" s="64" t="s">
        <v>402</v>
      </c>
      <c r="B246" s="64" t="s">
        <v>407</v>
      </c>
      <c r="C246" s="37">
        <v>4301030233</v>
      </c>
      <c r="D246" s="375">
        <v>4607091388404</v>
      </c>
      <c r="E246" s="375"/>
      <c r="F246" s="63">
        <v>0.17</v>
      </c>
      <c r="G246" s="38">
        <v>15</v>
      </c>
      <c r="H246" s="63">
        <v>2.5499999999999998</v>
      </c>
      <c r="I246" s="63">
        <v>2.9</v>
      </c>
      <c r="J246" s="38">
        <v>156</v>
      </c>
      <c r="K246" s="38" t="s">
        <v>80</v>
      </c>
      <c r="L246" s="39" t="s">
        <v>98</v>
      </c>
      <c r="M246" s="38">
        <v>180</v>
      </c>
      <c r="N24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77"/>
      <c r="P246" s="377"/>
      <c r="Q246" s="377"/>
      <c r="R246" s="378"/>
      <c r="S246" s="40" t="s">
        <v>48</v>
      </c>
      <c r="T246" s="40" t="s">
        <v>406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2"/>
      <c r="M247" s="383"/>
      <c r="N247" s="379" t="s">
        <v>43</v>
      </c>
      <c r="O247" s="380"/>
      <c r="P247" s="380"/>
      <c r="Q247" s="380"/>
      <c r="R247" s="380"/>
      <c r="S247" s="380"/>
      <c r="T247" s="381"/>
      <c r="U247" s="43" t="s">
        <v>42</v>
      </c>
      <c r="V247" s="44">
        <f>IFERROR(V243/H243,"0")+IFERROR(V244/H244,"0")+IFERROR(V245/H245,"0")+IFERROR(V246/H246,"0")</f>
        <v>0</v>
      </c>
      <c r="W247" s="44">
        <f>IFERROR(W243/H243,"0")+IFERROR(W244/H244,"0")+IFERROR(W245/H245,"0")+IFERROR(W246/H246,"0")</f>
        <v>0</v>
      </c>
      <c r="X247" s="44">
        <f>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2"/>
      <c r="M248" s="383"/>
      <c r="N248" s="379" t="s">
        <v>43</v>
      </c>
      <c r="O248" s="380"/>
      <c r="P248" s="380"/>
      <c r="Q248" s="380"/>
      <c r="R248" s="380"/>
      <c r="S248" s="380"/>
      <c r="T248" s="381"/>
      <c r="U248" s="43" t="s">
        <v>0</v>
      </c>
      <c r="V248" s="44">
        <f>IFERROR(SUM(V243:V246),"0")</f>
        <v>0</v>
      </c>
      <c r="W248" s="44">
        <f>IFERROR(SUM(W243:W246),"0")</f>
        <v>0</v>
      </c>
      <c r="X248" s="43"/>
      <c r="Y248" s="68"/>
      <c r="Z248" s="68"/>
    </row>
    <row r="249" spans="1:53" ht="14.25" customHeight="1" x14ac:dyDescent="0.25">
      <c r="A249" s="374" t="s">
        <v>408</v>
      </c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  <c r="X249" s="374"/>
      <c r="Y249" s="67"/>
      <c r="Z249" s="67"/>
    </row>
    <row r="250" spans="1:53" ht="16.5" customHeight="1" x14ac:dyDescent="0.25">
      <c r="A250" s="64" t="s">
        <v>409</v>
      </c>
      <c r="B250" s="64" t="s">
        <v>410</v>
      </c>
      <c r="C250" s="37">
        <v>4301180007</v>
      </c>
      <c r="D250" s="375">
        <v>4680115881808</v>
      </c>
      <c r="E250" s="375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412</v>
      </c>
      <c r="L250" s="39" t="s">
        <v>411</v>
      </c>
      <c r="M250" s="38">
        <v>730</v>
      </c>
      <c r="N25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77"/>
      <c r="P250" s="377"/>
      <c r="Q250" s="377"/>
      <c r="R250" s="37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413</v>
      </c>
      <c r="B251" s="64" t="s">
        <v>414</v>
      </c>
      <c r="C251" s="37">
        <v>4301180006</v>
      </c>
      <c r="D251" s="375">
        <v>4680115881822</v>
      </c>
      <c r="E251" s="375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412</v>
      </c>
      <c r="L251" s="39" t="s">
        <v>411</v>
      </c>
      <c r="M251" s="38">
        <v>730</v>
      </c>
      <c r="N25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77"/>
      <c r="P251" s="377"/>
      <c r="Q251" s="377"/>
      <c r="R251" s="378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25">
      <c r="A252" s="64" t="s">
        <v>415</v>
      </c>
      <c r="B252" s="64" t="s">
        <v>416</v>
      </c>
      <c r="C252" s="37">
        <v>4301180001</v>
      </c>
      <c r="D252" s="375">
        <v>4680115880016</v>
      </c>
      <c r="E252" s="375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412</v>
      </c>
      <c r="L252" s="39" t="s">
        <v>411</v>
      </c>
      <c r="M252" s="38">
        <v>730</v>
      </c>
      <c r="N25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77"/>
      <c r="P252" s="377"/>
      <c r="Q252" s="377"/>
      <c r="R252" s="37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x14ac:dyDescent="0.2">
      <c r="A253" s="382"/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3"/>
      <c r="N253" s="379" t="s">
        <v>43</v>
      </c>
      <c r="O253" s="380"/>
      <c r="P253" s="380"/>
      <c r="Q253" s="380"/>
      <c r="R253" s="380"/>
      <c r="S253" s="380"/>
      <c r="T253" s="381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x14ac:dyDescent="0.2">
      <c r="A254" s="382"/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3"/>
      <c r="N254" s="379" t="s">
        <v>43</v>
      </c>
      <c r="O254" s="380"/>
      <c r="P254" s="380"/>
      <c r="Q254" s="380"/>
      <c r="R254" s="380"/>
      <c r="S254" s="380"/>
      <c r="T254" s="381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6.5" customHeight="1" x14ac:dyDescent="0.25">
      <c r="A255" s="373" t="s">
        <v>417</v>
      </c>
      <c r="B255" s="373"/>
      <c r="C255" s="373"/>
      <c r="D255" s="373"/>
      <c r="E255" s="373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  <c r="X255" s="373"/>
      <c r="Y255" s="66"/>
      <c r="Z255" s="66"/>
    </row>
    <row r="256" spans="1:53" ht="14.25" customHeight="1" x14ac:dyDescent="0.25">
      <c r="A256" s="374" t="s">
        <v>116</v>
      </c>
      <c r="B256" s="374"/>
      <c r="C256" s="374"/>
      <c r="D256" s="374"/>
      <c r="E256" s="374"/>
      <c r="F256" s="374"/>
      <c r="G256" s="374"/>
      <c r="H256" s="374"/>
      <c r="I256" s="374"/>
      <c r="J256" s="374"/>
      <c r="K256" s="374"/>
      <c r="L256" s="374"/>
      <c r="M256" s="374"/>
      <c r="N256" s="374"/>
      <c r="O256" s="374"/>
      <c r="P256" s="374"/>
      <c r="Q256" s="374"/>
      <c r="R256" s="374"/>
      <c r="S256" s="374"/>
      <c r="T256" s="374"/>
      <c r="U256" s="374"/>
      <c r="V256" s="374"/>
      <c r="W256" s="374"/>
      <c r="X256" s="374"/>
      <c r="Y256" s="67"/>
      <c r="Z256" s="67"/>
    </row>
    <row r="257" spans="1:53" ht="27" customHeight="1" x14ac:dyDescent="0.25">
      <c r="A257" s="64" t="s">
        <v>418</v>
      </c>
      <c r="B257" s="64" t="s">
        <v>419</v>
      </c>
      <c r="C257" s="37">
        <v>4301011315</v>
      </c>
      <c r="D257" s="375">
        <v>4607091387421</v>
      </c>
      <c r="E257" s="375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77"/>
      <c r="P257" s="377"/>
      <c r="Q257" s="377"/>
      <c r="R257" s="37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ref="W257:W263" si="13">IFERROR(IF(V257="",0,CEILING((V257/$H257),1)*$H257),"")</f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418</v>
      </c>
      <c r="B258" s="64" t="s">
        <v>420</v>
      </c>
      <c r="C258" s="37">
        <v>4301011121</v>
      </c>
      <c r="D258" s="375">
        <v>4607091387421</v>
      </c>
      <c r="E258" s="375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77"/>
      <c r="P258" s="377"/>
      <c r="Q258" s="377"/>
      <c r="R258" s="378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421</v>
      </c>
      <c r="B259" s="64" t="s">
        <v>422</v>
      </c>
      <c r="C259" s="37">
        <v>4301011619</v>
      </c>
      <c r="D259" s="375">
        <v>4607091387452</v>
      </c>
      <c r="E259" s="375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528" t="s">
        <v>423</v>
      </c>
      <c r="O259" s="377"/>
      <c r="P259" s="377"/>
      <c r="Q259" s="377"/>
      <c r="R259" s="37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424</v>
      </c>
      <c r="C260" s="37">
        <v>4301011396</v>
      </c>
      <c r="D260" s="375">
        <v>4607091387452</v>
      </c>
      <c r="E260" s="375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120</v>
      </c>
      <c r="M260" s="38">
        <v>55</v>
      </c>
      <c r="N26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77"/>
      <c r="P260" s="377"/>
      <c r="Q260" s="377"/>
      <c r="R260" s="37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425</v>
      </c>
      <c r="B261" s="64" t="s">
        <v>426</v>
      </c>
      <c r="C261" s="37">
        <v>4301011313</v>
      </c>
      <c r="D261" s="375">
        <v>4607091385984</v>
      </c>
      <c r="E261" s="375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77"/>
      <c r="P261" s="377"/>
      <c r="Q261" s="377"/>
      <c r="R261" s="37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427</v>
      </c>
      <c r="B262" s="64" t="s">
        <v>428</v>
      </c>
      <c r="C262" s="37">
        <v>4301011316</v>
      </c>
      <c r="D262" s="375">
        <v>4607091387438</v>
      </c>
      <c r="E262" s="375"/>
      <c r="F262" s="63">
        <v>0.5</v>
      </c>
      <c r="G262" s="38">
        <v>10</v>
      </c>
      <c r="H262" s="63">
        <v>5</v>
      </c>
      <c r="I262" s="63">
        <v>5.24</v>
      </c>
      <c r="J262" s="38">
        <v>120</v>
      </c>
      <c r="K262" s="38" t="s">
        <v>80</v>
      </c>
      <c r="L262" s="39" t="s">
        <v>111</v>
      </c>
      <c r="M262" s="38">
        <v>55</v>
      </c>
      <c r="N26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77"/>
      <c r="P262" s="377"/>
      <c r="Q262" s="377"/>
      <c r="R262" s="37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429</v>
      </c>
      <c r="B263" s="64" t="s">
        <v>430</v>
      </c>
      <c r="C263" s="37">
        <v>4301011318</v>
      </c>
      <c r="D263" s="375">
        <v>4607091387469</v>
      </c>
      <c r="E263" s="375"/>
      <c r="F263" s="63">
        <v>0.5</v>
      </c>
      <c r="G263" s="38">
        <v>10</v>
      </c>
      <c r="H263" s="63">
        <v>5</v>
      </c>
      <c r="I263" s="63">
        <v>5.21</v>
      </c>
      <c r="J263" s="38">
        <v>120</v>
      </c>
      <c r="K263" s="38" t="s">
        <v>80</v>
      </c>
      <c r="L263" s="39" t="s">
        <v>79</v>
      </c>
      <c r="M263" s="38">
        <v>55</v>
      </c>
      <c r="N26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77"/>
      <c r="P263" s="377"/>
      <c r="Q263" s="377"/>
      <c r="R263" s="37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3"/>
      <c r="N264" s="379" t="s">
        <v>43</v>
      </c>
      <c r="O264" s="380"/>
      <c r="P264" s="380"/>
      <c r="Q264" s="380"/>
      <c r="R264" s="380"/>
      <c r="S264" s="380"/>
      <c r="T264" s="381"/>
      <c r="U264" s="43" t="s">
        <v>42</v>
      </c>
      <c r="V264" s="44">
        <f>IFERROR(V257/H257,"0")+IFERROR(V258/H258,"0")+IFERROR(V259/H259,"0")+IFERROR(V260/H260,"0")+IFERROR(V261/H261,"0")+IFERROR(V262/H262,"0")+IFERROR(V263/H263,"0")</f>
        <v>0</v>
      </c>
      <c r="W264" s="44">
        <f>IFERROR(W257/H257,"0")+IFERROR(W258/H258,"0")+IFERROR(W259/H259,"0")+IFERROR(W260/H260,"0")+IFERROR(W261/H261,"0")+IFERROR(W262/H262,"0")+IFERROR(W263/H263,"0")</f>
        <v>0</v>
      </c>
      <c r="X264" s="44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x14ac:dyDescent="0.2">
      <c r="A265" s="382"/>
      <c r="B265" s="382"/>
      <c r="C265" s="382"/>
      <c r="D265" s="382"/>
      <c r="E265" s="382"/>
      <c r="F265" s="382"/>
      <c r="G265" s="382"/>
      <c r="H265" s="382"/>
      <c r="I265" s="382"/>
      <c r="J265" s="382"/>
      <c r="K265" s="382"/>
      <c r="L265" s="382"/>
      <c r="M265" s="383"/>
      <c r="N265" s="379" t="s">
        <v>43</v>
      </c>
      <c r="O265" s="380"/>
      <c r="P265" s="380"/>
      <c r="Q265" s="380"/>
      <c r="R265" s="380"/>
      <c r="S265" s="380"/>
      <c r="T265" s="381"/>
      <c r="U265" s="43" t="s">
        <v>0</v>
      </c>
      <c r="V265" s="44">
        <f>IFERROR(SUM(V257:V263),"0")</f>
        <v>0</v>
      </c>
      <c r="W265" s="44">
        <f>IFERROR(SUM(W257:W263),"0")</f>
        <v>0</v>
      </c>
      <c r="X265" s="43"/>
      <c r="Y265" s="68"/>
      <c r="Z265" s="68"/>
    </row>
    <row r="266" spans="1:53" ht="14.25" customHeight="1" x14ac:dyDescent="0.25">
      <c r="A266" s="374" t="s">
        <v>76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374"/>
      <c r="Y266" s="67"/>
      <c r="Z266" s="67"/>
    </row>
    <row r="267" spans="1:53" ht="27" customHeight="1" x14ac:dyDescent="0.25">
      <c r="A267" s="64" t="s">
        <v>431</v>
      </c>
      <c r="B267" s="64" t="s">
        <v>432</v>
      </c>
      <c r="C267" s="37">
        <v>4301031154</v>
      </c>
      <c r="D267" s="375">
        <v>4607091387292</v>
      </c>
      <c r="E267" s="375"/>
      <c r="F267" s="63">
        <v>0.73</v>
      </c>
      <c r="G267" s="38">
        <v>6</v>
      </c>
      <c r="H267" s="63">
        <v>4.38</v>
      </c>
      <c r="I267" s="63">
        <v>4.6399999999999997</v>
      </c>
      <c r="J267" s="38">
        <v>156</v>
      </c>
      <c r="K267" s="38" t="s">
        <v>80</v>
      </c>
      <c r="L267" s="39" t="s">
        <v>79</v>
      </c>
      <c r="M267" s="38">
        <v>45</v>
      </c>
      <c r="N26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77"/>
      <c r="P267" s="377"/>
      <c r="Q267" s="377"/>
      <c r="R267" s="37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ht="27" customHeight="1" x14ac:dyDescent="0.25">
      <c r="A268" s="64" t="s">
        <v>433</v>
      </c>
      <c r="B268" s="64" t="s">
        <v>434</v>
      </c>
      <c r="C268" s="37">
        <v>4301031155</v>
      </c>
      <c r="D268" s="375">
        <v>4607091387315</v>
      </c>
      <c r="E268" s="375"/>
      <c r="F268" s="63">
        <v>0.7</v>
      </c>
      <c r="G268" s="38">
        <v>4</v>
      </c>
      <c r="H268" s="63">
        <v>2.8</v>
      </c>
      <c r="I268" s="63">
        <v>3.048</v>
      </c>
      <c r="J268" s="38">
        <v>156</v>
      </c>
      <c r="K268" s="38" t="s">
        <v>80</v>
      </c>
      <c r="L268" s="39" t="s">
        <v>79</v>
      </c>
      <c r="M268" s="38">
        <v>45</v>
      </c>
      <c r="N26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77"/>
      <c r="P268" s="377"/>
      <c r="Q268" s="377"/>
      <c r="R268" s="378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3"/>
      <c r="N269" s="379" t="s">
        <v>43</v>
      </c>
      <c r="O269" s="380"/>
      <c r="P269" s="380"/>
      <c r="Q269" s="380"/>
      <c r="R269" s="380"/>
      <c r="S269" s="380"/>
      <c r="T269" s="381"/>
      <c r="U269" s="43" t="s">
        <v>42</v>
      </c>
      <c r="V269" s="44">
        <f>IFERROR(V267/H267,"0")+IFERROR(V268/H268,"0")</f>
        <v>0</v>
      </c>
      <c r="W269" s="44">
        <f>IFERROR(W267/H267,"0")+IFERROR(W268/H268,"0")</f>
        <v>0</v>
      </c>
      <c r="X269" s="44">
        <f>IFERROR(IF(X267="",0,X267),"0")+IFERROR(IF(X268="",0,X268),"0")</f>
        <v>0</v>
      </c>
      <c r="Y269" s="68"/>
      <c r="Z269" s="68"/>
    </row>
    <row r="270" spans="1:53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2"/>
      <c r="M270" s="383"/>
      <c r="N270" s="379" t="s">
        <v>43</v>
      </c>
      <c r="O270" s="380"/>
      <c r="P270" s="380"/>
      <c r="Q270" s="380"/>
      <c r="R270" s="380"/>
      <c r="S270" s="380"/>
      <c r="T270" s="381"/>
      <c r="U270" s="43" t="s">
        <v>0</v>
      </c>
      <c r="V270" s="44">
        <f>IFERROR(SUM(V267:V268),"0")</f>
        <v>0</v>
      </c>
      <c r="W270" s="44">
        <f>IFERROR(SUM(W267:W268),"0")</f>
        <v>0</v>
      </c>
      <c r="X270" s="43"/>
      <c r="Y270" s="68"/>
      <c r="Z270" s="68"/>
    </row>
    <row r="271" spans="1:53" ht="16.5" customHeight="1" x14ac:dyDescent="0.25">
      <c r="A271" s="373" t="s">
        <v>435</v>
      </c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373"/>
      <c r="Y271" s="66"/>
      <c r="Z271" s="66"/>
    </row>
    <row r="272" spans="1:53" ht="14.25" customHeight="1" x14ac:dyDescent="0.25">
      <c r="A272" s="374" t="s">
        <v>76</v>
      </c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4"/>
      <c r="O272" s="374"/>
      <c r="P272" s="374"/>
      <c r="Q272" s="374"/>
      <c r="R272" s="374"/>
      <c r="S272" s="374"/>
      <c r="T272" s="374"/>
      <c r="U272" s="374"/>
      <c r="V272" s="374"/>
      <c r="W272" s="374"/>
      <c r="X272" s="374"/>
      <c r="Y272" s="67"/>
      <c r="Z272" s="67"/>
    </row>
    <row r="273" spans="1:53" ht="27" customHeight="1" x14ac:dyDescent="0.25">
      <c r="A273" s="64" t="s">
        <v>436</v>
      </c>
      <c r="B273" s="64" t="s">
        <v>437</v>
      </c>
      <c r="C273" s="37">
        <v>4301031066</v>
      </c>
      <c r="D273" s="375">
        <v>4607091383836</v>
      </c>
      <c r="E273" s="375"/>
      <c r="F273" s="63">
        <v>0.3</v>
      </c>
      <c r="G273" s="38">
        <v>6</v>
      </c>
      <c r="H273" s="63">
        <v>1.8</v>
      </c>
      <c r="I273" s="63">
        <v>2.048</v>
      </c>
      <c r="J273" s="38">
        <v>156</v>
      </c>
      <c r="K273" s="38" t="s">
        <v>80</v>
      </c>
      <c r="L273" s="39" t="s">
        <v>79</v>
      </c>
      <c r="M273" s="38">
        <v>40</v>
      </c>
      <c r="N273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77"/>
      <c r="P273" s="377"/>
      <c r="Q273" s="377"/>
      <c r="R273" s="37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25" t="s">
        <v>66</v>
      </c>
    </row>
    <row r="274" spans="1:53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3"/>
      <c r="N274" s="379" t="s">
        <v>43</v>
      </c>
      <c r="O274" s="380"/>
      <c r="P274" s="380"/>
      <c r="Q274" s="380"/>
      <c r="R274" s="380"/>
      <c r="S274" s="380"/>
      <c r="T274" s="381"/>
      <c r="U274" s="43" t="s">
        <v>42</v>
      </c>
      <c r="V274" s="44">
        <f>IFERROR(V273/H273,"0")</f>
        <v>0</v>
      </c>
      <c r="W274" s="44">
        <f>IFERROR(W273/H273,"0")</f>
        <v>0</v>
      </c>
      <c r="X274" s="44">
        <f>IFERROR(IF(X273="",0,X273),"0")</f>
        <v>0</v>
      </c>
      <c r="Y274" s="68"/>
      <c r="Z274" s="68"/>
    </row>
    <row r="275" spans="1:53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3"/>
      <c r="N275" s="379" t="s">
        <v>43</v>
      </c>
      <c r="O275" s="380"/>
      <c r="P275" s="380"/>
      <c r="Q275" s="380"/>
      <c r="R275" s="380"/>
      <c r="S275" s="380"/>
      <c r="T275" s="381"/>
      <c r="U275" s="43" t="s">
        <v>0</v>
      </c>
      <c r="V275" s="44">
        <f>IFERROR(SUM(V273:V273),"0")</f>
        <v>0</v>
      </c>
      <c r="W275" s="44">
        <f>IFERROR(SUM(W273:W273),"0")</f>
        <v>0</v>
      </c>
      <c r="X275" s="43"/>
      <c r="Y275" s="68"/>
      <c r="Z275" s="68"/>
    </row>
    <row r="276" spans="1:53" ht="14.25" customHeight="1" x14ac:dyDescent="0.25">
      <c r="A276" s="374" t="s">
        <v>81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67"/>
      <c r="Z276" s="67"/>
    </row>
    <row r="277" spans="1:53" ht="27" customHeight="1" x14ac:dyDescent="0.25">
      <c r="A277" s="64" t="s">
        <v>438</v>
      </c>
      <c r="B277" s="64" t="s">
        <v>439</v>
      </c>
      <c r="C277" s="37">
        <v>4301051142</v>
      </c>
      <c r="D277" s="375">
        <v>4607091387919</v>
      </c>
      <c r="E277" s="375"/>
      <c r="F277" s="63">
        <v>1.35</v>
      </c>
      <c r="G277" s="38">
        <v>6</v>
      </c>
      <c r="H277" s="63">
        <v>8.1</v>
      </c>
      <c r="I277" s="63">
        <v>8.6639999999999997</v>
      </c>
      <c r="J277" s="38">
        <v>56</v>
      </c>
      <c r="K277" s="38" t="s">
        <v>112</v>
      </c>
      <c r="L277" s="39" t="s">
        <v>79</v>
      </c>
      <c r="M277" s="38">
        <v>45</v>
      </c>
      <c r="N277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77"/>
      <c r="P277" s="377"/>
      <c r="Q277" s="377"/>
      <c r="R277" s="37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440</v>
      </c>
      <c r="B278" s="64" t="s">
        <v>441</v>
      </c>
      <c r="C278" s="37">
        <v>4301051109</v>
      </c>
      <c r="D278" s="375">
        <v>4607091383942</v>
      </c>
      <c r="E278" s="375"/>
      <c r="F278" s="63">
        <v>0.42</v>
      </c>
      <c r="G278" s="38">
        <v>6</v>
      </c>
      <c r="H278" s="63">
        <v>2.52</v>
      </c>
      <c r="I278" s="63">
        <v>2.7919999999999998</v>
      </c>
      <c r="J278" s="38">
        <v>156</v>
      </c>
      <c r="K278" s="38" t="s">
        <v>80</v>
      </c>
      <c r="L278" s="39" t="s">
        <v>141</v>
      </c>
      <c r="M278" s="38">
        <v>45</v>
      </c>
      <c r="N278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77"/>
      <c r="P278" s="377"/>
      <c r="Q278" s="377"/>
      <c r="R278" s="37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25">
      <c r="A279" s="64" t="s">
        <v>442</v>
      </c>
      <c r="B279" s="64" t="s">
        <v>443</v>
      </c>
      <c r="C279" s="37">
        <v>4301051518</v>
      </c>
      <c r="D279" s="375">
        <v>4607091383959</v>
      </c>
      <c r="E279" s="375"/>
      <c r="F279" s="63">
        <v>0.42</v>
      </c>
      <c r="G279" s="38">
        <v>6</v>
      </c>
      <c r="H279" s="63">
        <v>2.52</v>
      </c>
      <c r="I279" s="63">
        <v>2.78</v>
      </c>
      <c r="J279" s="38">
        <v>156</v>
      </c>
      <c r="K279" s="38" t="s">
        <v>80</v>
      </c>
      <c r="L279" s="39" t="s">
        <v>79</v>
      </c>
      <c r="M279" s="38">
        <v>40</v>
      </c>
      <c r="N279" s="538" t="s">
        <v>444</v>
      </c>
      <c r="O279" s="377"/>
      <c r="P279" s="377"/>
      <c r="Q279" s="377"/>
      <c r="R279" s="378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2"/>
      <c r="M280" s="383"/>
      <c r="N280" s="379" t="s">
        <v>43</v>
      </c>
      <c r="O280" s="380"/>
      <c r="P280" s="380"/>
      <c r="Q280" s="380"/>
      <c r="R280" s="380"/>
      <c r="S280" s="380"/>
      <c r="T280" s="381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82"/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3"/>
      <c r="N281" s="379" t="s">
        <v>43</v>
      </c>
      <c r="O281" s="380"/>
      <c r="P281" s="380"/>
      <c r="Q281" s="380"/>
      <c r="R281" s="380"/>
      <c r="S281" s="380"/>
      <c r="T281" s="381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374" t="s">
        <v>231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67"/>
      <c r="Z282" s="67"/>
    </row>
    <row r="283" spans="1:53" ht="27" customHeight="1" x14ac:dyDescent="0.25">
      <c r="A283" s="64" t="s">
        <v>445</v>
      </c>
      <c r="B283" s="64" t="s">
        <v>446</v>
      </c>
      <c r="C283" s="37">
        <v>4301060324</v>
      </c>
      <c r="D283" s="375">
        <v>4607091388831</v>
      </c>
      <c r="E283" s="375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77"/>
      <c r="P283" s="377"/>
      <c r="Q283" s="377"/>
      <c r="R283" s="37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3"/>
      <c r="N284" s="379" t="s">
        <v>43</v>
      </c>
      <c r="O284" s="380"/>
      <c r="P284" s="380"/>
      <c r="Q284" s="380"/>
      <c r="R284" s="380"/>
      <c r="S284" s="380"/>
      <c r="T284" s="381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82"/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3"/>
      <c r="N285" s="379" t="s">
        <v>43</v>
      </c>
      <c r="O285" s="380"/>
      <c r="P285" s="380"/>
      <c r="Q285" s="380"/>
      <c r="R285" s="380"/>
      <c r="S285" s="380"/>
      <c r="T285" s="381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74" t="s">
        <v>94</v>
      </c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374"/>
      <c r="N286" s="374"/>
      <c r="O286" s="374"/>
      <c r="P286" s="374"/>
      <c r="Q286" s="374"/>
      <c r="R286" s="374"/>
      <c r="S286" s="374"/>
      <c r="T286" s="374"/>
      <c r="U286" s="374"/>
      <c r="V286" s="374"/>
      <c r="W286" s="374"/>
      <c r="X286" s="374"/>
      <c r="Y286" s="67"/>
      <c r="Z286" s="67"/>
    </row>
    <row r="287" spans="1:53" ht="27" customHeight="1" x14ac:dyDescent="0.25">
      <c r="A287" s="64" t="s">
        <v>447</v>
      </c>
      <c r="B287" s="64" t="s">
        <v>448</v>
      </c>
      <c r="C287" s="37">
        <v>4301032015</v>
      </c>
      <c r="D287" s="375">
        <v>4607091383102</v>
      </c>
      <c r="E287" s="375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77"/>
      <c r="P287" s="377"/>
      <c r="Q287" s="377"/>
      <c r="R287" s="378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3"/>
      <c r="N288" s="379" t="s">
        <v>43</v>
      </c>
      <c r="O288" s="380"/>
      <c r="P288" s="380"/>
      <c r="Q288" s="380"/>
      <c r="R288" s="380"/>
      <c r="S288" s="380"/>
      <c r="T288" s="381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82"/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3"/>
      <c r="N289" s="379" t="s">
        <v>43</v>
      </c>
      <c r="O289" s="380"/>
      <c r="P289" s="380"/>
      <c r="Q289" s="380"/>
      <c r="R289" s="380"/>
      <c r="S289" s="380"/>
      <c r="T289" s="381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">
      <c r="A290" s="372" t="s">
        <v>449</v>
      </c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2"/>
      <c r="O290" s="372"/>
      <c r="P290" s="372"/>
      <c r="Q290" s="372"/>
      <c r="R290" s="372"/>
      <c r="S290" s="372"/>
      <c r="T290" s="372"/>
      <c r="U290" s="372"/>
      <c r="V290" s="372"/>
      <c r="W290" s="372"/>
      <c r="X290" s="372"/>
      <c r="Y290" s="55"/>
      <c r="Z290" s="55"/>
    </row>
    <row r="291" spans="1:53" ht="16.5" customHeight="1" x14ac:dyDescent="0.25">
      <c r="A291" s="373" t="s">
        <v>450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373"/>
      <c r="Y291" s="66"/>
      <c r="Z291" s="66"/>
    </row>
    <row r="292" spans="1:53" ht="14.25" customHeight="1" x14ac:dyDescent="0.25">
      <c r="A292" s="374" t="s">
        <v>116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67"/>
      <c r="Z292" s="67"/>
    </row>
    <row r="293" spans="1:53" ht="27" customHeight="1" x14ac:dyDescent="0.25">
      <c r="A293" s="64" t="s">
        <v>451</v>
      </c>
      <c r="B293" s="64" t="s">
        <v>452</v>
      </c>
      <c r="C293" s="37">
        <v>4301011339</v>
      </c>
      <c r="D293" s="375">
        <v>4607091383997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77"/>
      <c r="P293" s="377"/>
      <c r="Q293" s="377"/>
      <c r="R293" s="37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4301011239</v>
      </c>
      <c r="D294" s="375">
        <v>4607091383997</v>
      </c>
      <c r="E294" s="375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77"/>
      <c r="P294" s="377"/>
      <c r="Q294" s="377"/>
      <c r="R294" s="37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454</v>
      </c>
      <c r="B295" s="64" t="s">
        <v>455</v>
      </c>
      <c r="C295" s="37">
        <v>4301011326</v>
      </c>
      <c r="D295" s="375">
        <v>4607091384130</v>
      </c>
      <c r="E295" s="37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77"/>
      <c r="P295" s="377"/>
      <c r="Q295" s="377"/>
      <c r="R295" s="37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454</v>
      </c>
      <c r="B296" s="64" t="s">
        <v>456</v>
      </c>
      <c r="C296" s="37">
        <v>4301011240</v>
      </c>
      <c r="D296" s="375">
        <v>4607091384130</v>
      </c>
      <c r="E296" s="37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77"/>
      <c r="P296" s="377"/>
      <c r="Q296" s="377"/>
      <c r="R296" s="37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457</v>
      </c>
      <c r="B297" s="64" t="s">
        <v>458</v>
      </c>
      <c r="C297" s="37">
        <v>4301011330</v>
      </c>
      <c r="D297" s="375">
        <v>4607091384147</v>
      </c>
      <c r="E297" s="375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77"/>
      <c r="P297" s="377"/>
      <c r="Q297" s="377"/>
      <c r="R297" s="378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457</v>
      </c>
      <c r="B298" s="64" t="s">
        <v>459</v>
      </c>
      <c r="C298" s="37">
        <v>4301011238</v>
      </c>
      <c r="D298" s="375">
        <v>4607091384147</v>
      </c>
      <c r="E298" s="375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120</v>
      </c>
      <c r="M298" s="38">
        <v>60</v>
      </c>
      <c r="N298" s="546" t="s">
        <v>460</v>
      </c>
      <c r="O298" s="377"/>
      <c r="P298" s="377"/>
      <c r="Q298" s="377"/>
      <c r="R298" s="378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461</v>
      </c>
      <c r="B299" s="64" t="s">
        <v>462</v>
      </c>
      <c r="C299" s="37">
        <v>4301011327</v>
      </c>
      <c r="D299" s="375">
        <v>4607091384154</v>
      </c>
      <c r="E299" s="375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77"/>
      <c r="P299" s="377"/>
      <c r="Q299" s="377"/>
      <c r="R299" s="378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463</v>
      </c>
      <c r="B300" s="64" t="s">
        <v>464</v>
      </c>
      <c r="C300" s="37">
        <v>4301011332</v>
      </c>
      <c r="D300" s="375">
        <v>4607091384161</v>
      </c>
      <c r="E300" s="375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77"/>
      <c r="P300" s="377"/>
      <c r="Q300" s="377"/>
      <c r="R300" s="378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2"/>
      <c r="M301" s="383"/>
      <c r="N301" s="379" t="s">
        <v>43</v>
      </c>
      <c r="O301" s="380"/>
      <c r="P301" s="380"/>
      <c r="Q301" s="380"/>
      <c r="R301" s="380"/>
      <c r="S301" s="380"/>
      <c r="T301" s="381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0</v>
      </c>
      <c r="W301" s="44">
        <f>IFERROR(W293/H293,"0")+IFERROR(W294/H294,"0")+IFERROR(W295/H295,"0")+IFERROR(W296/H296,"0")+IFERROR(W297/H297,"0")+IFERROR(W298/H298,"0")+IFERROR(W299/H299,"0")+IFERROR(W300/H300,"0")</f>
        <v>0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68"/>
      <c r="Z301" s="68"/>
    </row>
    <row r="302" spans="1:53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2"/>
      <c r="M302" s="383"/>
      <c r="N302" s="379" t="s">
        <v>43</v>
      </c>
      <c r="O302" s="380"/>
      <c r="P302" s="380"/>
      <c r="Q302" s="380"/>
      <c r="R302" s="380"/>
      <c r="S302" s="380"/>
      <c r="T302" s="381"/>
      <c r="U302" s="43" t="s">
        <v>0</v>
      </c>
      <c r="V302" s="44">
        <f>IFERROR(SUM(V293:V300),"0")</f>
        <v>0</v>
      </c>
      <c r="W302" s="44">
        <f>IFERROR(SUM(W293:W300),"0")</f>
        <v>0</v>
      </c>
      <c r="X302" s="43"/>
      <c r="Y302" s="68"/>
      <c r="Z302" s="68"/>
    </row>
    <row r="303" spans="1:53" ht="14.25" customHeight="1" x14ac:dyDescent="0.25">
      <c r="A303" s="374" t="s">
        <v>108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67"/>
      <c r="Z303" s="67"/>
    </row>
    <row r="304" spans="1:53" ht="27" customHeight="1" x14ac:dyDescent="0.25">
      <c r="A304" s="64" t="s">
        <v>465</v>
      </c>
      <c r="B304" s="64" t="s">
        <v>466</v>
      </c>
      <c r="C304" s="37">
        <v>4301020178</v>
      </c>
      <c r="D304" s="375">
        <v>4607091383980</v>
      </c>
      <c r="E304" s="37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77"/>
      <c r="P304" s="377"/>
      <c r="Q304" s="377"/>
      <c r="R304" s="378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27" customHeight="1" x14ac:dyDescent="0.25">
      <c r="A305" s="64" t="s">
        <v>467</v>
      </c>
      <c r="B305" s="64" t="s">
        <v>468</v>
      </c>
      <c r="C305" s="37">
        <v>4301020179</v>
      </c>
      <c r="D305" s="375">
        <v>4607091384178</v>
      </c>
      <c r="E305" s="375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77"/>
      <c r="P305" s="377"/>
      <c r="Q305" s="377"/>
      <c r="R305" s="378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40" t="s">
        <v>66</v>
      </c>
    </row>
    <row r="306" spans="1:53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2"/>
      <c r="M306" s="383"/>
      <c r="N306" s="379" t="s">
        <v>43</v>
      </c>
      <c r="O306" s="380"/>
      <c r="P306" s="380"/>
      <c r="Q306" s="380"/>
      <c r="R306" s="380"/>
      <c r="S306" s="380"/>
      <c r="T306" s="381"/>
      <c r="U306" s="43" t="s">
        <v>42</v>
      </c>
      <c r="V306" s="44">
        <f>IFERROR(V304/H304,"0")+IFERROR(V305/H305,"0")</f>
        <v>0</v>
      </c>
      <c r="W306" s="44">
        <f>IFERROR(W304/H304,"0")+IFERROR(W305/H305,"0")</f>
        <v>0</v>
      </c>
      <c r="X306" s="44">
        <f>IFERROR(IF(X304="",0,X304),"0")+IFERROR(IF(X305="",0,X305),"0")</f>
        <v>0</v>
      </c>
      <c r="Y306" s="68"/>
      <c r="Z306" s="68"/>
    </row>
    <row r="307" spans="1:53" x14ac:dyDescent="0.2">
      <c r="A307" s="382"/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3"/>
      <c r="N307" s="379" t="s">
        <v>43</v>
      </c>
      <c r="O307" s="380"/>
      <c r="P307" s="380"/>
      <c r="Q307" s="380"/>
      <c r="R307" s="380"/>
      <c r="S307" s="380"/>
      <c r="T307" s="381"/>
      <c r="U307" s="43" t="s">
        <v>0</v>
      </c>
      <c r="V307" s="44">
        <f>IFERROR(SUM(V304:V305),"0")</f>
        <v>0</v>
      </c>
      <c r="W307" s="44">
        <f>IFERROR(SUM(W304:W305),"0")</f>
        <v>0</v>
      </c>
      <c r="X307" s="43"/>
      <c r="Y307" s="68"/>
      <c r="Z307" s="68"/>
    </row>
    <row r="308" spans="1:53" ht="14.25" customHeight="1" x14ac:dyDescent="0.25">
      <c r="A308" s="374" t="s">
        <v>81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67"/>
      <c r="Z308" s="67"/>
    </row>
    <row r="309" spans="1:53" ht="27" customHeight="1" x14ac:dyDescent="0.25">
      <c r="A309" s="64" t="s">
        <v>469</v>
      </c>
      <c r="B309" s="64" t="s">
        <v>470</v>
      </c>
      <c r="C309" s="37">
        <v>4301051298</v>
      </c>
      <c r="D309" s="375">
        <v>4607091384260</v>
      </c>
      <c r="E309" s="375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35</v>
      </c>
      <c r="N309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77"/>
      <c r="P309" s="377"/>
      <c r="Q309" s="377"/>
      <c r="R309" s="378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1" t="s">
        <v>66</v>
      </c>
    </row>
    <row r="310" spans="1:53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3"/>
      <c r="N310" s="379" t="s">
        <v>43</v>
      </c>
      <c r="O310" s="380"/>
      <c r="P310" s="380"/>
      <c r="Q310" s="380"/>
      <c r="R310" s="380"/>
      <c r="S310" s="380"/>
      <c r="T310" s="381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82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3"/>
      <c r="N311" s="379" t="s">
        <v>43</v>
      </c>
      <c r="O311" s="380"/>
      <c r="P311" s="380"/>
      <c r="Q311" s="380"/>
      <c r="R311" s="380"/>
      <c r="S311" s="380"/>
      <c r="T311" s="381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74" t="s">
        <v>231</v>
      </c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374"/>
      <c r="W312" s="374"/>
      <c r="X312" s="374"/>
      <c r="Y312" s="67"/>
      <c r="Z312" s="67"/>
    </row>
    <row r="313" spans="1:53" ht="16.5" customHeight="1" x14ac:dyDescent="0.25">
      <c r="A313" s="64" t="s">
        <v>471</v>
      </c>
      <c r="B313" s="64" t="s">
        <v>472</v>
      </c>
      <c r="C313" s="37">
        <v>4301060314</v>
      </c>
      <c r="D313" s="375">
        <v>4607091384673</v>
      </c>
      <c r="E313" s="375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112</v>
      </c>
      <c r="L313" s="39" t="s">
        <v>79</v>
      </c>
      <c r="M313" s="38">
        <v>30</v>
      </c>
      <c r="N313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77"/>
      <c r="P313" s="377"/>
      <c r="Q313" s="377"/>
      <c r="R313" s="37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2" t="s">
        <v>66</v>
      </c>
    </row>
    <row r="314" spans="1:53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2"/>
      <c r="M314" s="383"/>
      <c r="N314" s="379" t="s">
        <v>43</v>
      </c>
      <c r="O314" s="380"/>
      <c r="P314" s="380"/>
      <c r="Q314" s="380"/>
      <c r="R314" s="380"/>
      <c r="S314" s="380"/>
      <c r="T314" s="381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82"/>
      <c r="B315" s="382"/>
      <c r="C315" s="382"/>
      <c r="D315" s="382"/>
      <c r="E315" s="382"/>
      <c r="F315" s="382"/>
      <c r="G315" s="382"/>
      <c r="H315" s="382"/>
      <c r="I315" s="382"/>
      <c r="J315" s="382"/>
      <c r="K315" s="382"/>
      <c r="L315" s="382"/>
      <c r="M315" s="383"/>
      <c r="N315" s="379" t="s">
        <v>43</v>
      </c>
      <c r="O315" s="380"/>
      <c r="P315" s="380"/>
      <c r="Q315" s="380"/>
      <c r="R315" s="380"/>
      <c r="S315" s="380"/>
      <c r="T315" s="381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6.5" customHeight="1" x14ac:dyDescent="0.25">
      <c r="A316" s="373" t="s">
        <v>473</v>
      </c>
      <c r="B316" s="373"/>
      <c r="C316" s="373"/>
      <c r="D316" s="373"/>
      <c r="E316" s="373"/>
      <c r="F316" s="373"/>
      <c r="G316" s="373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373"/>
      <c r="Y316" s="66"/>
      <c r="Z316" s="66"/>
    </row>
    <row r="317" spans="1:53" ht="14.25" customHeight="1" x14ac:dyDescent="0.25">
      <c r="A317" s="374" t="s">
        <v>116</v>
      </c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4"/>
      <c r="O317" s="374"/>
      <c r="P317" s="374"/>
      <c r="Q317" s="374"/>
      <c r="R317" s="374"/>
      <c r="S317" s="374"/>
      <c r="T317" s="374"/>
      <c r="U317" s="374"/>
      <c r="V317" s="374"/>
      <c r="W317" s="374"/>
      <c r="X317" s="374"/>
      <c r="Y317" s="67"/>
      <c r="Z317" s="67"/>
    </row>
    <row r="318" spans="1:53" ht="27" customHeight="1" x14ac:dyDescent="0.25">
      <c r="A318" s="64" t="s">
        <v>474</v>
      </c>
      <c r="B318" s="64" t="s">
        <v>475</v>
      </c>
      <c r="C318" s="37">
        <v>4301011324</v>
      </c>
      <c r="D318" s="375">
        <v>4607091384185</v>
      </c>
      <c r="E318" s="375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112</v>
      </c>
      <c r="L318" s="39" t="s">
        <v>79</v>
      </c>
      <c r="M318" s="38">
        <v>60</v>
      </c>
      <c r="N318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77"/>
      <c r="P318" s="377"/>
      <c r="Q318" s="377"/>
      <c r="R318" s="378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476</v>
      </c>
      <c r="B319" s="64" t="s">
        <v>477</v>
      </c>
      <c r="C319" s="37">
        <v>4301011312</v>
      </c>
      <c r="D319" s="375">
        <v>4607091384192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111</v>
      </c>
      <c r="M319" s="38">
        <v>60</v>
      </c>
      <c r="N31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77"/>
      <c r="P319" s="377"/>
      <c r="Q319" s="377"/>
      <c r="R319" s="378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478</v>
      </c>
      <c r="B320" s="64" t="s">
        <v>479</v>
      </c>
      <c r="C320" s="37">
        <v>4301011483</v>
      </c>
      <c r="D320" s="375">
        <v>4680115881907</v>
      </c>
      <c r="E320" s="375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79</v>
      </c>
      <c r="M320" s="38">
        <v>60</v>
      </c>
      <c r="N320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77"/>
      <c r="P320" s="377"/>
      <c r="Q320" s="377"/>
      <c r="R320" s="37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480</v>
      </c>
      <c r="B321" s="64" t="s">
        <v>481</v>
      </c>
      <c r="C321" s="37">
        <v>4301011303</v>
      </c>
      <c r="D321" s="375">
        <v>4607091384680</v>
      </c>
      <c r="E321" s="375"/>
      <c r="F321" s="63">
        <v>0.4</v>
      </c>
      <c r="G321" s="38">
        <v>10</v>
      </c>
      <c r="H321" s="63">
        <v>4</v>
      </c>
      <c r="I321" s="63">
        <v>4.21</v>
      </c>
      <c r="J321" s="38">
        <v>120</v>
      </c>
      <c r="K321" s="38" t="s">
        <v>80</v>
      </c>
      <c r="L321" s="39" t="s">
        <v>79</v>
      </c>
      <c r="M321" s="38">
        <v>60</v>
      </c>
      <c r="N321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77"/>
      <c r="P321" s="377"/>
      <c r="Q321" s="377"/>
      <c r="R321" s="378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2"/>
      <c r="M322" s="383"/>
      <c r="N322" s="379" t="s">
        <v>43</v>
      </c>
      <c r="O322" s="380"/>
      <c r="P322" s="380"/>
      <c r="Q322" s="380"/>
      <c r="R322" s="380"/>
      <c r="S322" s="380"/>
      <c r="T322" s="381"/>
      <c r="U322" s="43" t="s">
        <v>42</v>
      </c>
      <c r="V322" s="44">
        <f>IFERROR(V318/H318,"0")+IFERROR(V319/H319,"0")+IFERROR(V320/H320,"0")+IFERROR(V321/H321,"0")</f>
        <v>0</v>
      </c>
      <c r="W322" s="44">
        <f>IFERROR(W318/H318,"0")+IFERROR(W319/H319,"0")+IFERROR(W320/H320,"0")+IFERROR(W321/H321,"0")</f>
        <v>0</v>
      </c>
      <c r="X322" s="44">
        <f>IFERROR(IF(X318="",0,X318),"0")+IFERROR(IF(X319="",0,X319),"0")+IFERROR(IF(X320="",0,X320),"0")+IFERROR(IF(X321="",0,X321),"0")</f>
        <v>0</v>
      </c>
      <c r="Y322" s="68"/>
      <c r="Z322" s="68"/>
    </row>
    <row r="323" spans="1:53" x14ac:dyDescent="0.2">
      <c r="A323" s="382"/>
      <c r="B323" s="382"/>
      <c r="C323" s="382"/>
      <c r="D323" s="382"/>
      <c r="E323" s="382"/>
      <c r="F323" s="382"/>
      <c r="G323" s="382"/>
      <c r="H323" s="382"/>
      <c r="I323" s="382"/>
      <c r="J323" s="382"/>
      <c r="K323" s="382"/>
      <c r="L323" s="382"/>
      <c r="M323" s="383"/>
      <c r="N323" s="379" t="s">
        <v>43</v>
      </c>
      <c r="O323" s="380"/>
      <c r="P323" s="380"/>
      <c r="Q323" s="380"/>
      <c r="R323" s="380"/>
      <c r="S323" s="380"/>
      <c r="T323" s="381"/>
      <c r="U323" s="43" t="s">
        <v>0</v>
      </c>
      <c r="V323" s="44">
        <f>IFERROR(SUM(V318:V321),"0")</f>
        <v>0</v>
      </c>
      <c r="W323" s="44">
        <f>IFERROR(SUM(W318:W321),"0")</f>
        <v>0</v>
      </c>
      <c r="X323" s="43"/>
      <c r="Y323" s="68"/>
      <c r="Z323" s="68"/>
    </row>
    <row r="324" spans="1:53" ht="14.25" customHeight="1" x14ac:dyDescent="0.25">
      <c r="A324" s="374" t="s">
        <v>76</v>
      </c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  <c r="R324" s="374"/>
      <c r="S324" s="374"/>
      <c r="T324" s="374"/>
      <c r="U324" s="374"/>
      <c r="V324" s="374"/>
      <c r="W324" s="374"/>
      <c r="X324" s="374"/>
      <c r="Y324" s="67"/>
      <c r="Z324" s="67"/>
    </row>
    <row r="325" spans="1:53" ht="27" customHeight="1" x14ac:dyDescent="0.25">
      <c r="A325" s="64" t="s">
        <v>482</v>
      </c>
      <c r="B325" s="64" t="s">
        <v>483</v>
      </c>
      <c r="C325" s="37">
        <v>4301031139</v>
      </c>
      <c r="D325" s="375">
        <v>4607091384802</v>
      </c>
      <c r="E325" s="375"/>
      <c r="F325" s="63">
        <v>0.73</v>
      </c>
      <c r="G325" s="38">
        <v>6</v>
      </c>
      <c r="H325" s="63">
        <v>4.38</v>
      </c>
      <c r="I325" s="63">
        <v>4.58</v>
      </c>
      <c r="J325" s="38">
        <v>156</v>
      </c>
      <c r="K325" s="38" t="s">
        <v>80</v>
      </c>
      <c r="L325" s="39" t="s">
        <v>79</v>
      </c>
      <c r="M325" s="38">
        <v>35</v>
      </c>
      <c r="N325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77"/>
      <c r="P325" s="377"/>
      <c r="Q325" s="377"/>
      <c r="R325" s="378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ht="27" customHeight="1" x14ac:dyDescent="0.25">
      <c r="A326" s="64" t="s">
        <v>484</v>
      </c>
      <c r="B326" s="64" t="s">
        <v>485</v>
      </c>
      <c r="C326" s="37">
        <v>4301031140</v>
      </c>
      <c r="D326" s="375">
        <v>4607091384826</v>
      </c>
      <c r="E326" s="375"/>
      <c r="F326" s="63">
        <v>0.35</v>
      </c>
      <c r="G326" s="38">
        <v>8</v>
      </c>
      <c r="H326" s="63">
        <v>2.8</v>
      </c>
      <c r="I326" s="63">
        <v>2.9</v>
      </c>
      <c r="J326" s="38">
        <v>234</v>
      </c>
      <c r="K326" s="38" t="s">
        <v>180</v>
      </c>
      <c r="L326" s="39" t="s">
        <v>79</v>
      </c>
      <c r="M326" s="38">
        <v>35</v>
      </c>
      <c r="N326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77"/>
      <c r="P326" s="377"/>
      <c r="Q326" s="377"/>
      <c r="R326" s="37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IFERROR(IF(W326=0,"",ROUNDUP(W326/H326,0)*0.00502),"")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3"/>
      <c r="N327" s="379" t="s">
        <v>43</v>
      </c>
      <c r="O327" s="380"/>
      <c r="P327" s="380"/>
      <c r="Q327" s="380"/>
      <c r="R327" s="380"/>
      <c r="S327" s="380"/>
      <c r="T327" s="381"/>
      <c r="U327" s="43" t="s">
        <v>42</v>
      </c>
      <c r="V327" s="44">
        <f>IFERROR(V325/H325,"0")+IFERROR(V326/H326,"0")</f>
        <v>0</v>
      </c>
      <c r="W327" s="44">
        <f>IFERROR(W325/H325,"0")+IFERROR(W326/H326,"0")</f>
        <v>0</v>
      </c>
      <c r="X327" s="44">
        <f>IFERROR(IF(X325="",0,X325),"0")+IFERROR(IF(X326="",0,X326),"0")</f>
        <v>0</v>
      </c>
      <c r="Y327" s="68"/>
      <c r="Z327" s="68"/>
    </row>
    <row r="328" spans="1:53" x14ac:dyDescent="0.2">
      <c r="A328" s="382"/>
      <c r="B328" s="382"/>
      <c r="C328" s="382"/>
      <c r="D328" s="382"/>
      <c r="E328" s="382"/>
      <c r="F328" s="382"/>
      <c r="G328" s="382"/>
      <c r="H328" s="382"/>
      <c r="I328" s="382"/>
      <c r="J328" s="382"/>
      <c r="K328" s="382"/>
      <c r="L328" s="382"/>
      <c r="M328" s="383"/>
      <c r="N328" s="379" t="s">
        <v>43</v>
      </c>
      <c r="O328" s="380"/>
      <c r="P328" s="380"/>
      <c r="Q328" s="380"/>
      <c r="R328" s="380"/>
      <c r="S328" s="380"/>
      <c r="T328" s="381"/>
      <c r="U328" s="43" t="s">
        <v>0</v>
      </c>
      <c r="V328" s="44">
        <f>IFERROR(SUM(V325:V326),"0")</f>
        <v>0</v>
      </c>
      <c r="W328" s="44">
        <f>IFERROR(SUM(W325:W326),"0")</f>
        <v>0</v>
      </c>
      <c r="X328" s="43"/>
      <c r="Y328" s="68"/>
      <c r="Z328" s="68"/>
    </row>
    <row r="329" spans="1:53" ht="14.25" customHeight="1" x14ac:dyDescent="0.25">
      <c r="A329" s="374" t="s">
        <v>81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67"/>
      <c r="Z329" s="67"/>
    </row>
    <row r="330" spans="1:53" ht="27" customHeight="1" x14ac:dyDescent="0.25">
      <c r="A330" s="64" t="s">
        <v>486</v>
      </c>
      <c r="B330" s="64" t="s">
        <v>487</v>
      </c>
      <c r="C330" s="37">
        <v>4301051303</v>
      </c>
      <c r="D330" s="375">
        <v>4607091384246</v>
      </c>
      <c r="E330" s="375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40</v>
      </c>
      <c r="N330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77"/>
      <c r="P330" s="377"/>
      <c r="Q330" s="377"/>
      <c r="R330" s="37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488</v>
      </c>
      <c r="B331" s="64" t="s">
        <v>489</v>
      </c>
      <c r="C331" s="37">
        <v>4301051445</v>
      </c>
      <c r="D331" s="375">
        <v>4680115881976</v>
      </c>
      <c r="E331" s="375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77"/>
      <c r="P331" s="377"/>
      <c r="Q331" s="377"/>
      <c r="R331" s="37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490</v>
      </c>
      <c r="B332" s="64" t="s">
        <v>491</v>
      </c>
      <c r="C332" s="37">
        <v>4301051297</v>
      </c>
      <c r="D332" s="375">
        <v>4607091384253</v>
      </c>
      <c r="E332" s="375"/>
      <c r="F332" s="63">
        <v>0.4</v>
      </c>
      <c r="G332" s="38">
        <v>6</v>
      </c>
      <c r="H332" s="63">
        <v>2.4</v>
      </c>
      <c r="I332" s="63">
        <v>2.6840000000000002</v>
      </c>
      <c r="J332" s="38">
        <v>156</v>
      </c>
      <c r="K332" s="38" t="s">
        <v>80</v>
      </c>
      <c r="L332" s="39" t="s">
        <v>79</v>
      </c>
      <c r="M332" s="38">
        <v>40</v>
      </c>
      <c r="N332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77"/>
      <c r="P332" s="377"/>
      <c r="Q332" s="377"/>
      <c r="R332" s="37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492</v>
      </c>
      <c r="B333" s="64" t="s">
        <v>493</v>
      </c>
      <c r="C333" s="37">
        <v>4301051444</v>
      </c>
      <c r="D333" s="375">
        <v>4680115881969</v>
      </c>
      <c r="E333" s="375"/>
      <c r="F333" s="63">
        <v>0.4</v>
      </c>
      <c r="G333" s="38">
        <v>6</v>
      </c>
      <c r="H333" s="63">
        <v>2.4</v>
      </c>
      <c r="I333" s="63">
        <v>2.6</v>
      </c>
      <c r="J333" s="38">
        <v>156</v>
      </c>
      <c r="K333" s="38" t="s">
        <v>80</v>
      </c>
      <c r="L333" s="39" t="s">
        <v>79</v>
      </c>
      <c r="M333" s="38">
        <v>40</v>
      </c>
      <c r="N333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77"/>
      <c r="P333" s="377"/>
      <c r="Q333" s="377"/>
      <c r="R333" s="378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2"/>
      <c r="M334" s="383"/>
      <c r="N334" s="379" t="s">
        <v>43</v>
      </c>
      <c r="O334" s="380"/>
      <c r="P334" s="380"/>
      <c r="Q334" s="380"/>
      <c r="R334" s="380"/>
      <c r="S334" s="380"/>
      <c r="T334" s="381"/>
      <c r="U334" s="43" t="s">
        <v>42</v>
      </c>
      <c r="V334" s="44">
        <f>IFERROR(V330/H330,"0")+IFERROR(V331/H331,"0")+IFERROR(V332/H332,"0")+IFERROR(V333/H333,"0")</f>
        <v>0</v>
      </c>
      <c r="W334" s="44">
        <f>IFERROR(W330/H330,"0")+IFERROR(W331/H331,"0")+IFERROR(W332/H332,"0")+IFERROR(W333/H333,"0")</f>
        <v>0</v>
      </c>
      <c r="X334" s="44">
        <f>IFERROR(IF(X330="",0,X330),"0")+IFERROR(IF(X331="",0,X331),"0")+IFERROR(IF(X332="",0,X332),"0")+IFERROR(IF(X333="",0,X333),"0")</f>
        <v>0</v>
      </c>
      <c r="Y334" s="68"/>
      <c r="Z334" s="68"/>
    </row>
    <row r="335" spans="1:53" x14ac:dyDescent="0.2">
      <c r="A335" s="382"/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3"/>
      <c r="N335" s="379" t="s">
        <v>43</v>
      </c>
      <c r="O335" s="380"/>
      <c r="P335" s="380"/>
      <c r="Q335" s="380"/>
      <c r="R335" s="380"/>
      <c r="S335" s="380"/>
      <c r="T335" s="381"/>
      <c r="U335" s="43" t="s">
        <v>0</v>
      </c>
      <c r="V335" s="44">
        <f>IFERROR(SUM(V330:V333),"0")</f>
        <v>0</v>
      </c>
      <c r="W335" s="44">
        <f>IFERROR(SUM(W330:W333),"0")</f>
        <v>0</v>
      </c>
      <c r="X335" s="43"/>
      <c r="Y335" s="68"/>
      <c r="Z335" s="68"/>
    </row>
    <row r="336" spans="1:53" ht="14.25" customHeight="1" x14ac:dyDescent="0.25">
      <c r="A336" s="374" t="s">
        <v>231</v>
      </c>
      <c r="B336" s="374"/>
      <c r="C336" s="374"/>
      <c r="D336" s="374"/>
      <c r="E336" s="374"/>
      <c r="F336" s="374"/>
      <c r="G336" s="374"/>
      <c r="H336" s="374"/>
      <c r="I336" s="374"/>
      <c r="J336" s="374"/>
      <c r="K336" s="374"/>
      <c r="L336" s="374"/>
      <c r="M336" s="374"/>
      <c r="N336" s="374"/>
      <c r="O336" s="374"/>
      <c r="P336" s="374"/>
      <c r="Q336" s="374"/>
      <c r="R336" s="374"/>
      <c r="S336" s="374"/>
      <c r="T336" s="374"/>
      <c r="U336" s="374"/>
      <c r="V336" s="374"/>
      <c r="W336" s="374"/>
      <c r="X336" s="374"/>
      <c r="Y336" s="67"/>
      <c r="Z336" s="67"/>
    </row>
    <row r="337" spans="1:53" ht="27" customHeight="1" x14ac:dyDescent="0.25">
      <c r="A337" s="64" t="s">
        <v>494</v>
      </c>
      <c r="B337" s="64" t="s">
        <v>495</v>
      </c>
      <c r="C337" s="37">
        <v>4301060322</v>
      </c>
      <c r="D337" s="375">
        <v>4607091389357</v>
      </c>
      <c r="E337" s="375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112</v>
      </c>
      <c r="L337" s="39" t="s">
        <v>79</v>
      </c>
      <c r="M337" s="38">
        <v>40</v>
      </c>
      <c r="N337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77"/>
      <c r="P337" s="377"/>
      <c r="Q337" s="377"/>
      <c r="R337" s="37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3" t="s">
        <v>66</v>
      </c>
    </row>
    <row r="338" spans="1:53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3"/>
      <c r="N338" s="379" t="s">
        <v>43</v>
      </c>
      <c r="O338" s="380"/>
      <c r="P338" s="380"/>
      <c r="Q338" s="380"/>
      <c r="R338" s="380"/>
      <c r="S338" s="380"/>
      <c r="T338" s="381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3"/>
      <c r="N339" s="379" t="s">
        <v>43</v>
      </c>
      <c r="O339" s="380"/>
      <c r="P339" s="380"/>
      <c r="Q339" s="380"/>
      <c r="R339" s="380"/>
      <c r="S339" s="380"/>
      <c r="T339" s="381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27.75" customHeight="1" x14ac:dyDescent="0.2">
      <c r="A340" s="372" t="s">
        <v>496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55"/>
      <c r="Z340" s="55"/>
    </row>
    <row r="341" spans="1:53" ht="16.5" customHeight="1" x14ac:dyDescent="0.25">
      <c r="A341" s="373" t="s">
        <v>497</v>
      </c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373"/>
      <c r="Y341" s="66"/>
      <c r="Z341" s="66"/>
    </row>
    <row r="342" spans="1:53" ht="14.25" customHeight="1" x14ac:dyDescent="0.25">
      <c r="A342" s="374" t="s">
        <v>116</v>
      </c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374"/>
      <c r="W342" s="374"/>
      <c r="X342" s="374"/>
      <c r="Y342" s="67"/>
      <c r="Z342" s="67"/>
    </row>
    <row r="343" spans="1:53" ht="27" customHeight="1" x14ac:dyDescent="0.25">
      <c r="A343" s="64" t="s">
        <v>498</v>
      </c>
      <c r="B343" s="64" t="s">
        <v>499</v>
      </c>
      <c r="C343" s="37">
        <v>4301011428</v>
      </c>
      <c r="D343" s="375">
        <v>4607091389708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77"/>
      <c r="P343" s="377"/>
      <c r="Q343" s="377"/>
      <c r="R343" s="37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ht="27" customHeight="1" x14ac:dyDescent="0.25">
      <c r="A344" s="64" t="s">
        <v>500</v>
      </c>
      <c r="B344" s="64" t="s">
        <v>501</v>
      </c>
      <c r="C344" s="37">
        <v>4301011427</v>
      </c>
      <c r="D344" s="375">
        <v>4607091389692</v>
      </c>
      <c r="E344" s="375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77"/>
      <c r="P344" s="377"/>
      <c r="Q344" s="377"/>
      <c r="R344" s="37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3"/>
      <c r="N345" s="379" t="s">
        <v>43</v>
      </c>
      <c r="O345" s="380"/>
      <c r="P345" s="380"/>
      <c r="Q345" s="380"/>
      <c r="R345" s="380"/>
      <c r="S345" s="380"/>
      <c r="T345" s="381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x14ac:dyDescent="0.2">
      <c r="A346" s="382"/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3"/>
      <c r="N346" s="379" t="s">
        <v>43</v>
      </c>
      <c r="O346" s="380"/>
      <c r="P346" s="380"/>
      <c r="Q346" s="380"/>
      <c r="R346" s="380"/>
      <c r="S346" s="380"/>
      <c r="T346" s="381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25">
      <c r="A347" s="374" t="s">
        <v>76</v>
      </c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374"/>
      <c r="N347" s="374"/>
      <c r="O347" s="374"/>
      <c r="P347" s="374"/>
      <c r="Q347" s="374"/>
      <c r="R347" s="374"/>
      <c r="S347" s="374"/>
      <c r="T347" s="374"/>
      <c r="U347" s="374"/>
      <c r="V347" s="374"/>
      <c r="W347" s="374"/>
      <c r="X347" s="374"/>
      <c r="Y347" s="67"/>
      <c r="Z347" s="67"/>
    </row>
    <row r="348" spans="1:53" ht="27" customHeight="1" x14ac:dyDescent="0.25">
      <c r="A348" s="64" t="s">
        <v>502</v>
      </c>
      <c r="B348" s="64" t="s">
        <v>503</v>
      </c>
      <c r="C348" s="37">
        <v>4301031177</v>
      </c>
      <c r="D348" s="375">
        <v>4607091389753</v>
      </c>
      <c r="E348" s="375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77"/>
      <c r="P348" s="377"/>
      <c r="Q348" s="377"/>
      <c r="R348" s="378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ref="W348:W360" si="15"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504</v>
      </c>
      <c r="B349" s="64" t="s">
        <v>505</v>
      </c>
      <c r="C349" s="37">
        <v>4301031174</v>
      </c>
      <c r="D349" s="375">
        <v>4607091389760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77"/>
      <c r="P349" s="377"/>
      <c r="Q349" s="377"/>
      <c r="R349" s="378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506</v>
      </c>
      <c r="B350" s="64" t="s">
        <v>507</v>
      </c>
      <c r="C350" s="37">
        <v>4301031175</v>
      </c>
      <c r="D350" s="375">
        <v>4607091389746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77"/>
      <c r="P350" s="377"/>
      <c r="Q350" s="377"/>
      <c r="R350" s="378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508</v>
      </c>
      <c r="B351" s="64" t="s">
        <v>509</v>
      </c>
      <c r="C351" s="37">
        <v>4301031236</v>
      </c>
      <c r="D351" s="375">
        <v>4680115882928</v>
      </c>
      <c r="E351" s="375"/>
      <c r="F351" s="63">
        <v>0.28000000000000003</v>
      </c>
      <c r="G351" s="38">
        <v>6</v>
      </c>
      <c r="H351" s="63">
        <v>1.68</v>
      </c>
      <c r="I351" s="63">
        <v>2.6</v>
      </c>
      <c r="J351" s="38">
        <v>156</v>
      </c>
      <c r="K351" s="38" t="s">
        <v>80</v>
      </c>
      <c r="L351" s="39" t="s">
        <v>79</v>
      </c>
      <c r="M351" s="38">
        <v>35</v>
      </c>
      <c r="N351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77"/>
      <c r="P351" s="377"/>
      <c r="Q351" s="377"/>
      <c r="R351" s="378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510</v>
      </c>
      <c r="B352" s="64" t="s">
        <v>511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180</v>
      </c>
      <c r="L352" s="39" t="s">
        <v>79</v>
      </c>
      <c r="M352" s="38">
        <v>45</v>
      </c>
      <c r="N352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77"/>
      <c r="P352" s="377"/>
      <c r="Q352" s="377"/>
      <c r="R352" s="378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ref="X352:X360" si="16">IFERROR(IF(W352=0,"",ROUNDUP(W352/H352,0)*0.00502),"")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512</v>
      </c>
      <c r="B353" s="64" t="s">
        <v>513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180</v>
      </c>
      <c r="L353" s="39" t="s">
        <v>79</v>
      </c>
      <c r="M353" s="38">
        <v>45</v>
      </c>
      <c r="N353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77"/>
      <c r="P353" s="377"/>
      <c r="Q353" s="377"/>
      <c r="R353" s="378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514</v>
      </c>
      <c r="B354" s="64" t="s">
        <v>515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77"/>
      <c r="P354" s="377"/>
      <c r="Q354" s="377"/>
      <c r="R354" s="37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516</v>
      </c>
      <c r="B355" s="64" t="s">
        <v>517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77"/>
      <c r="P355" s="377"/>
      <c r="Q355" s="377"/>
      <c r="R355" s="378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518</v>
      </c>
      <c r="B356" s="64" t="s">
        <v>519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77"/>
      <c r="P356" s="377"/>
      <c r="Q356" s="377"/>
      <c r="R356" s="378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520</v>
      </c>
      <c r="B357" s="64" t="s">
        <v>521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77"/>
      <c r="P357" s="377"/>
      <c r="Q357" s="377"/>
      <c r="R357" s="378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522</v>
      </c>
      <c r="B358" s="64" t="s">
        <v>523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77"/>
      <c r="P358" s="377"/>
      <c r="Q358" s="377"/>
      <c r="R358" s="378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524</v>
      </c>
      <c r="B359" s="64" t="s">
        <v>525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77"/>
      <c r="P359" s="377"/>
      <c r="Q359" s="377"/>
      <c r="R359" s="37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526</v>
      </c>
      <c r="B360" s="64" t="s">
        <v>527</v>
      </c>
      <c r="C360" s="37">
        <v>4301031255</v>
      </c>
      <c r="D360" s="375">
        <v>4680115883185</v>
      </c>
      <c r="E360" s="375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578" t="s">
        <v>528</v>
      </c>
      <c r="O360" s="377"/>
      <c r="P360" s="377"/>
      <c r="Q360" s="377"/>
      <c r="R360" s="37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2"/>
      <c r="M361" s="383"/>
      <c r="N361" s="379" t="s">
        <v>43</v>
      </c>
      <c r="O361" s="380"/>
      <c r="P361" s="380"/>
      <c r="Q361" s="380"/>
      <c r="R361" s="380"/>
      <c r="S361" s="380"/>
      <c r="T361" s="381"/>
      <c r="U361" s="43" t="s">
        <v>42</v>
      </c>
      <c r="V361" s="44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44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44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68"/>
      <c r="Z361" s="68"/>
    </row>
    <row r="362" spans="1:53" x14ac:dyDescent="0.2">
      <c r="A362" s="382"/>
      <c r="B362" s="382"/>
      <c r="C362" s="382"/>
      <c r="D362" s="382"/>
      <c r="E362" s="382"/>
      <c r="F362" s="382"/>
      <c r="G362" s="382"/>
      <c r="H362" s="382"/>
      <c r="I362" s="382"/>
      <c r="J362" s="382"/>
      <c r="K362" s="382"/>
      <c r="L362" s="382"/>
      <c r="M362" s="383"/>
      <c r="N362" s="379" t="s">
        <v>43</v>
      </c>
      <c r="O362" s="380"/>
      <c r="P362" s="380"/>
      <c r="Q362" s="380"/>
      <c r="R362" s="380"/>
      <c r="S362" s="380"/>
      <c r="T362" s="381"/>
      <c r="U362" s="43" t="s">
        <v>0</v>
      </c>
      <c r="V362" s="44">
        <f>IFERROR(SUM(V348:V360),"0")</f>
        <v>0</v>
      </c>
      <c r="W362" s="44">
        <f>IFERROR(SUM(W348:W360),"0")</f>
        <v>0</v>
      </c>
      <c r="X362" s="43"/>
      <c r="Y362" s="68"/>
      <c r="Z362" s="68"/>
    </row>
    <row r="363" spans="1:53" ht="14.25" customHeight="1" x14ac:dyDescent="0.25">
      <c r="A363" s="374" t="s">
        <v>81</v>
      </c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4"/>
      <c r="O363" s="374"/>
      <c r="P363" s="374"/>
      <c r="Q363" s="374"/>
      <c r="R363" s="374"/>
      <c r="S363" s="374"/>
      <c r="T363" s="374"/>
      <c r="U363" s="374"/>
      <c r="V363" s="374"/>
      <c r="W363" s="374"/>
      <c r="X363" s="374"/>
      <c r="Y363" s="67"/>
      <c r="Z363" s="67"/>
    </row>
    <row r="364" spans="1:53" ht="27" customHeight="1" x14ac:dyDescent="0.25">
      <c r="A364" s="64" t="s">
        <v>529</v>
      </c>
      <c r="B364" s="64" t="s">
        <v>530</v>
      </c>
      <c r="C364" s="37">
        <v>4301051258</v>
      </c>
      <c r="D364" s="375">
        <v>4607091389685</v>
      </c>
      <c r="E364" s="375"/>
      <c r="F364" s="63">
        <v>1.3</v>
      </c>
      <c r="G364" s="38">
        <v>6</v>
      </c>
      <c r="H364" s="63">
        <v>7.8</v>
      </c>
      <c r="I364" s="63">
        <v>8.3460000000000001</v>
      </c>
      <c r="J364" s="38">
        <v>56</v>
      </c>
      <c r="K364" s="38" t="s">
        <v>112</v>
      </c>
      <c r="L364" s="39" t="s">
        <v>141</v>
      </c>
      <c r="M364" s="38">
        <v>45</v>
      </c>
      <c r="N364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77"/>
      <c r="P364" s="377"/>
      <c r="Q364" s="377"/>
      <c r="R364" s="378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531</v>
      </c>
      <c r="B365" s="64" t="s">
        <v>532</v>
      </c>
      <c r="C365" s="37">
        <v>4301051431</v>
      </c>
      <c r="D365" s="375">
        <v>4607091389654</v>
      </c>
      <c r="E365" s="375"/>
      <c r="F365" s="63">
        <v>0.33</v>
      </c>
      <c r="G365" s="38">
        <v>6</v>
      </c>
      <c r="H365" s="63">
        <v>1.98</v>
      </c>
      <c r="I365" s="63">
        <v>2.258</v>
      </c>
      <c r="J365" s="38">
        <v>156</v>
      </c>
      <c r="K365" s="38" t="s">
        <v>80</v>
      </c>
      <c r="L365" s="39" t="s">
        <v>141</v>
      </c>
      <c r="M365" s="38">
        <v>45</v>
      </c>
      <c r="N365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77"/>
      <c r="P365" s="377"/>
      <c r="Q365" s="377"/>
      <c r="R365" s="378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533</v>
      </c>
      <c r="B366" s="64" t="s">
        <v>534</v>
      </c>
      <c r="C366" s="37">
        <v>4301051284</v>
      </c>
      <c r="D366" s="375">
        <v>4607091384352</v>
      </c>
      <c r="E366" s="375"/>
      <c r="F366" s="63">
        <v>0.6</v>
      </c>
      <c r="G366" s="38">
        <v>4</v>
      </c>
      <c r="H366" s="63">
        <v>2.4</v>
      </c>
      <c r="I366" s="63">
        <v>2.6459999999999999</v>
      </c>
      <c r="J366" s="38">
        <v>120</v>
      </c>
      <c r="K366" s="38" t="s">
        <v>80</v>
      </c>
      <c r="L366" s="39" t="s">
        <v>141</v>
      </c>
      <c r="M366" s="38">
        <v>45</v>
      </c>
      <c r="N366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77"/>
      <c r="P366" s="377"/>
      <c r="Q366" s="377"/>
      <c r="R366" s="378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535</v>
      </c>
      <c r="B367" s="64" t="s">
        <v>536</v>
      </c>
      <c r="C367" s="37">
        <v>4301051257</v>
      </c>
      <c r="D367" s="375">
        <v>4607091389661</v>
      </c>
      <c r="E367" s="375"/>
      <c r="F367" s="63">
        <v>0.55000000000000004</v>
      </c>
      <c r="G367" s="38">
        <v>4</v>
      </c>
      <c r="H367" s="63">
        <v>2.2000000000000002</v>
      </c>
      <c r="I367" s="63">
        <v>2.492</v>
      </c>
      <c r="J367" s="38">
        <v>120</v>
      </c>
      <c r="K367" s="38" t="s">
        <v>80</v>
      </c>
      <c r="L367" s="39" t="s">
        <v>141</v>
      </c>
      <c r="M367" s="38">
        <v>45</v>
      </c>
      <c r="N367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77"/>
      <c r="P367" s="377"/>
      <c r="Q367" s="377"/>
      <c r="R367" s="37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2"/>
      <c r="M368" s="383"/>
      <c r="N368" s="379" t="s">
        <v>43</v>
      </c>
      <c r="O368" s="380"/>
      <c r="P368" s="380"/>
      <c r="Q368" s="380"/>
      <c r="R368" s="380"/>
      <c r="S368" s="380"/>
      <c r="T368" s="381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382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3"/>
      <c r="N369" s="379" t="s">
        <v>43</v>
      </c>
      <c r="O369" s="380"/>
      <c r="P369" s="380"/>
      <c r="Q369" s="380"/>
      <c r="R369" s="380"/>
      <c r="S369" s="380"/>
      <c r="T369" s="381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374" t="s">
        <v>231</v>
      </c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374"/>
      <c r="N370" s="374"/>
      <c r="O370" s="374"/>
      <c r="P370" s="374"/>
      <c r="Q370" s="374"/>
      <c r="R370" s="374"/>
      <c r="S370" s="374"/>
      <c r="T370" s="374"/>
      <c r="U370" s="374"/>
      <c r="V370" s="374"/>
      <c r="W370" s="374"/>
      <c r="X370" s="374"/>
      <c r="Y370" s="67"/>
      <c r="Z370" s="67"/>
    </row>
    <row r="371" spans="1:53" ht="27" customHeight="1" x14ac:dyDescent="0.25">
      <c r="A371" s="64" t="s">
        <v>537</v>
      </c>
      <c r="B371" s="64" t="s">
        <v>538</v>
      </c>
      <c r="C371" s="37">
        <v>4301060352</v>
      </c>
      <c r="D371" s="375">
        <v>4680115881648</v>
      </c>
      <c r="E371" s="375"/>
      <c r="F371" s="63">
        <v>1</v>
      </c>
      <c r="G371" s="38">
        <v>4</v>
      </c>
      <c r="H371" s="63">
        <v>4</v>
      </c>
      <c r="I371" s="63">
        <v>4.4039999999999999</v>
      </c>
      <c r="J371" s="38">
        <v>104</v>
      </c>
      <c r="K371" s="38" t="s">
        <v>112</v>
      </c>
      <c r="L371" s="39" t="s">
        <v>79</v>
      </c>
      <c r="M371" s="38">
        <v>35</v>
      </c>
      <c r="N371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77"/>
      <c r="P371" s="377"/>
      <c r="Q371" s="377"/>
      <c r="R371" s="378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IFERROR(IF(W371=0,"",ROUNDUP(W371/H371,0)*0.01196),"")</f>
        <v/>
      </c>
      <c r="Y371" s="69" t="s">
        <v>48</v>
      </c>
      <c r="Z371" s="70" t="s">
        <v>48</v>
      </c>
      <c r="AD371" s="71"/>
      <c r="BA371" s="273" t="s">
        <v>66</v>
      </c>
    </row>
    <row r="372" spans="1:53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3"/>
      <c r="N372" s="379" t="s">
        <v>43</v>
      </c>
      <c r="O372" s="380"/>
      <c r="P372" s="380"/>
      <c r="Q372" s="380"/>
      <c r="R372" s="380"/>
      <c r="S372" s="380"/>
      <c r="T372" s="381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82"/>
      <c r="B373" s="382"/>
      <c r="C373" s="382"/>
      <c r="D373" s="382"/>
      <c r="E373" s="382"/>
      <c r="F373" s="382"/>
      <c r="G373" s="382"/>
      <c r="H373" s="382"/>
      <c r="I373" s="382"/>
      <c r="J373" s="382"/>
      <c r="K373" s="382"/>
      <c r="L373" s="382"/>
      <c r="M373" s="383"/>
      <c r="N373" s="379" t="s">
        <v>43</v>
      </c>
      <c r="O373" s="380"/>
      <c r="P373" s="380"/>
      <c r="Q373" s="380"/>
      <c r="R373" s="380"/>
      <c r="S373" s="380"/>
      <c r="T373" s="381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4.25" customHeight="1" x14ac:dyDescent="0.25">
      <c r="A374" s="374" t="s">
        <v>103</v>
      </c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4"/>
      <c r="O374" s="374"/>
      <c r="P374" s="374"/>
      <c r="Q374" s="374"/>
      <c r="R374" s="374"/>
      <c r="S374" s="374"/>
      <c r="T374" s="374"/>
      <c r="U374" s="374"/>
      <c r="V374" s="374"/>
      <c r="W374" s="374"/>
      <c r="X374" s="374"/>
      <c r="Y374" s="67"/>
      <c r="Z374" s="67"/>
    </row>
    <row r="375" spans="1:53" ht="27" customHeight="1" x14ac:dyDescent="0.25">
      <c r="A375" s="64" t="s">
        <v>539</v>
      </c>
      <c r="B375" s="64" t="s">
        <v>540</v>
      </c>
      <c r="C375" s="37">
        <v>4301170009</v>
      </c>
      <c r="D375" s="375">
        <v>4680115882997</v>
      </c>
      <c r="E375" s="375"/>
      <c r="F375" s="63">
        <v>0.13</v>
      </c>
      <c r="G375" s="38">
        <v>10</v>
      </c>
      <c r="H375" s="63">
        <v>1.3</v>
      </c>
      <c r="I375" s="63">
        <v>1.46</v>
      </c>
      <c r="J375" s="38">
        <v>200</v>
      </c>
      <c r="K375" s="38" t="s">
        <v>543</v>
      </c>
      <c r="L375" s="39" t="s">
        <v>542</v>
      </c>
      <c r="M375" s="38">
        <v>150</v>
      </c>
      <c r="N375" s="584" t="s">
        <v>541</v>
      </c>
      <c r="O375" s="377"/>
      <c r="P375" s="377"/>
      <c r="Q375" s="377"/>
      <c r="R375" s="37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IFERROR(IF(W375=0,"",ROUNDUP(W375/H375,0)*0.00673),"")</f>
        <v/>
      </c>
      <c r="Y375" s="69" t="s">
        <v>48</v>
      </c>
      <c r="Z375" s="70" t="s">
        <v>48</v>
      </c>
      <c r="AD375" s="71"/>
      <c r="BA375" s="274" t="s">
        <v>66</v>
      </c>
    </row>
    <row r="376" spans="1:53" x14ac:dyDescent="0.2">
      <c r="A376" s="382"/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3"/>
      <c r="N376" s="379" t="s">
        <v>43</v>
      </c>
      <c r="O376" s="380"/>
      <c r="P376" s="380"/>
      <c r="Q376" s="380"/>
      <c r="R376" s="380"/>
      <c r="S376" s="380"/>
      <c r="T376" s="381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2"/>
      <c r="M377" s="383"/>
      <c r="N377" s="379" t="s">
        <v>43</v>
      </c>
      <c r="O377" s="380"/>
      <c r="P377" s="380"/>
      <c r="Q377" s="380"/>
      <c r="R377" s="380"/>
      <c r="S377" s="380"/>
      <c r="T377" s="381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16.5" customHeight="1" x14ac:dyDescent="0.25">
      <c r="A378" s="373" t="s">
        <v>544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373"/>
      <c r="Y378" s="66"/>
      <c r="Z378" s="66"/>
    </row>
    <row r="379" spans="1:53" ht="14.25" customHeight="1" x14ac:dyDescent="0.25">
      <c r="A379" s="374" t="s">
        <v>108</v>
      </c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4"/>
      <c r="O379" s="374"/>
      <c r="P379" s="374"/>
      <c r="Q379" s="374"/>
      <c r="R379" s="374"/>
      <c r="S379" s="374"/>
      <c r="T379" s="374"/>
      <c r="U379" s="374"/>
      <c r="V379" s="374"/>
      <c r="W379" s="374"/>
      <c r="X379" s="374"/>
      <c r="Y379" s="67"/>
      <c r="Z379" s="67"/>
    </row>
    <row r="380" spans="1:53" ht="27" customHeight="1" x14ac:dyDescent="0.25">
      <c r="A380" s="64" t="s">
        <v>545</v>
      </c>
      <c r="B380" s="64" t="s">
        <v>546</v>
      </c>
      <c r="C380" s="37">
        <v>4301020196</v>
      </c>
      <c r="D380" s="375">
        <v>4607091389388</v>
      </c>
      <c r="E380" s="375"/>
      <c r="F380" s="63">
        <v>1.3</v>
      </c>
      <c r="G380" s="38">
        <v>4</v>
      </c>
      <c r="H380" s="63">
        <v>5.2</v>
      </c>
      <c r="I380" s="63">
        <v>5.6079999999999997</v>
      </c>
      <c r="J380" s="38">
        <v>104</v>
      </c>
      <c r="K380" s="38" t="s">
        <v>112</v>
      </c>
      <c r="L380" s="39" t="s">
        <v>141</v>
      </c>
      <c r="M380" s="38">
        <v>35</v>
      </c>
      <c r="N380" s="5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77"/>
      <c r="P380" s="377"/>
      <c r="Q380" s="377"/>
      <c r="R380" s="37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547</v>
      </c>
      <c r="B381" s="64" t="s">
        <v>548</v>
      </c>
      <c r="C381" s="37">
        <v>4301020185</v>
      </c>
      <c r="D381" s="375">
        <v>4607091389364</v>
      </c>
      <c r="E381" s="375"/>
      <c r="F381" s="63">
        <v>0.42</v>
      </c>
      <c r="G381" s="38">
        <v>6</v>
      </c>
      <c r="H381" s="63">
        <v>2.52</v>
      </c>
      <c r="I381" s="63">
        <v>2.75</v>
      </c>
      <c r="J381" s="38">
        <v>156</v>
      </c>
      <c r="K381" s="38" t="s">
        <v>80</v>
      </c>
      <c r="L381" s="39" t="s">
        <v>141</v>
      </c>
      <c r="M381" s="38">
        <v>35</v>
      </c>
      <c r="N381" s="5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77"/>
      <c r="P381" s="377"/>
      <c r="Q381" s="377"/>
      <c r="R381" s="378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x14ac:dyDescent="0.2">
      <c r="A382" s="382"/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3"/>
      <c r="N382" s="379" t="s">
        <v>43</v>
      </c>
      <c r="O382" s="380"/>
      <c r="P382" s="380"/>
      <c r="Q382" s="380"/>
      <c r="R382" s="380"/>
      <c r="S382" s="380"/>
      <c r="T382" s="381"/>
      <c r="U382" s="43" t="s">
        <v>42</v>
      </c>
      <c r="V382" s="44">
        <f>IFERROR(V380/H380,"0")+IFERROR(V381/H381,"0")</f>
        <v>0</v>
      </c>
      <c r="W382" s="44">
        <f>IFERROR(W380/H380,"0")+IFERROR(W381/H381,"0")</f>
        <v>0</v>
      </c>
      <c r="X382" s="44">
        <f>IFERROR(IF(X380="",0,X380),"0")+IFERROR(IF(X381="",0,X381),"0")</f>
        <v>0</v>
      </c>
      <c r="Y382" s="68"/>
      <c r="Z382" s="68"/>
    </row>
    <row r="383" spans="1:53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3"/>
      <c r="N383" s="379" t="s">
        <v>43</v>
      </c>
      <c r="O383" s="380"/>
      <c r="P383" s="380"/>
      <c r="Q383" s="380"/>
      <c r="R383" s="380"/>
      <c r="S383" s="380"/>
      <c r="T383" s="381"/>
      <c r="U383" s="43" t="s">
        <v>0</v>
      </c>
      <c r="V383" s="44">
        <f>IFERROR(SUM(V380:V381),"0")</f>
        <v>0</v>
      </c>
      <c r="W383" s="44">
        <f>IFERROR(SUM(W380:W381),"0")</f>
        <v>0</v>
      </c>
      <c r="X383" s="43"/>
      <c r="Y383" s="68"/>
      <c r="Z383" s="68"/>
    </row>
    <row r="384" spans="1:53" ht="14.25" customHeight="1" x14ac:dyDescent="0.25">
      <c r="A384" s="374" t="s">
        <v>76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67"/>
      <c r="Z384" s="67"/>
    </row>
    <row r="385" spans="1:53" ht="27" customHeight="1" x14ac:dyDescent="0.25">
      <c r="A385" s="64" t="s">
        <v>549</v>
      </c>
      <c r="B385" s="64" t="s">
        <v>550</v>
      </c>
      <c r="C385" s="37">
        <v>4301031212</v>
      </c>
      <c r="D385" s="375">
        <v>4607091389739</v>
      </c>
      <c r="E385" s="375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111</v>
      </c>
      <c r="M385" s="38">
        <v>45</v>
      </c>
      <c r="N385" s="58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77"/>
      <c r="P385" s="377"/>
      <c r="Q385" s="377"/>
      <c r="R385" s="378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ref="W385:W391" si="17"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551</v>
      </c>
      <c r="B386" s="64" t="s">
        <v>552</v>
      </c>
      <c r="C386" s="37">
        <v>4301031247</v>
      </c>
      <c r="D386" s="375">
        <v>4680115883048</v>
      </c>
      <c r="E386" s="375"/>
      <c r="F386" s="63">
        <v>1</v>
      </c>
      <c r="G386" s="38">
        <v>4</v>
      </c>
      <c r="H386" s="63">
        <v>4</v>
      </c>
      <c r="I386" s="63">
        <v>4.21</v>
      </c>
      <c r="J386" s="38">
        <v>120</v>
      </c>
      <c r="K386" s="38" t="s">
        <v>80</v>
      </c>
      <c r="L386" s="39" t="s">
        <v>79</v>
      </c>
      <c r="M386" s="38">
        <v>40</v>
      </c>
      <c r="N386" s="58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77"/>
      <c r="P386" s="377"/>
      <c r="Q386" s="377"/>
      <c r="R386" s="378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IFERROR(IF(W386=0,"",ROUNDUP(W386/H386,0)*0.00937),"")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553</v>
      </c>
      <c r="B387" s="64" t="s">
        <v>554</v>
      </c>
      <c r="C387" s="37">
        <v>4301031176</v>
      </c>
      <c r="D387" s="375">
        <v>4607091389425</v>
      </c>
      <c r="E387" s="375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180</v>
      </c>
      <c r="L387" s="39" t="s">
        <v>79</v>
      </c>
      <c r="M387" s="38">
        <v>45</v>
      </c>
      <c r="N387" s="5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77"/>
      <c r="P387" s="377"/>
      <c r="Q387" s="377"/>
      <c r="R387" s="37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555</v>
      </c>
      <c r="B388" s="64" t="s">
        <v>556</v>
      </c>
      <c r="C388" s="37">
        <v>4301031215</v>
      </c>
      <c r="D388" s="375">
        <v>4680115882911</v>
      </c>
      <c r="E388" s="375"/>
      <c r="F388" s="63">
        <v>0.4</v>
      </c>
      <c r="G388" s="38">
        <v>6</v>
      </c>
      <c r="H388" s="63">
        <v>2.4</v>
      </c>
      <c r="I388" s="63">
        <v>2.5299999999999998</v>
      </c>
      <c r="J388" s="38">
        <v>234</v>
      </c>
      <c r="K388" s="38" t="s">
        <v>180</v>
      </c>
      <c r="L388" s="39" t="s">
        <v>79</v>
      </c>
      <c r="M388" s="38">
        <v>40</v>
      </c>
      <c r="N388" s="590" t="s">
        <v>557</v>
      </c>
      <c r="O388" s="377"/>
      <c r="P388" s="377"/>
      <c r="Q388" s="377"/>
      <c r="R388" s="37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558</v>
      </c>
      <c r="B389" s="64" t="s">
        <v>559</v>
      </c>
      <c r="C389" s="37">
        <v>4301031167</v>
      </c>
      <c r="D389" s="375">
        <v>4680115880771</v>
      </c>
      <c r="E389" s="375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180</v>
      </c>
      <c r="L389" s="39" t="s">
        <v>79</v>
      </c>
      <c r="M389" s="38">
        <v>45</v>
      </c>
      <c r="N389" s="59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77"/>
      <c r="P389" s="377"/>
      <c r="Q389" s="377"/>
      <c r="R389" s="37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560</v>
      </c>
      <c r="B390" s="64" t="s">
        <v>561</v>
      </c>
      <c r="C390" s="37">
        <v>4301031173</v>
      </c>
      <c r="D390" s="375">
        <v>4607091389500</v>
      </c>
      <c r="E390" s="375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180</v>
      </c>
      <c r="L390" s="39" t="s">
        <v>79</v>
      </c>
      <c r="M390" s="38">
        <v>45</v>
      </c>
      <c r="N390" s="5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77"/>
      <c r="P390" s="377"/>
      <c r="Q390" s="377"/>
      <c r="R390" s="37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562</v>
      </c>
      <c r="B391" s="64" t="s">
        <v>563</v>
      </c>
      <c r="C391" s="37">
        <v>4301031103</v>
      </c>
      <c r="D391" s="375">
        <v>4680115881983</v>
      </c>
      <c r="E391" s="375"/>
      <c r="F391" s="63">
        <v>0.28000000000000003</v>
      </c>
      <c r="G391" s="38">
        <v>4</v>
      </c>
      <c r="H391" s="63">
        <v>1.1200000000000001</v>
      </c>
      <c r="I391" s="63">
        <v>1.252</v>
      </c>
      <c r="J391" s="38">
        <v>234</v>
      </c>
      <c r="K391" s="38" t="s">
        <v>180</v>
      </c>
      <c r="L391" s="39" t="s">
        <v>79</v>
      </c>
      <c r="M391" s="38">
        <v>40</v>
      </c>
      <c r="N391" s="59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77"/>
      <c r="P391" s="377"/>
      <c r="Q391" s="377"/>
      <c r="R391" s="37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x14ac:dyDescent="0.2">
      <c r="A392" s="382"/>
      <c r="B392" s="382"/>
      <c r="C392" s="382"/>
      <c r="D392" s="382"/>
      <c r="E392" s="382"/>
      <c r="F392" s="382"/>
      <c r="G392" s="382"/>
      <c r="H392" s="382"/>
      <c r="I392" s="382"/>
      <c r="J392" s="382"/>
      <c r="K392" s="382"/>
      <c r="L392" s="382"/>
      <c r="M392" s="383"/>
      <c r="N392" s="379" t="s">
        <v>43</v>
      </c>
      <c r="O392" s="380"/>
      <c r="P392" s="380"/>
      <c r="Q392" s="380"/>
      <c r="R392" s="380"/>
      <c r="S392" s="380"/>
      <c r="T392" s="381"/>
      <c r="U392" s="43" t="s">
        <v>42</v>
      </c>
      <c r="V392" s="44">
        <f>IFERROR(V385/H385,"0")+IFERROR(V386/H386,"0")+IFERROR(V387/H387,"0")+IFERROR(V388/H388,"0")+IFERROR(V389/H389,"0")+IFERROR(V390/H390,"0")+IFERROR(V391/H391,"0")</f>
        <v>0</v>
      </c>
      <c r="W392" s="44">
        <f>IFERROR(W385/H385,"0")+IFERROR(W386/H386,"0")+IFERROR(W387/H387,"0")+IFERROR(W388/H388,"0")+IFERROR(W389/H389,"0")+IFERROR(W390/H390,"0")+IFERROR(W391/H391,"0")</f>
        <v>0</v>
      </c>
      <c r="X392" s="44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3"/>
      <c r="N393" s="379" t="s">
        <v>43</v>
      </c>
      <c r="O393" s="380"/>
      <c r="P393" s="380"/>
      <c r="Q393" s="380"/>
      <c r="R393" s="380"/>
      <c r="S393" s="380"/>
      <c r="T393" s="381"/>
      <c r="U393" s="43" t="s">
        <v>0</v>
      </c>
      <c r="V393" s="44">
        <f>IFERROR(SUM(V385:V391),"0")</f>
        <v>0</v>
      </c>
      <c r="W393" s="44">
        <f>IFERROR(SUM(W385:W391),"0")</f>
        <v>0</v>
      </c>
      <c r="X393" s="43"/>
      <c r="Y393" s="68"/>
      <c r="Z393" s="68"/>
    </row>
    <row r="394" spans="1:53" ht="14.25" customHeight="1" x14ac:dyDescent="0.25">
      <c r="A394" s="374" t="s">
        <v>103</v>
      </c>
      <c r="B394" s="374"/>
      <c r="C394" s="374"/>
      <c r="D394" s="374"/>
      <c r="E394" s="374"/>
      <c r="F394" s="374"/>
      <c r="G394" s="374"/>
      <c r="H394" s="374"/>
      <c r="I394" s="374"/>
      <c r="J394" s="374"/>
      <c r="K394" s="374"/>
      <c r="L394" s="374"/>
      <c r="M394" s="374"/>
      <c r="N394" s="374"/>
      <c r="O394" s="374"/>
      <c r="P394" s="374"/>
      <c r="Q394" s="374"/>
      <c r="R394" s="374"/>
      <c r="S394" s="374"/>
      <c r="T394" s="374"/>
      <c r="U394" s="374"/>
      <c r="V394" s="374"/>
      <c r="W394" s="374"/>
      <c r="X394" s="374"/>
      <c r="Y394" s="67"/>
      <c r="Z394" s="67"/>
    </row>
    <row r="395" spans="1:53" ht="27" customHeight="1" x14ac:dyDescent="0.25">
      <c r="A395" s="64" t="s">
        <v>564</v>
      </c>
      <c r="B395" s="64" t="s">
        <v>565</v>
      </c>
      <c r="C395" s="37">
        <v>4301170008</v>
      </c>
      <c r="D395" s="375">
        <v>4680115882980</v>
      </c>
      <c r="E395" s="375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8" t="s">
        <v>543</v>
      </c>
      <c r="L395" s="39" t="s">
        <v>542</v>
      </c>
      <c r="M395" s="38">
        <v>150</v>
      </c>
      <c r="N395" s="59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77"/>
      <c r="P395" s="377"/>
      <c r="Q395" s="377"/>
      <c r="R395" s="378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IFERROR(IF(W395=0,"",ROUNDUP(W395/H395,0)*0.00673),"")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x14ac:dyDescent="0.2">
      <c r="A396" s="382"/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3"/>
      <c r="N396" s="379" t="s">
        <v>43</v>
      </c>
      <c r="O396" s="380"/>
      <c r="P396" s="380"/>
      <c r="Q396" s="380"/>
      <c r="R396" s="380"/>
      <c r="S396" s="380"/>
      <c r="T396" s="381"/>
      <c r="U396" s="43" t="s">
        <v>42</v>
      </c>
      <c r="V396" s="44">
        <f>IFERROR(V395/H395,"0")</f>
        <v>0</v>
      </c>
      <c r="W396" s="44">
        <f>IFERROR(W395/H395,"0")</f>
        <v>0</v>
      </c>
      <c r="X396" s="44">
        <f>IFERROR(IF(X395="",0,X395),"0")</f>
        <v>0</v>
      </c>
      <c r="Y396" s="68"/>
      <c r="Z396" s="68"/>
    </row>
    <row r="397" spans="1:53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2"/>
      <c r="M397" s="383"/>
      <c r="N397" s="379" t="s">
        <v>43</v>
      </c>
      <c r="O397" s="380"/>
      <c r="P397" s="380"/>
      <c r="Q397" s="380"/>
      <c r="R397" s="380"/>
      <c r="S397" s="380"/>
      <c r="T397" s="381"/>
      <c r="U397" s="43" t="s">
        <v>0</v>
      </c>
      <c r="V397" s="44">
        <f>IFERROR(SUM(V395:V395),"0")</f>
        <v>0</v>
      </c>
      <c r="W397" s="44">
        <f>IFERROR(SUM(W395:W395),"0")</f>
        <v>0</v>
      </c>
      <c r="X397" s="43"/>
      <c r="Y397" s="68"/>
      <c r="Z397" s="68"/>
    </row>
    <row r="398" spans="1:53" ht="27.75" customHeight="1" x14ac:dyDescent="0.2">
      <c r="A398" s="372" t="s">
        <v>566</v>
      </c>
      <c r="B398" s="372"/>
      <c r="C398" s="372"/>
      <c r="D398" s="372"/>
      <c r="E398" s="372"/>
      <c r="F398" s="372"/>
      <c r="G398" s="372"/>
      <c r="H398" s="372"/>
      <c r="I398" s="372"/>
      <c r="J398" s="372"/>
      <c r="K398" s="372"/>
      <c r="L398" s="372"/>
      <c r="M398" s="372"/>
      <c r="N398" s="372"/>
      <c r="O398" s="372"/>
      <c r="P398" s="372"/>
      <c r="Q398" s="372"/>
      <c r="R398" s="372"/>
      <c r="S398" s="372"/>
      <c r="T398" s="372"/>
      <c r="U398" s="372"/>
      <c r="V398" s="372"/>
      <c r="W398" s="372"/>
      <c r="X398" s="372"/>
      <c r="Y398" s="55"/>
      <c r="Z398" s="55"/>
    </row>
    <row r="399" spans="1:53" ht="16.5" customHeight="1" x14ac:dyDescent="0.25">
      <c r="A399" s="373" t="s">
        <v>566</v>
      </c>
      <c r="B399" s="373"/>
      <c r="C399" s="373"/>
      <c r="D399" s="373"/>
      <c r="E399" s="373"/>
      <c r="F399" s="373"/>
      <c r="G399" s="373"/>
      <c r="H399" s="373"/>
      <c r="I399" s="373"/>
      <c r="J399" s="373"/>
      <c r="K399" s="373"/>
      <c r="L399" s="373"/>
      <c r="M399" s="373"/>
      <c r="N399" s="373"/>
      <c r="O399" s="373"/>
      <c r="P399" s="373"/>
      <c r="Q399" s="373"/>
      <c r="R399" s="373"/>
      <c r="S399" s="373"/>
      <c r="T399" s="373"/>
      <c r="U399" s="373"/>
      <c r="V399" s="373"/>
      <c r="W399" s="373"/>
      <c r="X399" s="373"/>
      <c r="Y399" s="66"/>
      <c r="Z399" s="66"/>
    </row>
    <row r="400" spans="1:53" ht="14.25" customHeight="1" x14ac:dyDescent="0.25">
      <c r="A400" s="374" t="s">
        <v>116</v>
      </c>
      <c r="B400" s="374"/>
      <c r="C400" s="374"/>
      <c r="D400" s="374"/>
      <c r="E400" s="374"/>
      <c r="F400" s="374"/>
      <c r="G400" s="374"/>
      <c r="H400" s="374"/>
      <c r="I400" s="374"/>
      <c r="J400" s="374"/>
      <c r="K400" s="374"/>
      <c r="L400" s="374"/>
      <c r="M400" s="374"/>
      <c r="N400" s="374"/>
      <c r="O400" s="374"/>
      <c r="P400" s="374"/>
      <c r="Q400" s="374"/>
      <c r="R400" s="374"/>
      <c r="S400" s="374"/>
      <c r="T400" s="374"/>
      <c r="U400" s="374"/>
      <c r="V400" s="374"/>
      <c r="W400" s="374"/>
      <c r="X400" s="374"/>
      <c r="Y400" s="67"/>
      <c r="Z400" s="67"/>
    </row>
    <row r="401" spans="1:53" ht="27" customHeight="1" x14ac:dyDescent="0.25">
      <c r="A401" s="64" t="s">
        <v>567</v>
      </c>
      <c r="B401" s="64" t="s">
        <v>568</v>
      </c>
      <c r="C401" s="37">
        <v>4301011371</v>
      </c>
      <c r="D401" s="375">
        <v>4607091389067</v>
      </c>
      <c r="E401" s="375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141</v>
      </c>
      <c r="M401" s="38">
        <v>55</v>
      </c>
      <c r="N401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77"/>
      <c r="P401" s="377"/>
      <c r="Q401" s="377"/>
      <c r="R401" s="37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ref="W401:W409" si="18">IFERROR(IF(V401="",0,CEILING((V401/$H401),1)*$H401),"")</f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569</v>
      </c>
      <c r="B402" s="64" t="s">
        <v>570</v>
      </c>
      <c r="C402" s="37">
        <v>4301011363</v>
      </c>
      <c r="D402" s="375">
        <v>4607091383522</v>
      </c>
      <c r="E402" s="375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77"/>
      <c r="P402" s="377"/>
      <c r="Q402" s="377"/>
      <c r="R402" s="37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571</v>
      </c>
      <c r="B403" s="64" t="s">
        <v>572</v>
      </c>
      <c r="C403" s="37">
        <v>4301011431</v>
      </c>
      <c r="D403" s="375">
        <v>4607091384437</v>
      </c>
      <c r="E403" s="37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50</v>
      </c>
      <c r="N403" s="5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77"/>
      <c r="P403" s="377"/>
      <c r="Q403" s="377"/>
      <c r="R403" s="37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573</v>
      </c>
      <c r="B404" s="64" t="s">
        <v>574</v>
      </c>
      <c r="C404" s="37">
        <v>4301011365</v>
      </c>
      <c r="D404" s="375">
        <v>4607091389104</v>
      </c>
      <c r="E404" s="37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59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77"/>
      <c r="P404" s="377"/>
      <c r="Q404" s="377"/>
      <c r="R404" s="37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575</v>
      </c>
      <c r="B405" s="64" t="s">
        <v>576</v>
      </c>
      <c r="C405" s="37">
        <v>4301011367</v>
      </c>
      <c r="D405" s="375">
        <v>4680115880603</v>
      </c>
      <c r="E405" s="375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59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77"/>
      <c r="P405" s="377"/>
      <c r="Q405" s="377"/>
      <c r="R405" s="37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577</v>
      </c>
      <c r="B406" s="64" t="s">
        <v>578</v>
      </c>
      <c r="C406" s="37">
        <v>4301011168</v>
      </c>
      <c r="D406" s="375">
        <v>4607091389999</v>
      </c>
      <c r="E406" s="375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60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77"/>
      <c r="P406" s="377"/>
      <c r="Q406" s="377"/>
      <c r="R406" s="37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579</v>
      </c>
      <c r="B407" s="64" t="s">
        <v>580</v>
      </c>
      <c r="C407" s="37">
        <v>4301011372</v>
      </c>
      <c r="D407" s="375">
        <v>4680115882782</v>
      </c>
      <c r="E407" s="37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50</v>
      </c>
      <c r="N407" s="60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77"/>
      <c r="P407" s="377"/>
      <c r="Q407" s="377"/>
      <c r="R407" s="37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581</v>
      </c>
      <c r="B408" s="64" t="s">
        <v>582</v>
      </c>
      <c r="C408" s="37">
        <v>4301011190</v>
      </c>
      <c r="D408" s="375">
        <v>4607091389098</v>
      </c>
      <c r="E408" s="375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8" t="s">
        <v>80</v>
      </c>
      <c r="L408" s="39" t="s">
        <v>141</v>
      </c>
      <c r="M408" s="38">
        <v>50</v>
      </c>
      <c r="N408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77"/>
      <c r="P408" s="377"/>
      <c r="Q408" s="377"/>
      <c r="R408" s="37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ht="27" customHeight="1" x14ac:dyDescent="0.25">
      <c r="A409" s="64" t="s">
        <v>583</v>
      </c>
      <c r="B409" s="64" t="s">
        <v>584</v>
      </c>
      <c r="C409" s="37">
        <v>4301011366</v>
      </c>
      <c r="D409" s="375">
        <v>4607091389982</v>
      </c>
      <c r="E409" s="37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55</v>
      </c>
      <c r="N409" s="6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77"/>
      <c r="P409" s="377"/>
      <c r="Q409" s="377"/>
      <c r="R409" s="37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3" t="s">
        <v>66</v>
      </c>
    </row>
    <row r="410" spans="1:53" x14ac:dyDescent="0.2">
      <c r="A410" s="382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3"/>
      <c r="N410" s="379" t="s">
        <v>43</v>
      </c>
      <c r="O410" s="380"/>
      <c r="P410" s="380"/>
      <c r="Q410" s="380"/>
      <c r="R410" s="380"/>
      <c r="S410" s="380"/>
      <c r="T410" s="381"/>
      <c r="U410" s="43" t="s">
        <v>42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IFERROR(W401/H401,"0")+IFERROR(W402/H402,"0")+IFERROR(W403/H403,"0")+IFERROR(W404/H404,"0")+IFERROR(W405/H405,"0")+IFERROR(W406/H406,"0")+IFERROR(W407/H407,"0")+IFERROR(W408/H408,"0")+IFERROR(W409/H409,"0")</f>
        <v>0</v>
      </c>
      <c r="X410" s="44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3"/>
      <c r="N411" s="379" t="s">
        <v>43</v>
      </c>
      <c r="O411" s="380"/>
      <c r="P411" s="380"/>
      <c r="Q411" s="380"/>
      <c r="R411" s="380"/>
      <c r="S411" s="380"/>
      <c r="T411" s="381"/>
      <c r="U411" s="43" t="s">
        <v>0</v>
      </c>
      <c r="V411" s="44">
        <f>IFERROR(SUM(V401:V409),"0")</f>
        <v>0</v>
      </c>
      <c r="W411" s="44">
        <f>IFERROR(SUM(W401:W409),"0")</f>
        <v>0</v>
      </c>
      <c r="X411" s="43"/>
      <c r="Y411" s="68"/>
      <c r="Z411" s="68"/>
    </row>
    <row r="412" spans="1:53" ht="14.25" customHeight="1" x14ac:dyDescent="0.25">
      <c r="A412" s="374" t="s">
        <v>108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67"/>
      <c r="Z412" s="67"/>
    </row>
    <row r="413" spans="1:53" ht="16.5" customHeight="1" x14ac:dyDescent="0.25">
      <c r="A413" s="64" t="s">
        <v>585</v>
      </c>
      <c r="B413" s="64" t="s">
        <v>586</v>
      </c>
      <c r="C413" s="37">
        <v>4301020222</v>
      </c>
      <c r="D413" s="375">
        <v>4607091388930</v>
      </c>
      <c r="E413" s="375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77"/>
      <c r="P413" s="377"/>
      <c r="Q413" s="377"/>
      <c r="R413" s="37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16.5" customHeight="1" x14ac:dyDescent="0.25">
      <c r="A414" s="64" t="s">
        <v>587</v>
      </c>
      <c r="B414" s="64" t="s">
        <v>588</v>
      </c>
      <c r="C414" s="37">
        <v>4301020206</v>
      </c>
      <c r="D414" s="375">
        <v>4680115880054</v>
      </c>
      <c r="E414" s="375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77"/>
      <c r="P414" s="377"/>
      <c r="Q414" s="377"/>
      <c r="R414" s="378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x14ac:dyDescent="0.2">
      <c r="A415" s="382"/>
      <c r="B415" s="382"/>
      <c r="C415" s="382"/>
      <c r="D415" s="382"/>
      <c r="E415" s="382"/>
      <c r="F415" s="382"/>
      <c r="G415" s="382"/>
      <c r="H415" s="382"/>
      <c r="I415" s="382"/>
      <c r="J415" s="382"/>
      <c r="K415" s="382"/>
      <c r="L415" s="382"/>
      <c r="M415" s="383"/>
      <c r="N415" s="379" t="s">
        <v>43</v>
      </c>
      <c r="O415" s="380"/>
      <c r="P415" s="380"/>
      <c r="Q415" s="380"/>
      <c r="R415" s="380"/>
      <c r="S415" s="380"/>
      <c r="T415" s="381"/>
      <c r="U415" s="43" t="s">
        <v>42</v>
      </c>
      <c r="V415" s="44">
        <f>IFERROR(V413/H413,"0")+IFERROR(V414/H414,"0")</f>
        <v>0</v>
      </c>
      <c r="W415" s="44">
        <f>IFERROR(W413/H413,"0")+IFERROR(W414/H414,"0")</f>
        <v>0</v>
      </c>
      <c r="X415" s="44">
        <f>IFERROR(IF(X413="",0,X413),"0")+IFERROR(IF(X414="",0,X414),"0")</f>
        <v>0</v>
      </c>
      <c r="Y415" s="68"/>
      <c r="Z415" s="68"/>
    </row>
    <row r="416" spans="1:53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3"/>
      <c r="N416" s="379" t="s">
        <v>43</v>
      </c>
      <c r="O416" s="380"/>
      <c r="P416" s="380"/>
      <c r="Q416" s="380"/>
      <c r="R416" s="380"/>
      <c r="S416" s="380"/>
      <c r="T416" s="381"/>
      <c r="U416" s="43" t="s">
        <v>0</v>
      </c>
      <c r="V416" s="44">
        <f>IFERROR(SUM(V413:V414),"0")</f>
        <v>0</v>
      </c>
      <c r="W416" s="44">
        <f>IFERROR(SUM(W413:W414),"0")</f>
        <v>0</v>
      </c>
      <c r="X416" s="43"/>
      <c r="Y416" s="68"/>
      <c r="Z416" s="68"/>
    </row>
    <row r="417" spans="1:53" ht="14.25" customHeight="1" x14ac:dyDescent="0.25">
      <c r="A417" s="374" t="s">
        <v>76</v>
      </c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4"/>
      <c r="O417" s="374"/>
      <c r="P417" s="374"/>
      <c r="Q417" s="374"/>
      <c r="R417" s="374"/>
      <c r="S417" s="374"/>
      <c r="T417" s="374"/>
      <c r="U417" s="374"/>
      <c r="V417" s="374"/>
      <c r="W417" s="374"/>
      <c r="X417" s="374"/>
      <c r="Y417" s="67"/>
      <c r="Z417" s="67"/>
    </row>
    <row r="418" spans="1:53" ht="27" customHeight="1" x14ac:dyDescent="0.25">
      <c r="A418" s="64" t="s">
        <v>589</v>
      </c>
      <c r="B418" s="64" t="s">
        <v>590</v>
      </c>
      <c r="C418" s="37">
        <v>4301031252</v>
      </c>
      <c r="D418" s="375">
        <v>4680115883116</v>
      </c>
      <c r="E418" s="37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60</v>
      </c>
      <c r="N418" s="6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77"/>
      <c r="P418" s="377"/>
      <c r="Q418" s="377"/>
      <c r="R418" s="37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ref="W418:W423" si="19"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591</v>
      </c>
      <c r="B419" s="64" t="s">
        <v>592</v>
      </c>
      <c r="C419" s="37">
        <v>4301031248</v>
      </c>
      <c r="D419" s="375">
        <v>4680115883093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77"/>
      <c r="P419" s="377"/>
      <c r="Q419" s="377"/>
      <c r="R419" s="37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593</v>
      </c>
      <c r="B420" s="64" t="s">
        <v>594</v>
      </c>
      <c r="C420" s="37">
        <v>4301031250</v>
      </c>
      <c r="D420" s="375">
        <v>4680115883109</v>
      </c>
      <c r="E420" s="37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79</v>
      </c>
      <c r="M420" s="38">
        <v>60</v>
      </c>
      <c r="N420" s="60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77"/>
      <c r="P420" s="377"/>
      <c r="Q420" s="377"/>
      <c r="R420" s="37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4301031249</v>
      </c>
      <c r="D421" s="375">
        <v>4680115882072</v>
      </c>
      <c r="E421" s="375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111</v>
      </c>
      <c r="M421" s="38">
        <v>60</v>
      </c>
      <c r="N421" s="609" t="s">
        <v>597</v>
      </c>
      <c r="O421" s="377"/>
      <c r="P421" s="377"/>
      <c r="Q421" s="377"/>
      <c r="R421" s="37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598</v>
      </c>
      <c r="B422" s="64" t="s">
        <v>599</v>
      </c>
      <c r="C422" s="37">
        <v>4301031251</v>
      </c>
      <c r="D422" s="375">
        <v>4680115882102</v>
      </c>
      <c r="E422" s="375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610" t="s">
        <v>600</v>
      </c>
      <c r="O422" s="377"/>
      <c r="P422" s="377"/>
      <c r="Q422" s="377"/>
      <c r="R422" s="37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4301031253</v>
      </c>
      <c r="D423" s="375">
        <v>4680115882096</v>
      </c>
      <c r="E423" s="375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8" t="s">
        <v>80</v>
      </c>
      <c r="L423" s="39" t="s">
        <v>79</v>
      </c>
      <c r="M423" s="38">
        <v>60</v>
      </c>
      <c r="N423" s="611" t="s">
        <v>603</v>
      </c>
      <c r="O423" s="377"/>
      <c r="P423" s="377"/>
      <c r="Q423" s="377"/>
      <c r="R423" s="37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82"/>
      <c r="B424" s="382"/>
      <c r="C424" s="382"/>
      <c r="D424" s="382"/>
      <c r="E424" s="382"/>
      <c r="F424" s="382"/>
      <c r="G424" s="382"/>
      <c r="H424" s="382"/>
      <c r="I424" s="382"/>
      <c r="J424" s="382"/>
      <c r="K424" s="382"/>
      <c r="L424" s="382"/>
      <c r="M424" s="383"/>
      <c r="N424" s="379" t="s">
        <v>43</v>
      </c>
      <c r="O424" s="380"/>
      <c r="P424" s="380"/>
      <c r="Q424" s="380"/>
      <c r="R424" s="380"/>
      <c r="S424" s="380"/>
      <c r="T424" s="381"/>
      <c r="U424" s="43" t="s">
        <v>42</v>
      </c>
      <c r="V424" s="44">
        <f>IFERROR(V418/H418,"0")+IFERROR(V419/H419,"0")+IFERROR(V420/H420,"0")+IFERROR(V421/H421,"0")+IFERROR(V422/H422,"0")+IFERROR(V423/H423,"0")</f>
        <v>0</v>
      </c>
      <c r="W424" s="44">
        <f>IFERROR(W418/H418,"0")+IFERROR(W419/H419,"0")+IFERROR(W420/H420,"0")+IFERROR(W421/H421,"0")+IFERROR(W422/H422,"0")+IFERROR(W423/H423,"0")</f>
        <v>0</v>
      </c>
      <c r="X424" s="44">
        <f>IFERROR(IF(X418="",0,X418),"0")+IFERROR(IF(X419="",0,X419),"0")+IFERROR(IF(X420="",0,X420),"0")+IFERROR(IF(X421="",0,X421),"0")+IFERROR(IF(X422="",0,X422),"0")+IFERROR(IF(X423="",0,X423),"0")</f>
        <v>0</v>
      </c>
      <c r="Y424" s="68"/>
      <c r="Z424" s="68"/>
    </row>
    <row r="425" spans="1:53" x14ac:dyDescent="0.2">
      <c r="A425" s="382"/>
      <c r="B425" s="382"/>
      <c r="C425" s="382"/>
      <c r="D425" s="382"/>
      <c r="E425" s="382"/>
      <c r="F425" s="382"/>
      <c r="G425" s="382"/>
      <c r="H425" s="382"/>
      <c r="I425" s="382"/>
      <c r="J425" s="382"/>
      <c r="K425" s="382"/>
      <c r="L425" s="382"/>
      <c r="M425" s="383"/>
      <c r="N425" s="379" t="s">
        <v>43</v>
      </c>
      <c r="O425" s="380"/>
      <c r="P425" s="380"/>
      <c r="Q425" s="380"/>
      <c r="R425" s="380"/>
      <c r="S425" s="380"/>
      <c r="T425" s="381"/>
      <c r="U425" s="43" t="s">
        <v>0</v>
      </c>
      <c r="V425" s="44">
        <f>IFERROR(SUM(V418:V423),"0")</f>
        <v>0</v>
      </c>
      <c r="W425" s="44">
        <f>IFERROR(SUM(W418:W423),"0")</f>
        <v>0</v>
      </c>
      <c r="X425" s="43"/>
      <c r="Y425" s="68"/>
      <c r="Z425" s="68"/>
    </row>
    <row r="426" spans="1:53" ht="14.25" customHeight="1" x14ac:dyDescent="0.25">
      <c r="A426" s="374" t="s">
        <v>81</v>
      </c>
      <c r="B426" s="374"/>
      <c r="C426" s="374"/>
      <c r="D426" s="374"/>
      <c r="E426" s="374"/>
      <c r="F426" s="374"/>
      <c r="G426" s="374"/>
      <c r="H426" s="374"/>
      <c r="I426" s="374"/>
      <c r="J426" s="374"/>
      <c r="K426" s="374"/>
      <c r="L426" s="374"/>
      <c r="M426" s="374"/>
      <c r="N426" s="374"/>
      <c r="O426" s="374"/>
      <c r="P426" s="374"/>
      <c r="Q426" s="374"/>
      <c r="R426" s="374"/>
      <c r="S426" s="374"/>
      <c r="T426" s="374"/>
      <c r="U426" s="374"/>
      <c r="V426" s="374"/>
      <c r="W426" s="374"/>
      <c r="X426" s="374"/>
      <c r="Y426" s="67"/>
      <c r="Z426" s="67"/>
    </row>
    <row r="427" spans="1:53" ht="16.5" customHeight="1" x14ac:dyDescent="0.25">
      <c r="A427" s="64" t="s">
        <v>604</v>
      </c>
      <c r="B427" s="64" t="s">
        <v>605</v>
      </c>
      <c r="C427" s="37">
        <v>4301051230</v>
      </c>
      <c r="D427" s="375">
        <v>4607091383409</v>
      </c>
      <c r="E427" s="375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6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77"/>
      <c r="P427" s="377"/>
      <c r="Q427" s="377"/>
      <c r="R427" s="37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16.5" customHeight="1" x14ac:dyDescent="0.25">
      <c r="A428" s="64" t="s">
        <v>606</v>
      </c>
      <c r="B428" s="64" t="s">
        <v>607</v>
      </c>
      <c r="C428" s="37">
        <v>4301051231</v>
      </c>
      <c r="D428" s="375">
        <v>4607091383416</v>
      </c>
      <c r="E428" s="375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8" t="s">
        <v>112</v>
      </c>
      <c r="L428" s="39" t="s">
        <v>79</v>
      </c>
      <c r="M428" s="38">
        <v>45</v>
      </c>
      <c r="N428" s="6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77"/>
      <c r="P428" s="377"/>
      <c r="Q428" s="377"/>
      <c r="R428" s="378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IFERROR(IF(W428=0,"",ROUNDUP(W428/H428,0)*0.02175),"")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x14ac:dyDescent="0.2">
      <c r="A429" s="382"/>
      <c r="B429" s="382"/>
      <c r="C429" s="382"/>
      <c r="D429" s="382"/>
      <c r="E429" s="382"/>
      <c r="F429" s="382"/>
      <c r="G429" s="382"/>
      <c r="H429" s="382"/>
      <c r="I429" s="382"/>
      <c r="J429" s="382"/>
      <c r="K429" s="382"/>
      <c r="L429" s="382"/>
      <c r="M429" s="383"/>
      <c r="N429" s="379" t="s">
        <v>43</v>
      </c>
      <c r="O429" s="380"/>
      <c r="P429" s="380"/>
      <c r="Q429" s="380"/>
      <c r="R429" s="380"/>
      <c r="S429" s="380"/>
      <c r="T429" s="381"/>
      <c r="U429" s="43" t="s">
        <v>42</v>
      </c>
      <c r="V429" s="44">
        <f>IFERROR(V427/H427,"0")+IFERROR(V428/H428,"0")</f>
        <v>0</v>
      </c>
      <c r="W429" s="44">
        <f>IFERROR(W427/H427,"0")+IFERROR(W428/H428,"0")</f>
        <v>0</v>
      </c>
      <c r="X429" s="44">
        <f>IFERROR(IF(X427="",0,X427),"0")+IFERROR(IF(X428="",0,X428),"0")</f>
        <v>0</v>
      </c>
      <c r="Y429" s="68"/>
      <c r="Z429" s="68"/>
    </row>
    <row r="430" spans="1:53" x14ac:dyDescent="0.2">
      <c r="A430" s="382"/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3"/>
      <c r="N430" s="379" t="s">
        <v>43</v>
      </c>
      <c r="O430" s="380"/>
      <c r="P430" s="380"/>
      <c r="Q430" s="380"/>
      <c r="R430" s="380"/>
      <c r="S430" s="380"/>
      <c r="T430" s="381"/>
      <c r="U430" s="43" t="s">
        <v>0</v>
      </c>
      <c r="V430" s="44">
        <f>IFERROR(SUM(V427:V428),"0")</f>
        <v>0</v>
      </c>
      <c r="W430" s="44">
        <f>IFERROR(SUM(W427:W428),"0")</f>
        <v>0</v>
      </c>
      <c r="X430" s="43"/>
      <c r="Y430" s="68"/>
      <c r="Z430" s="68"/>
    </row>
    <row r="431" spans="1:53" ht="27.75" customHeight="1" x14ac:dyDescent="0.2">
      <c r="A431" s="372" t="s">
        <v>608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55"/>
      <c r="Z431" s="55"/>
    </row>
    <row r="432" spans="1:53" ht="16.5" customHeight="1" x14ac:dyDescent="0.25">
      <c r="A432" s="373" t="s">
        <v>609</v>
      </c>
      <c r="B432" s="373"/>
      <c r="C432" s="373"/>
      <c r="D432" s="373"/>
      <c r="E432" s="373"/>
      <c r="F432" s="373"/>
      <c r="G432" s="373"/>
      <c r="H432" s="373"/>
      <c r="I432" s="373"/>
      <c r="J432" s="373"/>
      <c r="K432" s="373"/>
      <c r="L432" s="373"/>
      <c r="M432" s="373"/>
      <c r="N432" s="373"/>
      <c r="O432" s="373"/>
      <c r="P432" s="373"/>
      <c r="Q432" s="373"/>
      <c r="R432" s="373"/>
      <c r="S432" s="373"/>
      <c r="T432" s="373"/>
      <c r="U432" s="373"/>
      <c r="V432" s="373"/>
      <c r="W432" s="373"/>
      <c r="X432" s="373"/>
      <c r="Y432" s="66"/>
      <c r="Z432" s="66"/>
    </row>
    <row r="433" spans="1:53" ht="14.25" customHeight="1" x14ac:dyDescent="0.25">
      <c r="A433" s="374" t="s">
        <v>116</v>
      </c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4"/>
      <c r="O433" s="374"/>
      <c r="P433" s="374"/>
      <c r="Q433" s="374"/>
      <c r="R433" s="374"/>
      <c r="S433" s="374"/>
      <c r="T433" s="374"/>
      <c r="U433" s="374"/>
      <c r="V433" s="374"/>
      <c r="W433" s="374"/>
      <c r="X433" s="374"/>
      <c r="Y433" s="67"/>
      <c r="Z433" s="67"/>
    </row>
    <row r="434" spans="1:53" ht="27" customHeight="1" x14ac:dyDescent="0.25">
      <c r="A434" s="64" t="s">
        <v>610</v>
      </c>
      <c r="B434" s="64" t="s">
        <v>611</v>
      </c>
      <c r="C434" s="37">
        <v>4301011585</v>
      </c>
      <c r="D434" s="375">
        <v>4640242180441</v>
      </c>
      <c r="E434" s="375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614" t="s">
        <v>612</v>
      </c>
      <c r="O434" s="377"/>
      <c r="P434" s="377"/>
      <c r="Q434" s="377"/>
      <c r="R434" s="378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ht="27" customHeight="1" x14ac:dyDescent="0.25">
      <c r="A435" s="64" t="s">
        <v>613</v>
      </c>
      <c r="B435" s="64" t="s">
        <v>614</v>
      </c>
      <c r="C435" s="37">
        <v>4301011584</v>
      </c>
      <c r="D435" s="375">
        <v>4640242180564</v>
      </c>
      <c r="E435" s="375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8" t="s">
        <v>112</v>
      </c>
      <c r="L435" s="39" t="s">
        <v>111</v>
      </c>
      <c r="M435" s="38">
        <v>50</v>
      </c>
      <c r="N435" s="615" t="s">
        <v>615</v>
      </c>
      <c r="O435" s="377"/>
      <c r="P435" s="377"/>
      <c r="Q435" s="377"/>
      <c r="R435" s="378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x14ac:dyDescent="0.2">
      <c r="A436" s="382"/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3"/>
      <c r="N436" s="379" t="s">
        <v>43</v>
      </c>
      <c r="O436" s="380"/>
      <c r="P436" s="380"/>
      <c r="Q436" s="380"/>
      <c r="R436" s="380"/>
      <c r="S436" s="380"/>
      <c r="T436" s="381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82"/>
      <c r="B437" s="382"/>
      <c r="C437" s="382"/>
      <c r="D437" s="382"/>
      <c r="E437" s="382"/>
      <c r="F437" s="382"/>
      <c r="G437" s="382"/>
      <c r="H437" s="382"/>
      <c r="I437" s="382"/>
      <c r="J437" s="382"/>
      <c r="K437" s="382"/>
      <c r="L437" s="382"/>
      <c r="M437" s="383"/>
      <c r="N437" s="379" t="s">
        <v>43</v>
      </c>
      <c r="O437" s="380"/>
      <c r="P437" s="380"/>
      <c r="Q437" s="380"/>
      <c r="R437" s="380"/>
      <c r="S437" s="380"/>
      <c r="T437" s="381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14.25" customHeight="1" x14ac:dyDescent="0.25">
      <c r="A438" s="374" t="s">
        <v>108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67"/>
      <c r="Z438" s="67"/>
    </row>
    <row r="439" spans="1:53" ht="27" customHeight="1" x14ac:dyDescent="0.25">
      <c r="A439" s="64" t="s">
        <v>616</v>
      </c>
      <c r="B439" s="64" t="s">
        <v>617</v>
      </c>
      <c r="C439" s="37">
        <v>4301020260</v>
      </c>
      <c r="D439" s="375">
        <v>4640242180526</v>
      </c>
      <c r="E439" s="375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111</v>
      </c>
      <c r="M439" s="38">
        <v>50</v>
      </c>
      <c r="N439" s="616" t="s">
        <v>618</v>
      </c>
      <c r="O439" s="377"/>
      <c r="P439" s="377"/>
      <c r="Q439" s="377"/>
      <c r="R439" s="37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ht="16.5" customHeight="1" x14ac:dyDescent="0.25">
      <c r="A440" s="64" t="s">
        <v>619</v>
      </c>
      <c r="B440" s="64" t="s">
        <v>620</v>
      </c>
      <c r="C440" s="37">
        <v>4301020269</v>
      </c>
      <c r="D440" s="375">
        <v>4640242180519</v>
      </c>
      <c r="E440" s="375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8" t="s">
        <v>112</v>
      </c>
      <c r="L440" s="39" t="s">
        <v>141</v>
      </c>
      <c r="M440" s="38">
        <v>50</v>
      </c>
      <c r="N440" s="617" t="s">
        <v>621</v>
      </c>
      <c r="O440" s="377"/>
      <c r="P440" s="377"/>
      <c r="Q440" s="377"/>
      <c r="R440" s="378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7" t="s">
        <v>66</v>
      </c>
    </row>
    <row r="441" spans="1:53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3"/>
      <c r="N441" s="379" t="s">
        <v>43</v>
      </c>
      <c r="O441" s="380"/>
      <c r="P441" s="380"/>
      <c r="Q441" s="380"/>
      <c r="R441" s="380"/>
      <c r="S441" s="380"/>
      <c r="T441" s="381"/>
      <c r="U441" s="43" t="s">
        <v>42</v>
      </c>
      <c r="V441" s="44">
        <f>IFERROR(V439/H439,"0")+IFERROR(V440/H440,"0")</f>
        <v>0</v>
      </c>
      <c r="W441" s="44">
        <f>IFERROR(W439/H439,"0")+IFERROR(W440/H440,"0")</f>
        <v>0</v>
      </c>
      <c r="X441" s="44">
        <f>IFERROR(IF(X439="",0,X439),"0")+IFERROR(IF(X440="",0,X440),"0")</f>
        <v>0</v>
      </c>
      <c r="Y441" s="68"/>
      <c r="Z441" s="68"/>
    </row>
    <row r="442" spans="1:53" x14ac:dyDescent="0.2">
      <c r="A442" s="382"/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3"/>
      <c r="N442" s="379" t="s">
        <v>43</v>
      </c>
      <c r="O442" s="380"/>
      <c r="P442" s="380"/>
      <c r="Q442" s="380"/>
      <c r="R442" s="380"/>
      <c r="S442" s="380"/>
      <c r="T442" s="381"/>
      <c r="U442" s="43" t="s">
        <v>0</v>
      </c>
      <c r="V442" s="44">
        <f>IFERROR(SUM(V439:V440),"0")</f>
        <v>0</v>
      </c>
      <c r="W442" s="44">
        <f>IFERROR(SUM(W439:W440),"0")</f>
        <v>0</v>
      </c>
      <c r="X442" s="43"/>
      <c r="Y442" s="68"/>
      <c r="Z442" s="68"/>
    </row>
    <row r="443" spans="1:53" ht="14.25" customHeight="1" x14ac:dyDescent="0.25">
      <c r="A443" s="374" t="s">
        <v>76</v>
      </c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4"/>
      <c r="O443" s="374"/>
      <c r="P443" s="374"/>
      <c r="Q443" s="374"/>
      <c r="R443" s="374"/>
      <c r="S443" s="374"/>
      <c r="T443" s="374"/>
      <c r="U443" s="374"/>
      <c r="V443" s="374"/>
      <c r="W443" s="374"/>
      <c r="X443" s="374"/>
      <c r="Y443" s="67"/>
      <c r="Z443" s="67"/>
    </row>
    <row r="444" spans="1:53" ht="27" customHeight="1" x14ac:dyDescent="0.25">
      <c r="A444" s="64" t="s">
        <v>622</v>
      </c>
      <c r="B444" s="64" t="s">
        <v>623</v>
      </c>
      <c r="C444" s="37">
        <v>4301031280</v>
      </c>
      <c r="D444" s="375">
        <v>4640242180816</v>
      </c>
      <c r="E444" s="375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618" t="s">
        <v>624</v>
      </c>
      <c r="O444" s="377"/>
      <c r="P444" s="377"/>
      <c r="Q444" s="377"/>
      <c r="R444" s="378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ht="27" customHeight="1" x14ac:dyDescent="0.25">
      <c r="A445" s="64" t="s">
        <v>625</v>
      </c>
      <c r="B445" s="64" t="s">
        <v>626</v>
      </c>
      <c r="C445" s="37">
        <v>4301031244</v>
      </c>
      <c r="D445" s="375">
        <v>4640242180595</v>
      </c>
      <c r="E445" s="375"/>
      <c r="F445" s="63">
        <v>0.7</v>
      </c>
      <c r="G445" s="38">
        <v>6</v>
      </c>
      <c r="H445" s="63">
        <v>4.2</v>
      </c>
      <c r="I445" s="63">
        <v>4.46</v>
      </c>
      <c r="J445" s="38">
        <v>156</v>
      </c>
      <c r="K445" s="38" t="s">
        <v>80</v>
      </c>
      <c r="L445" s="39" t="s">
        <v>79</v>
      </c>
      <c r="M445" s="38">
        <v>40</v>
      </c>
      <c r="N445" s="619" t="s">
        <v>627</v>
      </c>
      <c r="O445" s="377"/>
      <c r="P445" s="377"/>
      <c r="Q445" s="377"/>
      <c r="R445" s="378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IFERROR(IF(W445=0,"",ROUNDUP(W445/H445,0)*0.00753),"")</f>
        <v/>
      </c>
      <c r="Y445" s="69" t="s">
        <v>48</v>
      </c>
      <c r="Z445" s="70" t="s">
        <v>48</v>
      </c>
      <c r="AD445" s="71"/>
      <c r="BA445" s="309" t="s">
        <v>66</v>
      </c>
    </row>
    <row r="446" spans="1:53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3"/>
      <c r="N446" s="379" t="s">
        <v>43</v>
      </c>
      <c r="O446" s="380"/>
      <c r="P446" s="380"/>
      <c r="Q446" s="380"/>
      <c r="R446" s="380"/>
      <c r="S446" s="380"/>
      <c r="T446" s="381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x14ac:dyDescent="0.2">
      <c r="A447" s="382"/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3"/>
      <c r="N447" s="379" t="s">
        <v>43</v>
      </c>
      <c r="O447" s="380"/>
      <c r="P447" s="380"/>
      <c r="Q447" s="380"/>
      <c r="R447" s="380"/>
      <c r="S447" s="380"/>
      <c r="T447" s="381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customHeight="1" x14ac:dyDescent="0.25">
      <c r="A448" s="374" t="s">
        <v>81</v>
      </c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374"/>
      <c r="V448" s="374"/>
      <c r="W448" s="374"/>
      <c r="X448" s="374"/>
      <c r="Y448" s="67"/>
      <c r="Z448" s="67"/>
    </row>
    <row r="449" spans="1:53" ht="27" customHeight="1" x14ac:dyDescent="0.25">
      <c r="A449" s="64" t="s">
        <v>628</v>
      </c>
      <c r="B449" s="64" t="s">
        <v>629</v>
      </c>
      <c r="C449" s="37">
        <v>4301051510</v>
      </c>
      <c r="D449" s="375">
        <v>4640242180540</v>
      </c>
      <c r="E449" s="375"/>
      <c r="F449" s="63">
        <v>1.3</v>
      </c>
      <c r="G449" s="38">
        <v>6</v>
      </c>
      <c r="H449" s="63">
        <v>7.8</v>
      </c>
      <c r="I449" s="63">
        <v>8.3640000000000008</v>
      </c>
      <c r="J449" s="38">
        <v>56</v>
      </c>
      <c r="K449" s="38" t="s">
        <v>112</v>
      </c>
      <c r="L449" s="39" t="s">
        <v>79</v>
      </c>
      <c r="M449" s="38">
        <v>30</v>
      </c>
      <c r="N449" s="620" t="s">
        <v>630</v>
      </c>
      <c r="O449" s="377"/>
      <c r="P449" s="377"/>
      <c r="Q449" s="377"/>
      <c r="R449" s="37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ht="27" customHeight="1" x14ac:dyDescent="0.25">
      <c r="A450" s="64" t="s">
        <v>631</v>
      </c>
      <c r="B450" s="64" t="s">
        <v>632</v>
      </c>
      <c r="C450" s="37">
        <v>4301051508</v>
      </c>
      <c r="D450" s="375">
        <v>4640242180557</v>
      </c>
      <c r="E450" s="375"/>
      <c r="F450" s="63">
        <v>0.5</v>
      </c>
      <c r="G450" s="38">
        <v>6</v>
      </c>
      <c r="H450" s="63">
        <v>3</v>
      </c>
      <c r="I450" s="63">
        <v>3.2839999999999998</v>
      </c>
      <c r="J450" s="38">
        <v>156</v>
      </c>
      <c r="K450" s="38" t="s">
        <v>80</v>
      </c>
      <c r="L450" s="39" t="s">
        <v>79</v>
      </c>
      <c r="M450" s="38">
        <v>30</v>
      </c>
      <c r="N450" s="621" t="s">
        <v>633</v>
      </c>
      <c r="O450" s="377"/>
      <c r="P450" s="377"/>
      <c r="Q450" s="377"/>
      <c r="R450" s="37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1" t="s">
        <v>66</v>
      </c>
    </row>
    <row r="451" spans="1:53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3"/>
      <c r="N451" s="379" t="s">
        <v>43</v>
      </c>
      <c r="O451" s="380"/>
      <c r="P451" s="380"/>
      <c r="Q451" s="380"/>
      <c r="R451" s="380"/>
      <c r="S451" s="380"/>
      <c r="T451" s="381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82"/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3"/>
      <c r="N452" s="379" t="s">
        <v>43</v>
      </c>
      <c r="O452" s="380"/>
      <c r="P452" s="380"/>
      <c r="Q452" s="380"/>
      <c r="R452" s="380"/>
      <c r="S452" s="380"/>
      <c r="T452" s="381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6.5" customHeight="1" x14ac:dyDescent="0.25">
      <c r="A453" s="373" t="s">
        <v>634</v>
      </c>
      <c r="B453" s="373"/>
      <c r="C453" s="373"/>
      <c r="D453" s="373"/>
      <c r="E453" s="373"/>
      <c r="F453" s="373"/>
      <c r="G453" s="373"/>
      <c r="H453" s="373"/>
      <c r="I453" s="373"/>
      <c r="J453" s="373"/>
      <c r="K453" s="373"/>
      <c r="L453" s="373"/>
      <c r="M453" s="373"/>
      <c r="N453" s="373"/>
      <c r="O453" s="373"/>
      <c r="P453" s="373"/>
      <c r="Q453" s="373"/>
      <c r="R453" s="373"/>
      <c r="S453" s="373"/>
      <c r="T453" s="373"/>
      <c r="U453" s="373"/>
      <c r="V453" s="373"/>
      <c r="W453" s="373"/>
      <c r="X453" s="373"/>
      <c r="Y453" s="66"/>
      <c r="Z453" s="66"/>
    </row>
    <row r="454" spans="1:53" ht="14.25" customHeight="1" x14ac:dyDescent="0.25">
      <c r="A454" s="374" t="s">
        <v>76</v>
      </c>
      <c r="B454" s="374"/>
      <c r="C454" s="374"/>
      <c r="D454" s="374"/>
      <c r="E454" s="374"/>
      <c r="F454" s="374"/>
      <c r="G454" s="374"/>
      <c r="H454" s="374"/>
      <c r="I454" s="374"/>
      <c r="J454" s="374"/>
      <c r="K454" s="374"/>
      <c r="L454" s="374"/>
      <c r="M454" s="374"/>
      <c r="N454" s="374"/>
      <c r="O454" s="374"/>
      <c r="P454" s="374"/>
      <c r="Q454" s="374"/>
      <c r="R454" s="374"/>
      <c r="S454" s="374"/>
      <c r="T454" s="374"/>
      <c r="U454" s="374"/>
      <c r="V454" s="374"/>
      <c r="W454" s="374"/>
      <c r="X454" s="374"/>
      <c r="Y454" s="67"/>
      <c r="Z454" s="67"/>
    </row>
    <row r="455" spans="1:53" ht="27" customHeight="1" x14ac:dyDescent="0.25">
      <c r="A455" s="64" t="s">
        <v>635</v>
      </c>
      <c r="B455" s="64" t="s">
        <v>636</v>
      </c>
      <c r="C455" s="37">
        <v>4301031156</v>
      </c>
      <c r="D455" s="375">
        <v>4680115880856</v>
      </c>
      <c r="E455" s="375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35</v>
      </c>
      <c r="N455" s="62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77"/>
      <c r="P455" s="377"/>
      <c r="Q455" s="377"/>
      <c r="R455" s="378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2" t="s">
        <v>66</v>
      </c>
    </row>
    <row r="456" spans="1:53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3"/>
      <c r="N456" s="379" t="s">
        <v>43</v>
      </c>
      <c r="O456" s="380"/>
      <c r="P456" s="380"/>
      <c r="Q456" s="380"/>
      <c r="R456" s="380"/>
      <c r="S456" s="380"/>
      <c r="T456" s="381"/>
      <c r="U456" s="43" t="s">
        <v>42</v>
      </c>
      <c r="V456" s="44">
        <f>IFERROR(V455/H455,"0")</f>
        <v>0</v>
      </c>
      <c r="W456" s="44">
        <f>IFERROR(W455/H455,"0")</f>
        <v>0</v>
      </c>
      <c r="X456" s="44">
        <f>IFERROR(IF(X455="",0,X455),"0")</f>
        <v>0</v>
      </c>
      <c r="Y456" s="68"/>
      <c r="Z456" s="68"/>
    </row>
    <row r="457" spans="1:53" x14ac:dyDescent="0.2">
      <c r="A457" s="382"/>
      <c r="B457" s="382"/>
      <c r="C457" s="382"/>
      <c r="D457" s="382"/>
      <c r="E457" s="382"/>
      <c r="F457" s="382"/>
      <c r="G457" s="382"/>
      <c r="H457" s="382"/>
      <c r="I457" s="382"/>
      <c r="J457" s="382"/>
      <c r="K457" s="382"/>
      <c r="L457" s="382"/>
      <c r="M457" s="383"/>
      <c r="N457" s="379" t="s">
        <v>43</v>
      </c>
      <c r="O457" s="380"/>
      <c r="P457" s="380"/>
      <c r="Q457" s="380"/>
      <c r="R457" s="380"/>
      <c r="S457" s="380"/>
      <c r="T457" s="381"/>
      <c r="U457" s="43" t="s">
        <v>0</v>
      </c>
      <c r="V457" s="44">
        <f>IFERROR(SUM(V455:V455),"0")</f>
        <v>0</v>
      </c>
      <c r="W457" s="44">
        <f>IFERROR(SUM(W455:W455),"0")</f>
        <v>0</v>
      </c>
      <c r="X457" s="43"/>
      <c r="Y457" s="68"/>
      <c r="Z457" s="68"/>
    </row>
    <row r="458" spans="1:53" ht="14.25" customHeight="1" x14ac:dyDescent="0.25">
      <c r="A458" s="374" t="s">
        <v>81</v>
      </c>
      <c r="B458" s="374"/>
      <c r="C458" s="374"/>
      <c r="D458" s="374"/>
      <c r="E458" s="374"/>
      <c r="F458" s="374"/>
      <c r="G458" s="374"/>
      <c r="H458" s="374"/>
      <c r="I458" s="374"/>
      <c r="J458" s="374"/>
      <c r="K458" s="374"/>
      <c r="L458" s="374"/>
      <c r="M458" s="374"/>
      <c r="N458" s="374"/>
      <c r="O458" s="374"/>
      <c r="P458" s="374"/>
      <c r="Q458" s="374"/>
      <c r="R458" s="374"/>
      <c r="S458" s="374"/>
      <c r="T458" s="374"/>
      <c r="U458" s="374"/>
      <c r="V458" s="374"/>
      <c r="W458" s="374"/>
      <c r="X458" s="374"/>
      <c r="Y458" s="67"/>
      <c r="Z458" s="67"/>
    </row>
    <row r="459" spans="1:53" ht="16.5" customHeight="1" x14ac:dyDescent="0.25">
      <c r="A459" s="64" t="s">
        <v>637</v>
      </c>
      <c r="B459" s="64" t="s">
        <v>638</v>
      </c>
      <c r="C459" s="37">
        <v>4301051310</v>
      </c>
      <c r="D459" s="375">
        <v>4680115880870</v>
      </c>
      <c r="E459" s="375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112</v>
      </c>
      <c r="L459" s="39" t="s">
        <v>141</v>
      </c>
      <c r="M459" s="38">
        <v>40</v>
      </c>
      <c r="N459" s="6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77"/>
      <c r="P459" s="377"/>
      <c r="Q459" s="377"/>
      <c r="R459" s="378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x14ac:dyDescent="0.2">
      <c r="A460" s="382"/>
      <c r="B460" s="382"/>
      <c r="C460" s="382"/>
      <c r="D460" s="382"/>
      <c r="E460" s="382"/>
      <c r="F460" s="382"/>
      <c r="G460" s="382"/>
      <c r="H460" s="382"/>
      <c r="I460" s="382"/>
      <c r="J460" s="382"/>
      <c r="K460" s="382"/>
      <c r="L460" s="382"/>
      <c r="M460" s="383"/>
      <c r="N460" s="379" t="s">
        <v>43</v>
      </c>
      <c r="O460" s="380"/>
      <c r="P460" s="380"/>
      <c r="Q460" s="380"/>
      <c r="R460" s="380"/>
      <c r="S460" s="380"/>
      <c r="T460" s="381"/>
      <c r="U460" s="43" t="s">
        <v>42</v>
      </c>
      <c r="V460" s="44">
        <f>IFERROR(V459/H459,"0")</f>
        <v>0</v>
      </c>
      <c r="W460" s="44">
        <f>IFERROR(W459/H459,"0")</f>
        <v>0</v>
      </c>
      <c r="X460" s="44">
        <f>IFERROR(IF(X459="",0,X459),"0")</f>
        <v>0</v>
      </c>
      <c r="Y460" s="68"/>
      <c r="Z460" s="68"/>
    </row>
    <row r="461" spans="1:53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3"/>
      <c r="N461" s="379" t="s">
        <v>43</v>
      </c>
      <c r="O461" s="380"/>
      <c r="P461" s="380"/>
      <c r="Q461" s="380"/>
      <c r="R461" s="380"/>
      <c r="S461" s="380"/>
      <c r="T461" s="381"/>
      <c r="U461" s="43" t="s">
        <v>0</v>
      </c>
      <c r="V461" s="44">
        <f>IFERROR(SUM(V459:V459),"0")</f>
        <v>0</v>
      </c>
      <c r="W461" s="44">
        <f>IFERROR(SUM(W459:W459),"0")</f>
        <v>0</v>
      </c>
      <c r="X461" s="43"/>
      <c r="Y461" s="68"/>
      <c r="Z461" s="68"/>
    </row>
    <row r="462" spans="1:53" ht="15" customHeight="1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2"/>
      <c r="M462" s="627"/>
      <c r="N462" s="624" t="s">
        <v>36</v>
      </c>
      <c r="O462" s="625"/>
      <c r="P462" s="625"/>
      <c r="Q462" s="625"/>
      <c r="R462" s="625"/>
      <c r="S462" s="625"/>
      <c r="T462" s="626"/>
      <c r="U462" s="43" t="s">
        <v>0</v>
      </c>
      <c r="V462" s="44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30</v>
      </c>
      <c r="W462" s="44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30.6</v>
      </c>
      <c r="X462" s="43"/>
      <c r="Y462" s="68"/>
      <c r="Z462" s="68"/>
    </row>
    <row r="463" spans="1:53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627"/>
      <c r="N463" s="624" t="s">
        <v>37</v>
      </c>
      <c r="O463" s="625"/>
      <c r="P463" s="625"/>
      <c r="Q463" s="625"/>
      <c r="R463" s="625"/>
      <c r="S463" s="625"/>
      <c r="T463" s="626"/>
      <c r="U463" s="43" t="s">
        <v>0</v>
      </c>
      <c r="V46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34.733333333333334</v>
      </c>
      <c r="W46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35.427999999999997</v>
      </c>
      <c r="X463" s="43"/>
      <c r="Y463" s="68"/>
      <c r="Z463" s="68"/>
    </row>
    <row r="464" spans="1:53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627"/>
      <c r="N464" s="624" t="s">
        <v>38</v>
      </c>
      <c r="O464" s="625"/>
      <c r="P464" s="625"/>
      <c r="Q464" s="625"/>
      <c r="R464" s="625"/>
      <c r="S464" s="625"/>
      <c r="T464" s="626"/>
      <c r="U464" s="43" t="s">
        <v>23</v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1</v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1</v>
      </c>
      <c r="X464" s="43"/>
      <c r="Y464" s="68"/>
      <c r="Z464" s="68"/>
    </row>
    <row r="465" spans="1:29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627"/>
      <c r="N465" s="624" t="s">
        <v>39</v>
      </c>
      <c r="O465" s="625"/>
      <c r="P465" s="625"/>
      <c r="Q465" s="625"/>
      <c r="R465" s="625"/>
      <c r="S465" s="625"/>
      <c r="T465" s="626"/>
      <c r="U465" s="43" t="s">
        <v>0</v>
      </c>
      <c r="V465" s="44">
        <f>GrossWeightTotal+PalletQtyTotal*25</f>
        <v>59.733333333333334</v>
      </c>
      <c r="W465" s="44">
        <f>GrossWeightTotalR+PalletQtyTotalR*25</f>
        <v>60.427999999999997</v>
      </c>
      <c r="X465" s="43"/>
      <c r="Y465" s="68"/>
      <c r="Z465" s="68"/>
    </row>
    <row r="466" spans="1:29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382"/>
      <c r="M466" s="627"/>
      <c r="N466" s="624" t="s">
        <v>40</v>
      </c>
      <c r="O466" s="625"/>
      <c r="P466" s="625"/>
      <c r="Q466" s="625"/>
      <c r="R466" s="625"/>
      <c r="S466" s="625"/>
      <c r="T466" s="626"/>
      <c r="U466" s="43" t="s">
        <v>23</v>
      </c>
      <c r="V466" s="44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16.666666666666668</v>
      </c>
      <c r="W466" s="44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17</v>
      </c>
      <c r="X466" s="43"/>
      <c r="Y466" s="68"/>
      <c r="Z466" s="68"/>
    </row>
    <row r="467" spans="1:29" ht="14.25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627"/>
      <c r="N467" s="624" t="s">
        <v>41</v>
      </c>
      <c r="O467" s="625"/>
      <c r="P467" s="625"/>
      <c r="Q467" s="625"/>
      <c r="R467" s="625"/>
      <c r="S467" s="625"/>
      <c r="T467" s="626"/>
      <c r="U467" s="46" t="s">
        <v>54</v>
      </c>
      <c r="V467" s="43"/>
      <c r="W467" s="43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0.12801000000000001</v>
      </c>
      <c r="Y467" s="68"/>
      <c r="Z467" s="68"/>
    </row>
    <row r="468" spans="1:29" ht="13.5" thickBot="1" x14ac:dyDescent="0.25"/>
    <row r="469" spans="1:29" ht="27" thickTop="1" thickBot="1" x14ac:dyDescent="0.25">
      <c r="A469" s="47" t="s">
        <v>9</v>
      </c>
      <c r="B469" s="72" t="s">
        <v>75</v>
      </c>
      <c r="C469" s="628" t="s">
        <v>106</v>
      </c>
      <c r="D469" s="628" t="s">
        <v>106</v>
      </c>
      <c r="E469" s="628" t="s">
        <v>106</v>
      </c>
      <c r="F469" s="628" t="s">
        <v>106</v>
      </c>
      <c r="G469" s="628" t="s">
        <v>251</v>
      </c>
      <c r="H469" s="628" t="s">
        <v>251</v>
      </c>
      <c r="I469" s="628" t="s">
        <v>251</v>
      </c>
      <c r="J469" s="628" t="s">
        <v>251</v>
      </c>
      <c r="K469" s="629"/>
      <c r="L469" s="628" t="s">
        <v>251</v>
      </c>
      <c r="M469" s="628" t="s">
        <v>251</v>
      </c>
      <c r="N469" s="628" t="s">
        <v>449</v>
      </c>
      <c r="O469" s="628" t="s">
        <v>449</v>
      </c>
      <c r="P469" s="628" t="s">
        <v>496</v>
      </c>
      <c r="Q469" s="628" t="s">
        <v>496</v>
      </c>
      <c r="R469" s="72" t="s">
        <v>566</v>
      </c>
      <c r="S469" s="628" t="s">
        <v>608</v>
      </c>
      <c r="T469" s="628" t="s">
        <v>608</v>
      </c>
      <c r="U469" s="1"/>
      <c r="Z469" s="61"/>
      <c r="AC469" s="1"/>
    </row>
    <row r="470" spans="1:29" ht="14.25" customHeight="1" thickTop="1" x14ac:dyDescent="0.2">
      <c r="A470" s="630" t="s">
        <v>10</v>
      </c>
      <c r="B470" s="628" t="s">
        <v>75</v>
      </c>
      <c r="C470" s="628" t="s">
        <v>107</v>
      </c>
      <c r="D470" s="628" t="s">
        <v>115</v>
      </c>
      <c r="E470" s="628" t="s">
        <v>106</v>
      </c>
      <c r="F470" s="628" t="s">
        <v>244</v>
      </c>
      <c r="G470" s="628" t="s">
        <v>252</v>
      </c>
      <c r="H470" s="628" t="s">
        <v>259</v>
      </c>
      <c r="I470" s="628" t="s">
        <v>276</v>
      </c>
      <c r="J470" s="628" t="s">
        <v>336</v>
      </c>
      <c r="K470" s="1"/>
      <c r="L470" s="628" t="s">
        <v>417</v>
      </c>
      <c r="M470" s="628" t="s">
        <v>435</v>
      </c>
      <c r="N470" s="628" t="s">
        <v>450</v>
      </c>
      <c r="O470" s="628" t="s">
        <v>473</v>
      </c>
      <c r="P470" s="628" t="s">
        <v>497</v>
      </c>
      <c r="Q470" s="628" t="s">
        <v>544</v>
      </c>
      <c r="R470" s="628" t="s">
        <v>566</v>
      </c>
      <c r="S470" s="628" t="s">
        <v>609</v>
      </c>
      <c r="T470" s="628" t="s">
        <v>634</v>
      </c>
      <c r="U470" s="1"/>
      <c r="Z470" s="61"/>
      <c r="AC470" s="1"/>
    </row>
    <row r="471" spans="1:29" ht="13.5" thickBot="1" x14ac:dyDescent="0.25">
      <c r="A471" s="631"/>
      <c r="B471" s="628"/>
      <c r="C471" s="628"/>
      <c r="D471" s="628"/>
      <c r="E471" s="628"/>
      <c r="F471" s="628"/>
      <c r="G471" s="628"/>
      <c r="H471" s="628"/>
      <c r="I471" s="628"/>
      <c r="J471" s="628"/>
      <c r="K471" s="1"/>
      <c r="L471" s="628"/>
      <c r="M471" s="628"/>
      <c r="N471" s="628"/>
      <c r="O471" s="628"/>
      <c r="P471" s="628"/>
      <c r="Q471" s="628"/>
      <c r="R471" s="628"/>
      <c r="S471" s="628"/>
      <c r="T471" s="628"/>
      <c r="U471" s="1"/>
      <c r="Z471" s="61"/>
      <c r="AC471" s="1"/>
    </row>
    <row r="472" spans="1:29" ht="18" thickTop="1" thickBot="1" x14ac:dyDescent="0.25">
      <c r="A472" s="47" t="s">
        <v>13</v>
      </c>
      <c r="B472" s="53">
        <f>IFERROR(W22*1,"0")+IFERROR(W26*1,"0")+IFERROR(W27*1,"0")+IFERROR(W28*1,"0")+IFERROR(W29*1,"0")+IFERROR(W30*1,"0")+IFERROR(W31*1,"0")+IFERROR(W35*1,"0")+IFERROR(W39*1,"0")+IFERROR(W43*1,"0")</f>
        <v>30.6</v>
      </c>
      <c r="C472" s="53">
        <f>IFERROR(W49*1,"0")+IFERROR(W50*1,"0")</f>
        <v>0</v>
      </c>
      <c r="D472" s="53">
        <f>IFERROR(W55*1,"0")+IFERROR(W56*1,"0")+IFERROR(W57*1,"0")+IFERROR(W58*1,"0")</f>
        <v>0</v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2" s="53">
        <f>IFERROR(W128*1,"0")+IFERROR(W129*1,"0")+IFERROR(W130*1,"0")</f>
        <v>0</v>
      </c>
      <c r="G472" s="53">
        <f>IFERROR(W136*1,"0")+IFERROR(W137*1,"0")+IFERROR(W138*1,"0")</f>
        <v>0</v>
      </c>
      <c r="H472" s="53">
        <f>IFERROR(W143*1,"0")+IFERROR(W144*1,"0")+IFERROR(W145*1,"0")+IFERROR(W146*1,"0")+IFERROR(W147*1,"0")+IFERROR(W148*1,"0")+IFERROR(W149*1,"0")+IFERROR(W150*1,"0")</f>
        <v>0</v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72" s="1"/>
      <c r="L472" s="53">
        <f>IFERROR(W257*1,"0")+IFERROR(W258*1,"0")+IFERROR(W259*1,"0")+IFERROR(W260*1,"0")+IFERROR(W261*1,"0")+IFERROR(W262*1,"0")+IFERROR(W263*1,"0")+IFERROR(W267*1,"0")+IFERROR(W268*1,"0")</f>
        <v>0</v>
      </c>
      <c r="M472" s="53">
        <f>IFERROR(W273*1,"0")+IFERROR(W277*1,"0")+IFERROR(W278*1,"0")+IFERROR(W279*1,"0")+IFERROR(W283*1,"0")+IFERROR(W287*1,"0")</f>
        <v>0</v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>0</v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53">
        <f>IFERROR(W380*1,"0")+IFERROR(W381*1,"0")+IFERROR(W385*1,"0")+IFERROR(W386*1,"0")+IFERROR(W387*1,"0")+IFERROR(W388*1,"0")+IFERROR(W389*1,"0")+IFERROR(W390*1,"0")+IFERROR(W391*1,"0")+IFERROR(W395*1,"0")</f>
        <v>0</v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0</v>
      </c>
      <c r="S472" s="53">
        <f>IFERROR(W434*1,"0")+IFERROR(W435*1,"0")+IFERROR(W439*1,"0")+IFERROR(W440*1,"0")+IFERROR(W444*1,"0")+IFERROR(W445*1,"0")+IFERROR(W449*1,"0")+IFERROR(W450*1,"0")</f>
        <v>0</v>
      </c>
      <c r="T472" s="53">
        <f>IFERROR(W455*1,"0")+IFERROR(W459*1,"0")</f>
        <v>0</v>
      </c>
      <c r="U472" s="1"/>
      <c r="Z472" s="61"/>
      <c r="AC472" s="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9">
    <mergeCell ref="T470:T471"/>
    <mergeCell ref="J470:J471"/>
    <mergeCell ref="L470:L471"/>
    <mergeCell ref="M470:M471"/>
    <mergeCell ref="N470:N471"/>
    <mergeCell ref="O470:O471"/>
    <mergeCell ref="P470:P471"/>
    <mergeCell ref="Q470:Q471"/>
    <mergeCell ref="R470:R471"/>
    <mergeCell ref="S470:S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N462:T462"/>
    <mergeCell ref="A462:M467"/>
    <mergeCell ref="N463:T463"/>
    <mergeCell ref="N464:T464"/>
    <mergeCell ref="N465:T465"/>
    <mergeCell ref="N466:T466"/>
    <mergeCell ref="N467:T467"/>
    <mergeCell ref="C469:F469"/>
    <mergeCell ref="G469:M469"/>
    <mergeCell ref="N469:O469"/>
    <mergeCell ref="P469:Q469"/>
    <mergeCell ref="S469:T469"/>
    <mergeCell ref="N456:T456"/>
    <mergeCell ref="A456:M457"/>
    <mergeCell ref="N457:T457"/>
    <mergeCell ref="A458:X458"/>
    <mergeCell ref="D459:E459"/>
    <mergeCell ref="N459:R459"/>
    <mergeCell ref="N460:T460"/>
    <mergeCell ref="A460:M461"/>
    <mergeCell ref="N461:T461"/>
    <mergeCell ref="D450:E450"/>
    <mergeCell ref="N450:R450"/>
    <mergeCell ref="N451:T451"/>
    <mergeCell ref="A451:M452"/>
    <mergeCell ref="N452:T452"/>
    <mergeCell ref="A453:X453"/>
    <mergeCell ref="A454:X454"/>
    <mergeCell ref="D455:E455"/>
    <mergeCell ref="N455:R455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A438:X438"/>
    <mergeCell ref="D439:E439"/>
    <mergeCell ref="N439:R439"/>
    <mergeCell ref="D440:E440"/>
    <mergeCell ref="N440:R440"/>
    <mergeCell ref="N441:T441"/>
    <mergeCell ref="A441:M442"/>
    <mergeCell ref="N442:T442"/>
    <mergeCell ref="A443:X443"/>
    <mergeCell ref="A432:X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26:X426"/>
    <mergeCell ref="D427:E427"/>
    <mergeCell ref="N427:R427"/>
    <mergeCell ref="D428:E428"/>
    <mergeCell ref="N428:R428"/>
    <mergeCell ref="N429:T429"/>
    <mergeCell ref="A429:M430"/>
    <mergeCell ref="N430:T430"/>
    <mergeCell ref="A431:X431"/>
    <mergeCell ref="D421:E421"/>
    <mergeCell ref="N421:R421"/>
    <mergeCell ref="D422:E422"/>
    <mergeCell ref="N422:R422"/>
    <mergeCell ref="D423:E423"/>
    <mergeCell ref="N423:R423"/>
    <mergeCell ref="N424:T424"/>
    <mergeCell ref="A424:M425"/>
    <mergeCell ref="N425:T425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A398:X398"/>
    <mergeCell ref="A399:X399"/>
    <mergeCell ref="A400:X400"/>
    <mergeCell ref="D401:E401"/>
    <mergeCell ref="N401:R401"/>
    <mergeCell ref="D402:E402"/>
    <mergeCell ref="N402:R402"/>
    <mergeCell ref="D403:E403"/>
    <mergeCell ref="N403:R403"/>
    <mergeCell ref="N392:T392"/>
    <mergeCell ref="A392:M393"/>
    <mergeCell ref="N393:T393"/>
    <mergeCell ref="A394:X394"/>
    <mergeCell ref="D395:E395"/>
    <mergeCell ref="N395:R395"/>
    <mergeCell ref="N396:T396"/>
    <mergeCell ref="A396:M397"/>
    <mergeCell ref="N397:T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A374:X374"/>
    <mergeCell ref="D375:E375"/>
    <mergeCell ref="N375:R375"/>
    <mergeCell ref="N376:T376"/>
    <mergeCell ref="A376:M377"/>
    <mergeCell ref="N377:T377"/>
    <mergeCell ref="A378:X378"/>
    <mergeCell ref="A379:X379"/>
    <mergeCell ref="D380:E380"/>
    <mergeCell ref="N380:R380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D350:E350"/>
    <mergeCell ref="N350:R350"/>
    <mergeCell ref="N338:T338"/>
    <mergeCell ref="A338:M339"/>
    <mergeCell ref="N339:T339"/>
    <mergeCell ref="A340:X340"/>
    <mergeCell ref="A341:X341"/>
    <mergeCell ref="A342:X342"/>
    <mergeCell ref="D343:E343"/>
    <mergeCell ref="N343:R343"/>
    <mergeCell ref="D344:E344"/>
    <mergeCell ref="N344:R344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20:E320"/>
    <mergeCell ref="N320:R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N314:T314"/>
    <mergeCell ref="A314:M315"/>
    <mergeCell ref="N315:T315"/>
    <mergeCell ref="A316:X316"/>
    <mergeCell ref="A317:X317"/>
    <mergeCell ref="D318:E318"/>
    <mergeCell ref="N318:R318"/>
    <mergeCell ref="D319:E319"/>
    <mergeCell ref="N319:R319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N306:T306"/>
    <mergeCell ref="A306:M307"/>
    <mergeCell ref="N307:T307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A271:X271"/>
    <mergeCell ref="A272:X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N269:T269"/>
    <mergeCell ref="A269:M270"/>
    <mergeCell ref="N270:T270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N253:T253"/>
    <mergeCell ref="A253:M254"/>
    <mergeCell ref="N254:T254"/>
    <mergeCell ref="A255:X255"/>
    <mergeCell ref="A256:X256"/>
    <mergeCell ref="D257:E257"/>
    <mergeCell ref="N257:R257"/>
    <mergeCell ref="D258:E258"/>
    <mergeCell ref="N258:R258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639</v>
      </c>
      <c r="H1" s="9"/>
    </row>
    <row r="3" spans="2:8" x14ac:dyDescent="0.2">
      <c r="B3" s="54" t="s">
        <v>640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642</v>
      </c>
      <c r="C6" s="54" t="s">
        <v>643</v>
      </c>
      <c r="D6" s="54" t="s">
        <v>644</v>
      </c>
      <c r="E6" s="54" t="s">
        <v>48</v>
      </c>
    </row>
    <row r="7" spans="2:8" x14ac:dyDescent="0.2">
      <c r="B7" s="54" t="s">
        <v>645</v>
      </c>
      <c r="C7" s="54" t="s">
        <v>646</v>
      </c>
      <c r="D7" s="54" t="s">
        <v>647</v>
      </c>
      <c r="E7" s="54" t="s">
        <v>48</v>
      </c>
    </row>
    <row r="9" spans="2:8" x14ac:dyDescent="0.2">
      <c r="B9" s="54" t="s">
        <v>648</v>
      </c>
      <c r="C9" s="54" t="s">
        <v>643</v>
      </c>
      <c r="D9" s="54" t="s">
        <v>48</v>
      </c>
      <c r="E9" s="54" t="s">
        <v>48</v>
      </c>
    </row>
    <row r="11" spans="2:8" x14ac:dyDescent="0.2">
      <c r="B11" s="54" t="s">
        <v>649</v>
      </c>
      <c r="C11" s="54" t="s">
        <v>646</v>
      </c>
      <c r="D11" s="54" t="s">
        <v>48</v>
      </c>
      <c r="E11" s="54" t="s">
        <v>48</v>
      </c>
    </row>
    <row r="13" spans="2:8" x14ac:dyDescent="0.2">
      <c r="B13" s="54" t="s">
        <v>650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651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652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653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654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655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656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660</v>
      </c>
      <c r="C23" s="54" t="s">
        <v>48</v>
      </c>
      <c r="D23" s="54" t="s">
        <v>48</v>
      </c>
      <c r="E23" s="54" t="s">
        <v>48</v>
      </c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1008</vt:i4>
      </vt:variant>
    </vt:vector>
  </HeadingPairs>
  <TitlesOfParts>
    <vt:vector size="10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2023-11-16T08:27:51Z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