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G261" i="1" l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J261" i="1"/>
  <c r="I261" i="1"/>
  <c r="H261" i="1"/>
  <c r="G261" i="1"/>
  <c r="F261" i="1"/>
  <c r="E261" i="1"/>
  <c r="D261" i="1"/>
  <c r="C261" i="1"/>
  <c r="B261" i="1"/>
  <c r="V253" i="1"/>
  <c r="V252" i="1"/>
  <c r="V254" i="1" s="1"/>
  <c r="V250" i="1"/>
  <c r="V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X249" i="1" s="1"/>
  <c r="W239" i="1"/>
  <c r="W249" i="1" s="1"/>
  <c r="V237" i="1"/>
  <c r="V236" i="1"/>
  <c r="X235" i="1"/>
  <c r="W235" i="1"/>
  <c r="X234" i="1"/>
  <c r="W234" i="1"/>
  <c r="X233" i="1"/>
  <c r="W233" i="1"/>
  <c r="X232" i="1"/>
  <c r="X236" i="1" s="1"/>
  <c r="W232" i="1"/>
  <c r="W236" i="1" s="1"/>
  <c r="V230" i="1"/>
  <c r="X229" i="1"/>
  <c r="W229" i="1"/>
  <c r="V229" i="1"/>
  <c r="X228" i="1"/>
  <c r="W228" i="1"/>
  <c r="W230" i="1" s="1"/>
  <c r="W226" i="1"/>
  <c r="V226" i="1"/>
  <c r="X225" i="1"/>
  <c r="W225" i="1"/>
  <c r="V225" i="1"/>
  <c r="X224" i="1"/>
  <c r="W224" i="1"/>
  <c r="W220" i="1"/>
  <c r="V220" i="1"/>
  <c r="W219" i="1"/>
  <c r="V219" i="1"/>
  <c r="X218" i="1"/>
  <c r="X219" i="1" s="1"/>
  <c r="W218" i="1"/>
  <c r="N218" i="1"/>
  <c r="W215" i="1"/>
  <c r="V215" i="1"/>
  <c r="W214" i="1"/>
  <c r="V214" i="1"/>
  <c r="X213" i="1"/>
  <c r="X214" i="1" s="1"/>
  <c r="W213" i="1"/>
  <c r="V209" i="1"/>
  <c r="X208" i="1"/>
  <c r="V208" i="1"/>
  <c r="X207" i="1"/>
  <c r="W207" i="1"/>
  <c r="W208" i="1" s="1"/>
  <c r="N207" i="1"/>
  <c r="V203" i="1"/>
  <c r="X202" i="1"/>
  <c r="V202" i="1"/>
  <c r="X201" i="1"/>
  <c r="W201" i="1"/>
  <c r="N201" i="1"/>
  <c r="X200" i="1"/>
  <c r="W200" i="1"/>
  <c r="W202" i="1" s="1"/>
  <c r="N200" i="1"/>
  <c r="V197" i="1"/>
  <c r="X196" i="1"/>
  <c r="W196" i="1"/>
  <c r="V196" i="1"/>
  <c r="X195" i="1"/>
  <c r="W195" i="1"/>
  <c r="W197" i="1" s="1"/>
  <c r="V192" i="1"/>
  <c r="V191" i="1"/>
  <c r="X190" i="1"/>
  <c r="W190" i="1"/>
  <c r="N190" i="1"/>
  <c r="X189" i="1"/>
  <c r="W189" i="1"/>
  <c r="N189" i="1"/>
  <c r="X188" i="1"/>
  <c r="W188" i="1"/>
  <c r="W192" i="1" s="1"/>
  <c r="N188" i="1"/>
  <c r="X187" i="1"/>
  <c r="X191" i="1" s="1"/>
  <c r="W187" i="1"/>
  <c r="W191" i="1" s="1"/>
  <c r="N187" i="1"/>
  <c r="V184" i="1"/>
  <c r="X183" i="1"/>
  <c r="W183" i="1"/>
  <c r="V183" i="1"/>
  <c r="X182" i="1"/>
  <c r="W182" i="1"/>
  <c r="W184" i="1" s="1"/>
  <c r="W179" i="1"/>
  <c r="V179" i="1"/>
  <c r="X178" i="1"/>
  <c r="W178" i="1"/>
  <c r="V178" i="1"/>
  <c r="X177" i="1"/>
  <c r="W177" i="1"/>
  <c r="N177" i="1"/>
  <c r="W173" i="1"/>
  <c r="V173" i="1"/>
  <c r="X172" i="1"/>
  <c r="W172" i="1"/>
  <c r="V172" i="1"/>
  <c r="X171" i="1"/>
  <c r="W171" i="1"/>
  <c r="W168" i="1"/>
  <c r="V168" i="1"/>
  <c r="W167" i="1"/>
  <c r="V167" i="1"/>
  <c r="X166" i="1"/>
  <c r="X167" i="1" s="1"/>
  <c r="W166" i="1"/>
  <c r="N166" i="1"/>
  <c r="V163" i="1"/>
  <c r="V162" i="1"/>
  <c r="X161" i="1"/>
  <c r="W161" i="1"/>
  <c r="N161" i="1"/>
  <c r="X160" i="1"/>
  <c r="X162" i="1" s="1"/>
  <c r="W160" i="1"/>
  <c r="W162" i="1" s="1"/>
  <c r="N160" i="1"/>
  <c r="V156" i="1"/>
  <c r="X155" i="1"/>
  <c r="V155" i="1"/>
  <c r="X154" i="1"/>
  <c r="W154" i="1"/>
  <c r="N154" i="1"/>
  <c r="X153" i="1"/>
  <c r="W153" i="1"/>
  <c r="W155" i="1" s="1"/>
  <c r="N153" i="1"/>
  <c r="V151" i="1"/>
  <c r="W150" i="1"/>
  <c r="V150" i="1"/>
  <c r="X149" i="1"/>
  <c r="W149" i="1"/>
  <c r="N149" i="1"/>
  <c r="X148" i="1"/>
  <c r="W148" i="1"/>
  <c r="N148" i="1"/>
  <c r="X147" i="1"/>
  <c r="X150" i="1" s="1"/>
  <c r="W147" i="1"/>
  <c r="X146" i="1"/>
  <c r="W146" i="1"/>
  <c r="W151" i="1" s="1"/>
  <c r="N146" i="1"/>
  <c r="V143" i="1"/>
  <c r="X142" i="1"/>
  <c r="W142" i="1"/>
  <c r="V142" i="1"/>
  <c r="X141" i="1"/>
  <c r="W141" i="1"/>
  <c r="W143" i="1" s="1"/>
  <c r="N141" i="1"/>
  <c r="V137" i="1"/>
  <c r="X136" i="1"/>
  <c r="W136" i="1"/>
  <c r="V136" i="1"/>
  <c r="X135" i="1"/>
  <c r="W135" i="1"/>
  <c r="W137" i="1" s="1"/>
  <c r="N135" i="1"/>
  <c r="V132" i="1"/>
  <c r="X131" i="1"/>
  <c r="W131" i="1"/>
  <c r="V131" i="1"/>
  <c r="X130" i="1"/>
  <c r="W130" i="1"/>
  <c r="N130" i="1"/>
  <c r="X129" i="1"/>
  <c r="W129" i="1"/>
  <c r="W132" i="1" s="1"/>
  <c r="N129" i="1"/>
  <c r="W126" i="1"/>
  <c r="V126" i="1"/>
  <c r="X125" i="1"/>
  <c r="W125" i="1"/>
  <c r="V125" i="1"/>
  <c r="X124" i="1"/>
  <c r="W124" i="1"/>
  <c r="N124" i="1"/>
  <c r="V121" i="1"/>
  <c r="V120" i="1"/>
  <c r="X119" i="1"/>
  <c r="W119" i="1"/>
  <c r="N119" i="1"/>
  <c r="X118" i="1"/>
  <c r="W118" i="1"/>
  <c r="N118" i="1"/>
  <c r="X117" i="1"/>
  <c r="X120" i="1" s="1"/>
  <c r="W117" i="1"/>
  <c r="W120" i="1" s="1"/>
  <c r="X116" i="1"/>
  <c r="W116" i="1"/>
  <c r="N116" i="1"/>
  <c r="W113" i="1"/>
  <c r="V113" i="1"/>
  <c r="X112" i="1"/>
  <c r="W112" i="1"/>
  <c r="V112" i="1"/>
  <c r="X111" i="1"/>
  <c r="W111" i="1"/>
  <c r="N111" i="1"/>
  <c r="W108" i="1"/>
  <c r="V108" i="1"/>
  <c r="W107" i="1"/>
  <c r="V107" i="1"/>
  <c r="X106" i="1"/>
  <c r="W106" i="1"/>
  <c r="N106" i="1"/>
  <c r="X105" i="1"/>
  <c r="X107" i="1" s="1"/>
  <c r="W105" i="1"/>
  <c r="N105" i="1"/>
  <c r="V102" i="1"/>
  <c r="V101" i="1"/>
  <c r="X100" i="1"/>
  <c r="W100" i="1"/>
  <c r="X99" i="1"/>
  <c r="W99" i="1"/>
  <c r="X98" i="1"/>
  <c r="W98" i="1"/>
  <c r="X97" i="1"/>
  <c r="W97" i="1"/>
  <c r="W101" i="1" s="1"/>
  <c r="X96" i="1"/>
  <c r="X101" i="1" s="1"/>
  <c r="W96" i="1"/>
  <c r="V93" i="1"/>
  <c r="X92" i="1"/>
  <c r="V92" i="1"/>
  <c r="X91" i="1"/>
  <c r="W91" i="1"/>
  <c r="N91" i="1"/>
  <c r="X90" i="1"/>
  <c r="W90" i="1"/>
  <c r="N90" i="1"/>
  <c r="X89" i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X85" i="1" s="1"/>
  <c r="W78" i="1"/>
  <c r="W85" i="1" s="1"/>
  <c r="N78" i="1"/>
  <c r="V75" i="1"/>
  <c r="X74" i="1"/>
  <c r="V74" i="1"/>
  <c r="X73" i="1"/>
  <c r="W73" i="1"/>
  <c r="N73" i="1"/>
  <c r="X72" i="1"/>
  <c r="W72" i="1"/>
  <c r="W74" i="1" s="1"/>
  <c r="N72" i="1"/>
  <c r="V69" i="1"/>
  <c r="X68" i="1"/>
  <c r="W68" i="1"/>
  <c r="V68" i="1"/>
  <c r="X67" i="1"/>
  <c r="W67" i="1"/>
  <c r="W69" i="1" s="1"/>
  <c r="N67" i="1"/>
  <c r="V64" i="1"/>
  <c r="W63" i="1"/>
  <c r="V63" i="1"/>
  <c r="X62" i="1"/>
  <c r="W62" i="1"/>
  <c r="X61" i="1"/>
  <c r="X63" i="1" s="1"/>
  <c r="W61" i="1"/>
  <c r="W64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W51" i="1"/>
  <c r="W58" i="1" s="1"/>
  <c r="N51" i="1"/>
  <c r="X50" i="1"/>
  <c r="X57" i="1" s="1"/>
  <c r="W50" i="1"/>
  <c r="W57" i="1" s="1"/>
  <c r="V47" i="1"/>
  <c r="X46" i="1"/>
  <c r="V46" i="1"/>
  <c r="X45" i="1"/>
  <c r="W45" i="1"/>
  <c r="N45" i="1"/>
  <c r="X44" i="1"/>
  <c r="W44" i="1"/>
  <c r="W46" i="1" s="1"/>
  <c r="N44" i="1"/>
  <c r="V41" i="1"/>
  <c r="W40" i="1"/>
  <c r="V40" i="1"/>
  <c r="X39" i="1"/>
  <c r="W39" i="1"/>
  <c r="N39" i="1"/>
  <c r="X38" i="1"/>
  <c r="W38" i="1"/>
  <c r="N38" i="1"/>
  <c r="X37" i="1"/>
  <c r="X40" i="1" s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3" i="1" s="1"/>
  <c r="N28" i="1"/>
  <c r="V24" i="1"/>
  <c r="V251" i="1" s="1"/>
  <c r="X23" i="1"/>
  <c r="V23" i="1"/>
  <c r="V255" i="1" s="1"/>
  <c r="X22" i="1"/>
  <c r="W22" i="1"/>
  <c r="W253" i="1" s="1"/>
  <c r="N22" i="1"/>
  <c r="H10" i="1"/>
  <c r="A9" i="1"/>
  <c r="J9" i="1" s="1"/>
  <c r="D7" i="1"/>
  <c r="O6" i="1"/>
  <c r="N2" i="1"/>
  <c r="X256" i="1" l="1"/>
  <c r="A10" i="1"/>
  <c r="W32" i="1"/>
  <c r="W86" i="1"/>
  <c r="W121" i="1"/>
  <c r="W237" i="1"/>
  <c r="F9" i="1"/>
  <c r="F10" i="1"/>
  <c r="W102" i="1"/>
  <c r="W163" i="1"/>
  <c r="W250" i="1"/>
  <c r="W252" i="1"/>
  <c r="W254" i="1" s="1"/>
  <c r="H9" i="1"/>
  <c r="W24" i="1"/>
  <c r="W47" i="1"/>
  <c r="W75" i="1"/>
  <c r="W93" i="1"/>
  <c r="W156" i="1"/>
  <c r="W203" i="1"/>
  <c r="W209" i="1"/>
  <c r="W23" i="1"/>
  <c r="W255" i="1" s="1"/>
  <c r="W251" i="1" l="1"/>
  <c r="C264" i="1"/>
  <c r="B264" i="1"/>
  <c r="A264" i="1"/>
</calcChain>
</file>

<file path=xl/sharedStrings.xml><?xml version="1.0" encoding="utf-8"?>
<sst xmlns="http://schemas.openxmlformats.org/spreadsheetml/2006/main" count="921" uniqueCount="363">
  <si>
    <t xml:space="preserve">  БЛАНК ЗАКАЗА </t>
  </si>
  <si>
    <t>ЗПФ</t>
  </si>
  <si>
    <t>на отгрузку продукции с ООО Трейд-Сервис с</t>
  </si>
  <si>
    <t>10.11.2023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</si>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</sst>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1" customWidth="1"/>
    <col min="17" max="17" width="6.140625" style="15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1" customWidth="1"/>
    <col min="23" max="23" width="11" style="151" customWidth="1"/>
    <col min="24" max="24" width="10" style="151" customWidth="1"/>
    <col min="25" max="25" width="11.5703125" style="151" customWidth="1"/>
    <col min="26" max="26" width="10.42578125" style="15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1" customWidth="1"/>
    <col min="31" max="31" width="9.140625" style="151" customWidth="1"/>
    <col min="32" max="16384" width="9.140625" style="151"/>
  </cols>
  <sheetData>
    <row r="1" spans="1:29" s="155" customFormat="1" ht="45" customHeight="1" x14ac:dyDescent="0.2">
      <c r="A1" s="41"/>
      <c r="B1" s="41"/>
      <c r="C1" s="41"/>
      <c r="D1" s="220" t="s">
        <v>0</v>
      </c>
      <c r="E1" s="221"/>
      <c r="F1" s="221"/>
      <c r="G1" s="12" t="s">
        <v>1</v>
      </c>
      <c r="H1" s="220" t="s">
        <v>2</v>
      </c>
      <c r="I1" s="221"/>
      <c r="J1" s="221"/>
      <c r="K1" s="221"/>
      <c r="L1" s="221"/>
      <c r="M1" s="221"/>
      <c r="N1" s="221"/>
      <c r="O1" s="221"/>
      <c r="P1" s="336" t="s">
        <v>3</v>
      </c>
      <c r="Q1" s="221"/>
      <c r="R1" s="22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6"/>
      <c r="W2" s="16"/>
      <c r="X2" s="16"/>
      <c r="Y2" s="16"/>
      <c r="Z2" s="51"/>
      <c r="AA2" s="51"/>
      <c r="AB2" s="51"/>
    </row>
    <row r="3" spans="1:29" s="1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7"/>
      <c r="O3" s="167"/>
      <c r="P3" s="167"/>
      <c r="Q3" s="167"/>
      <c r="R3" s="167"/>
      <c r="S3" s="167"/>
      <c r="T3" s="167"/>
      <c r="U3" s="167"/>
      <c r="V3" s="16"/>
      <c r="W3" s="16"/>
      <c r="X3" s="16"/>
      <c r="Y3" s="16"/>
      <c r="Z3" s="51"/>
      <c r="AA3" s="51"/>
      <c r="AB3" s="51"/>
    </row>
    <row r="4" spans="1:29" s="1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5" customFormat="1" ht="23.45" customHeight="1" x14ac:dyDescent="0.2">
      <c r="A5" s="235" t="s">
        <v>7</v>
      </c>
      <c r="B5" s="236"/>
      <c r="C5" s="237"/>
      <c r="D5" s="176"/>
      <c r="E5" s="178"/>
      <c r="F5" s="310" t="s">
        <v>8</v>
      </c>
      <c r="G5" s="237"/>
      <c r="H5" s="176" t="s">
        <v>362</v>
      </c>
      <c r="I5" s="177"/>
      <c r="J5" s="177"/>
      <c r="K5" s="177"/>
      <c r="L5" s="178"/>
      <c r="N5" s="24" t="s">
        <v>9</v>
      </c>
      <c r="O5" s="286">
        <v>45250</v>
      </c>
      <c r="P5" s="212"/>
      <c r="R5" s="326" t="s">
        <v>10</v>
      </c>
      <c r="S5" s="197"/>
      <c r="T5" s="258" t="s">
        <v>11</v>
      </c>
      <c r="U5" s="212"/>
      <c r="Z5" s="51"/>
      <c r="AA5" s="51"/>
      <c r="AB5" s="51"/>
    </row>
    <row r="6" spans="1:29" s="155" customFormat="1" ht="24" customHeight="1" x14ac:dyDescent="0.2">
      <c r="A6" s="235" t="s">
        <v>12</v>
      </c>
      <c r="B6" s="236"/>
      <c r="C6" s="237"/>
      <c r="D6" s="299" t="s">
        <v>346</v>
      </c>
      <c r="E6" s="300"/>
      <c r="F6" s="300"/>
      <c r="G6" s="300"/>
      <c r="H6" s="300"/>
      <c r="I6" s="300"/>
      <c r="J6" s="300"/>
      <c r="K6" s="300"/>
      <c r="L6" s="212"/>
      <c r="N6" s="24" t="s">
        <v>14</v>
      </c>
      <c r="O6" s="229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6" t="s">
        <v>15</v>
      </c>
      <c r="S6" s="197"/>
      <c r="T6" s="260" t="s">
        <v>16</v>
      </c>
      <c r="U6" s="190"/>
      <c r="Z6" s="51"/>
      <c r="AA6" s="51"/>
      <c r="AB6" s="51"/>
    </row>
    <row r="7" spans="1:29" s="155" customFormat="1" ht="21.75" hidden="1" customHeight="1" x14ac:dyDescent="0.2">
      <c r="A7" s="55"/>
      <c r="B7" s="55"/>
      <c r="C7" s="55"/>
      <c r="D7" s="272" t="str">
        <f>IFERROR(VLOOKUP(DeliveryAddress,Table,3,0),1)</f>
        <v>2</v>
      </c>
      <c r="E7" s="273"/>
      <c r="F7" s="273"/>
      <c r="G7" s="273"/>
      <c r="H7" s="273"/>
      <c r="I7" s="273"/>
      <c r="J7" s="273"/>
      <c r="K7" s="273"/>
      <c r="L7" s="274"/>
      <c r="N7" s="24"/>
      <c r="O7" s="42"/>
      <c r="P7" s="42"/>
      <c r="R7" s="167"/>
      <c r="S7" s="197"/>
      <c r="T7" s="261"/>
      <c r="U7" s="262"/>
      <c r="Z7" s="51"/>
      <c r="AA7" s="51"/>
      <c r="AB7" s="51"/>
    </row>
    <row r="8" spans="1:29" s="155" customFormat="1" ht="25.5" customHeight="1" x14ac:dyDescent="0.2">
      <c r="A8" s="331" t="s">
        <v>17</v>
      </c>
      <c r="B8" s="164"/>
      <c r="C8" s="165"/>
      <c r="D8" s="214"/>
      <c r="E8" s="215"/>
      <c r="F8" s="215"/>
      <c r="G8" s="215"/>
      <c r="H8" s="215"/>
      <c r="I8" s="215"/>
      <c r="J8" s="215"/>
      <c r="K8" s="215"/>
      <c r="L8" s="216"/>
      <c r="N8" s="24" t="s">
        <v>18</v>
      </c>
      <c r="O8" s="211">
        <v>0.33333333333333331</v>
      </c>
      <c r="P8" s="212"/>
      <c r="R8" s="167"/>
      <c r="S8" s="197"/>
      <c r="T8" s="261"/>
      <c r="U8" s="262"/>
      <c r="Z8" s="51"/>
      <c r="AA8" s="51"/>
      <c r="AB8" s="51"/>
    </row>
    <row r="9" spans="1:29" s="155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50"/>
      <c r="E9" s="169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168" t="str">
        <f>IF(AND($A$9="Тип доверенности/получателя при получении в адресе перегруза:",$D$9="Разовая доверенность"),"Введите ФИО","")</f>
        <v/>
      </c>
      <c r="I9" s="169"/>
      <c r="J9" s="1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9"/>
      <c r="L9" s="169"/>
      <c r="N9" s="26" t="s">
        <v>19</v>
      </c>
      <c r="O9" s="286"/>
      <c r="P9" s="212"/>
      <c r="R9" s="167"/>
      <c r="S9" s="197"/>
      <c r="T9" s="263"/>
      <c r="U9" s="264"/>
      <c r="V9" s="43"/>
      <c r="W9" s="43"/>
      <c r="X9" s="43"/>
      <c r="Y9" s="43"/>
      <c r="Z9" s="51"/>
      <c r="AA9" s="51"/>
      <c r="AB9" s="51"/>
    </row>
    <row r="10" spans="1:29" s="155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50"/>
      <c r="E10" s="169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92" t="str">
        <f>IFERROR(VLOOKUP($D$10,Proxy,2,FALSE),"")</f>
        <v/>
      </c>
      <c r="I10" s="167"/>
      <c r="J10" s="167"/>
      <c r="K10" s="167"/>
      <c r="L10" s="167"/>
      <c r="N10" s="26" t="s">
        <v>20</v>
      </c>
      <c r="O10" s="211"/>
      <c r="P10" s="212"/>
      <c r="S10" s="24" t="s">
        <v>21</v>
      </c>
      <c r="T10" s="189" t="s">
        <v>22</v>
      </c>
      <c r="U10" s="190"/>
      <c r="V10" s="44"/>
      <c r="W10" s="44"/>
      <c r="X10" s="44"/>
      <c r="Y10" s="44"/>
      <c r="Z10" s="51"/>
      <c r="AA10" s="51"/>
      <c r="AB10" s="51"/>
    </row>
    <row r="11" spans="1:29" s="1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211"/>
      <c r="P11" s="212"/>
      <c r="S11" s="24" t="s">
        <v>25</v>
      </c>
      <c r="T11" s="301" t="s">
        <v>26</v>
      </c>
      <c r="U11" s="302"/>
      <c r="V11" s="45"/>
      <c r="W11" s="45"/>
      <c r="X11" s="45"/>
      <c r="Y11" s="45"/>
      <c r="Z11" s="51"/>
      <c r="AA11" s="51"/>
      <c r="AB11" s="51"/>
    </row>
    <row r="12" spans="1:29" s="155" customFormat="1" ht="18.600000000000001" customHeight="1" x14ac:dyDescent="0.2">
      <c r="A12" s="309" t="s">
        <v>27</v>
      </c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7"/>
      <c r="N12" s="24" t="s">
        <v>28</v>
      </c>
      <c r="O12" s="298"/>
      <c r="P12" s="274"/>
      <c r="Q12" s="23"/>
      <c r="S12" s="24"/>
      <c r="T12" s="221"/>
      <c r="U12" s="167"/>
      <c r="Z12" s="51"/>
      <c r="AA12" s="51"/>
      <c r="AB12" s="51"/>
    </row>
    <row r="13" spans="1:29" s="155" customFormat="1" ht="23.25" customHeight="1" x14ac:dyDescent="0.2">
      <c r="A13" s="309" t="s">
        <v>29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7"/>
      <c r="M13" s="26"/>
      <c r="N13" s="26" t="s">
        <v>30</v>
      </c>
      <c r="O13" s="301"/>
      <c r="P13" s="302"/>
      <c r="Q13" s="23"/>
      <c r="V13" s="49"/>
      <c r="W13" s="49"/>
      <c r="X13" s="49"/>
      <c r="Y13" s="49"/>
      <c r="Z13" s="51"/>
      <c r="AA13" s="51"/>
      <c r="AB13" s="51"/>
    </row>
    <row r="14" spans="1:29" s="155" customFormat="1" ht="18.600000000000001" customHeight="1" x14ac:dyDescent="0.2">
      <c r="A14" s="309" t="s">
        <v>31</v>
      </c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7"/>
      <c r="V14" s="50"/>
      <c r="W14" s="50"/>
      <c r="X14" s="50"/>
      <c r="Y14" s="50"/>
      <c r="Z14" s="51"/>
      <c r="AA14" s="51"/>
      <c r="AB14" s="51"/>
    </row>
    <row r="15" spans="1:29" s="155" customFormat="1" ht="22.5" customHeight="1" x14ac:dyDescent="0.2">
      <c r="A15" s="324" t="s">
        <v>32</v>
      </c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7"/>
      <c r="N15" s="255" t="s">
        <v>33</v>
      </c>
      <c r="O15" s="221"/>
      <c r="P15" s="221"/>
      <c r="Q15" s="221"/>
      <c r="R15" s="22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3" t="s">
        <v>34</v>
      </c>
      <c r="B17" s="183" t="s">
        <v>35</v>
      </c>
      <c r="C17" s="247" t="s">
        <v>36</v>
      </c>
      <c r="D17" s="183" t="s">
        <v>37</v>
      </c>
      <c r="E17" s="224"/>
      <c r="F17" s="183" t="s">
        <v>38</v>
      </c>
      <c r="G17" s="183" t="s">
        <v>39</v>
      </c>
      <c r="H17" s="183" t="s">
        <v>40</v>
      </c>
      <c r="I17" s="183" t="s">
        <v>41</v>
      </c>
      <c r="J17" s="183" t="s">
        <v>42</v>
      </c>
      <c r="K17" s="183" t="s">
        <v>43</v>
      </c>
      <c r="L17" s="183" t="s">
        <v>44</v>
      </c>
      <c r="M17" s="183" t="s">
        <v>45</v>
      </c>
      <c r="N17" s="183" t="s">
        <v>46</v>
      </c>
      <c r="O17" s="223"/>
      <c r="P17" s="223"/>
      <c r="Q17" s="223"/>
      <c r="R17" s="224"/>
      <c r="S17" s="330" t="s">
        <v>47</v>
      </c>
      <c r="T17" s="237"/>
      <c r="U17" s="183" t="s">
        <v>48</v>
      </c>
      <c r="V17" s="183" t="s">
        <v>49</v>
      </c>
      <c r="W17" s="194" t="s">
        <v>50</v>
      </c>
      <c r="X17" s="183" t="s">
        <v>51</v>
      </c>
      <c r="Y17" s="203" t="s">
        <v>52</v>
      </c>
      <c r="Z17" s="203" t="s">
        <v>53</v>
      </c>
      <c r="AA17" s="203" t="s">
        <v>54</v>
      </c>
      <c r="AB17" s="204"/>
      <c r="AC17" s="205"/>
      <c r="AD17" s="240"/>
      <c r="BA17" s="201" t="s">
        <v>55</v>
      </c>
    </row>
    <row r="18" spans="1:53" ht="14.25" customHeight="1" x14ac:dyDescent="0.2">
      <c r="A18" s="184"/>
      <c r="B18" s="184"/>
      <c r="C18" s="184"/>
      <c r="D18" s="225"/>
      <c r="E18" s="227"/>
      <c r="F18" s="184"/>
      <c r="G18" s="184"/>
      <c r="H18" s="184"/>
      <c r="I18" s="184"/>
      <c r="J18" s="184"/>
      <c r="K18" s="184"/>
      <c r="L18" s="184"/>
      <c r="M18" s="184"/>
      <c r="N18" s="225"/>
      <c r="O18" s="226"/>
      <c r="P18" s="226"/>
      <c r="Q18" s="226"/>
      <c r="R18" s="227"/>
      <c r="S18" s="154" t="s">
        <v>56</v>
      </c>
      <c r="T18" s="154" t="s">
        <v>57</v>
      </c>
      <c r="U18" s="184"/>
      <c r="V18" s="184"/>
      <c r="W18" s="195"/>
      <c r="X18" s="184"/>
      <c r="Y18" s="288"/>
      <c r="Z18" s="288"/>
      <c r="AA18" s="206"/>
      <c r="AB18" s="207"/>
      <c r="AC18" s="208"/>
      <c r="AD18" s="241"/>
      <c r="BA18" s="167"/>
    </row>
    <row r="19" spans="1:53" ht="27.75" customHeight="1" x14ac:dyDescent="0.2">
      <c r="A19" s="191" t="s">
        <v>58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8"/>
      <c r="Z19" s="48"/>
    </row>
    <row r="20" spans="1:53" ht="16.5" customHeight="1" x14ac:dyDescent="0.25">
      <c r="A20" s="166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53"/>
      <c r="Z20" s="153"/>
    </row>
    <row r="21" spans="1:53" ht="14.25" customHeight="1" x14ac:dyDescent="0.25">
      <c r="A21" s="174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52"/>
      <c r="Z21" s="152"/>
    </row>
    <row r="22" spans="1:53" ht="27" customHeight="1" x14ac:dyDescent="0.25">
      <c r="A22" s="54" t="s">
        <v>60</v>
      </c>
      <c r="B22" s="54" t="s">
        <v>61</v>
      </c>
      <c r="C22" s="31">
        <v>4301070826</v>
      </c>
      <c r="D22" s="161">
        <v>4607111035752</v>
      </c>
      <c r="E22" s="162"/>
      <c r="F22" s="156">
        <v>0.43</v>
      </c>
      <c r="G22" s="32">
        <v>16</v>
      </c>
      <c r="H22" s="156">
        <v>6.88</v>
      </c>
      <c r="I22" s="156">
        <v>7.2539999999999996</v>
      </c>
      <c r="J22" s="32">
        <v>84</v>
      </c>
      <c r="K22" s="32" t="s">
        <v>62</v>
      </c>
      <c r="L22" s="33" t="s">
        <v>63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2"/>
      <c r="S22" s="34"/>
      <c r="T22" s="34"/>
      <c r="U22" s="35" t="s">
        <v>64</v>
      </c>
      <c r="V22" s="157">
        <v>0</v>
      </c>
      <c r="W22" s="158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0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71"/>
      <c r="N23" s="163" t="s">
        <v>65</v>
      </c>
      <c r="O23" s="164"/>
      <c r="P23" s="164"/>
      <c r="Q23" s="164"/>
      <c r="R23" s="164"/>
      <c r="S23" s="164"/>
      <c r="T23" s="165"/>
      <c r="U23" s="37" t="s">
        <v>64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71"/>
      <c r="N24" s="163" t="s">
        <v>65</v>
      </c>
      <c r="O24" s="164"/>
      <c r="P24" s="164"/>
      <c r="Q24" s="164"/>
      <c r="R24" s="164"/>
      <c r="S24" s="164"/>
      <c r="T24" s="165"/>
      <c r="U24" s="37" t="s">
        <v>66</v>
      </c>
      <c r="V24" s="159">
        <f>IFERROR(SUMPRODUCT(V22:V22*H22:H22),"0")</f>
        <v>0</v>
      </c>
      <c r="W24" s="159">
        <f>IFERROR(SUMPRODUCT(W22:W22*H22:H22),"0")</f>
        <v>0</v>
      </c>
      <c r="X24" s="37"/>
      <c r="Y24" s="160"/>
      <c r="Z24" s="160"/>
    </row>
    <row r="25" spans="1:53" ht="27.75" customHeight="1" x14ac:dyDescent="0.2">
      <c r="A25" s="191" t="s">
        <v>67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8"/>
      <c r="Z25" s="48"/>
    </row>
    <row r="26" spans="1:53" ht="16.5" customHeight="1" x14ac:dyDescent="0.25">
      <c r="A26" s="166" t="s">
        <v>68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53"/>
      <c r="Z26" s="153"/>
    </row>
    <row r="27" spans="1:53" ht="14.25" customHeight="1" x14ac:dyDescent="0.25">
      <c r="A27" s="174" t="s">
        <v>69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52"/>
      <c r="Z27" s="152"/>
    </row>
    <row r="28" spans="1:53" ht="27" customHeight="1" x14ac:dyDescent="0.25">
      <c r="A28" s="54" t="s">
        <v>70</v>
      </c>
      <c r="B28" s="54" t="s">
        <v>71</v>
      </c>
      <c r="C28" s="31">
        <v>4301132066</v>
      </c>
      <c r="D28" s="161">
        <v>4607111036520</v>
      </c>
      <c r="E28" s="162"/>
      <c r="F28" s="156">
        <v>0.25</v>
      </c>
      <c r="G28" s="32">
        <v>6</v>
      </c>
      <c r="H28" s="156">
        <v>1.5</v>
      </c>
      <c r="I28" s="156">
        <v>1.9218</v>
      </c>
      <c r="J28" s="32">
        <v>126</v>
      </c>
      <c r="K28" s="32" t="s">
        <v>72</v>
      </c>
      <c r="L28" s="33" t="s">
        <v>63</v>
      </c>
      <c r="M28" s="32">
        <v>180</v>
      </c>
      <c r="N28" s="17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2"/>
      <c r="S28" s="34"/>
      <c r="T28" s="34"/>
      <c r="U28" s="35" t="s">
        <v>64</v>
      </c>
      <c r="V28" s="157">
        <v>0</v>
      </c>
      <c r="W28" s="158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73</v>
      </c>
    </row>
    <row r="29" spans="1:53" ht="27" customHeight="1" x14ac:dyDescent="0.25">
      <c r="A29" s="54" t="s">
        <v>74</v>
      </c>
      <c r="B29" s="54" t="s">
        <v>75</v>
      </c>
      <c r="C29" s="31">
        <v>4301132063</v>
      </c>
      <c r="D29" s="161">
        <v>4607111036605</v>
      </c>
      <c r="E29" s="162"/>
      <c r="F29" s="156">
        <v>0.25</v>
      </c>
      <c r="G29" s="32">
        <v>6</v>
      </c>
      <c r="H29" s="156">
        <v>1.5</v>
      </c>
      <c r="I29" s="156">
        <v>1.9218</v>
      </c>
      <c r="J29" s="32">
        <v>126</v>
      </c>
      <c r="K29" s="32" t="s">
        <v>72</v>
      </c>
      <c r="L29" s="33" t="s">
        <v>63</v>
      </c>
      <c r="M29" s="32">
        <v>180</v>
      </c>
      <c r="N29" s="26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2"/>
      <c r="S29" s="34"/>
      <c r="T29" s="34"/>
      <c r="U29" s="35" t="s">
        <v>64</v>
      </c>
      <c r="V29" s="157">
        <v>0</v>
      </c>
      <c r="W29" s="158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73</v>
      </c>
    </row>
    <row r="30" spans="1:53" ht="27" customHeight="1" x14ac:dyDescent="0.25">
      <c r="A30" s="54" t="s">
        <v>76</v>
      </c>
      <c r="B30" s="54" t="s">
        <v>77</v>
      </c>
      <c r="C30" s="31">
        <v>4301132064</v>
      </c>
      <c r="D30" s="161">
        <v>4607111036537</v>
      </c>
      <c r="E30" s="162"/>
      <c r="F30" s="156">
        <v>0.25</v>
      </c>
      <c r="G30" s="32">
        <v>6</v>
      </c>
      <c r="H30" s="156">
        <v>1.5</v>
      </c>
      <c r="I30" s="156">
        <v>1.9218</v>
      </c>
      <c r="J30" s="32">
        <v>126</v>
      </c>
      <c r="K30" s="32" t="s">
        <v>72</v>
      </c>
      <c r="L30" s="33" t="s">
        <v>63</v>
      </c>
      <c r="M30" s="32">
        <v>180</v>
      </c>
      <c r="N30" s="1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2"/>
      <c r="S30" s="34"/>
      <c r="T30" s="34"/>
      <c r="U30" s="35" t="s">
        <v>64</v>
      </c>
      <c r="V30" s="157">
        <v>0</v>
      </c>
      <c r="W30" s="158">
        <f>IFERROR(IF(V30="","",V30),"")</f>
        <v>0</v>
      </c>
      <c r="X30" s="36">
        <f>IFERROR(IF(V30="","",V30*0.00936),"")</f>
        <v>0</v>
      </c>
      <c r="Y30" s="56"/>
      <c r="Z30" s="57"/>
      <c r="AD30" s="61"/>
      <c r="BA30" s="65" t="s">
        <v>73</v>
      </c>
    </row>
    <row r="31" spans="1:53" ht="27" customHeight="1" x14ac:dyDescent="0.25">
      <c r="A31" s="54" t="s">
        <v>78</v>
      </c>
      <c r="B31" s="54" t="s">
        <v>79</v>
      </c>
      <c r="C31" s="31">
        <v>4301132065</v>
      </c>
      <c r="D31" s="161">
        <v>4607111036599</v>
      </c>
      <c r="E31" s="162"/>
      <c r="F31" s="156">
        <v>0.25</v>
      </c>
      <c r="G31" s="32">
        <v>6</v>
      </c>
      <c r="H31" s="156">
        <v>1.5</v>
      </c>
      <c r="I31" s="156">
        <v>1.9218</v>
      </c>
      <c r="J31" s="32">
        <v>126</v>
      </c>
      <c r="K31" s="32" t="s">
        <v>72</v>
      </c>
      <c r="L31" s="33" t="s">
        <v>63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2"/>
      <c r="S31" s="34"/>
      <c r="T31" s="34"/>
      <c r="U31" s="35" t="s">
        <v>64</v>
      </c>
      <c r="V31" s="157">
        <v>0</v>
      </c>
      <c r="W31" s="158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73</v>
      </c>
    </row>
    <row r="32" spans="1:53" x14ac:dyDescent="0.2">
      <c r="A32" s="170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71"/>
      <c r="N32" s="163" t="s">
        <v>65</v>
      </c>
      <c r="O32" s="164"/>
      <c r="P32" s="164"/>
      <c r="Q32" s="164"/>
      <c r="R32" s="164"/>
      <c r="S32" s="164"/>
      <c r="T32" s="165"/>
      <c r="U32" s="37" t="s">
        <v>64</v>
      </c>
      <c r="V32" s="159">
        <f>IFERROR(SUM(V28:V31),"0")</f>
        <v>0</v>
      </c>
      <c r="W32" s="159">
        <f>IFERROR(SUM(W28:W31),"0")</f>
        <v>0</v>
      </c>
      <c r="X32" s="159">
        <f>IFERROR(IF(X28="",0,X28),"0")+IFERROR(IF(X29="",0,X29),"0")+IFERROR(IF(X30="",0,X30),"0")+IFERROR(IF(X31="",0,X31),"0")</f>
        <v>0</v>
      </c>
      <c r="Y32" s="160"/>
      <c r="Z32" s="160"/>
    </row>
    <row r="33" spans="1:53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71"/>
      <c r="N33" s="163" t="s">
        <v>65</v>
      </c>
      <c r="O33" s="164"/>
      <c r="P33" s="164"/>
      <c r="Q33" s="164"/>
      <c r="R33" s="164"/>
      <c r="S33" s="164"/>
      <c r="T33" s="165"/>
      <c r="U33" s="37" t="s">
        <v>66</v>
      </c>
      <c r="V33" s="159">
        <f>IFERROR(SUMPRODUCT(V28:V31*H28:H31),"0")</f>
        <v>0</v>
      </c>
      <c r="W33" s="159">
        <f>IFERROR(SUMPRODUCT(W28:W31*H28:H31),"0")</f>
        <v>0</v>
      </c>
      <c r="X33" s="37"/>
      <c r="Y33" s="160"/>
      <c r="Z33" s="160"/>
    </row>
    <row r="34" spans="1:53" ht="16.5" customHeight="1" x14ac:dyDescent="0.25">
      <c r="A34" s="166" t="s">
        <v>80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53"/>
      <c r="Z34" s="153"/>
    </row>
    <row r="35" spans="1:53" ht="14.25" customHeight="1" x14ac:dyDescent="0.25">
      <c r="A35" s="174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52"/>
      <c r="Z35" s="152"/>
    </row>
    <row r="36" spans="1:53" ht="27" customHeight="1" x14ac:dyDescent="0.25">
      <c r="A36" s="54" t="s">
        <v>81</v>
      </c>
      <c r="B36" s="54" t="s">
        <v>82</v>
      </c>
      <c r="C36" s="31">
        <v>4301070865</v>
      </c>
      <c r="D36" s="161">
        <v>4607111036285</v>
      </c>
      <c r="E36" s="162"/>
      <c r="F36" s="156">
        <v>0.75</v>
      </c>
      <c r="G36" s="32">
        <v>8</v>
      </c>
      <c r="H36" s="156">
        <v>6</v>
      </c>
      <c r="I36" s="156">
        <v>6.27</v>
      </c>
      <c r="J36" s="32">
        <v>84</v>
      </c>
      <c r="K36" s="32" t="s">
        <v>62</v>
      </c>
      <c r="L36" s="33" t="s">
        <v>63</v>
      </c>
      <c r="M36" s="32">
        <v>180</v>
      </c>
      <c r="N36" s="19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2"/>
      <c r="S36" s="34"/>
      <c r="T36" s="34"/>
      <c r="U36" s="35" t="s">
        <v>64</v>
      </c>
      <c r="V36" s="157">
        <v>0</v>
      </c>
      <c r="W36" s="158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83</v>
      </c>
      <c r="B37" s="54" t="s">
        <v>84</v>
      </c>
      <c r="C37" s="31">
        <v>4301070861</v>
      </c>
      <c r="D37" s="161">
        <v>4607111036308</v>
      </c>
      <c r="E37" s="162"/>
      <c r="F37" s="156">
        <v>0.75</v>
      </c>
      <c r="G37" s="32">
        <v>8</v>
      </c>
      <c r="H37" s="156">
        <v>6</v>
      </c>
      <c r="I37" s="156">
        <v>6.27</v>
      </c>
      <c r="J37" s="32">
        <v>84</v>
      </c>
      <c r="K37" s="32" t="s">
        <v>62</v>
      </c>
      <c r="L37" s="33" t="s">
        <v>63</v>
      </c>
      <c r="M37" s="32">
        <v>180</v>
      </c>
      <c r="N37" s="320" t="s">
        <v>85</v>
      </c>
      <c r="O37" s="173"/>
      <c r="P37" s="173"/>
      <c r="Q37" s="173"/>
      <c r="R37" s="162"/>
      <c r="S37" s="34"/>
      <c r="T37" s="34"/>
      <c r="U37" s="35" t="s">
        <v>64</v>
      </c>
      <c r="V37" s="157">
        <v>0</v>
      </c>
      <c r="W37" s="158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86</v>
      </c>
      <c r="B38" s="54" t="s">
        <v>87</v>
      </c>
      <c r="C38" s="31">
        <v>4301070884</v>
      </c>
      <c r="D38" s="161">
        <v>4607111036315</v>
      </c>
      <c r="E38" s="162"/>
      <c r="F38" s="156">
        <v>0.75</v>
      </c>
      <c r="G38" s="32">
        <v>8</v>
      </c>
      <c r="H38" s="156">
        <v>6</v>
      </c>
      <c r="I38" s="156">
        <v>6.27</v>
      </c>
      <c r="J38" s="32">
        <v>84</v>
      </c>
      <c r="K38" s="32" t="s">
        <v>62</v>
      </c>
      <c r="L38" s="33" t="s">
        <v>63</v>
      </c>
      <c r="M38" s="32">
        <v>180</v>
      </c>
      <c r="N38" s="33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2"/>
      <c r="S38" s="34"/>
      <c r="T38" s="34"/>
      <c r="U38" s="35" t="s">
        <v>64</v>
      </c>
      <c r="V38" s="157">
        <v>0</v>
      </c>
      <c r="W38" s="158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88</v>
      </c>
      <c r="B39" s="54" t="s">
        <v>89</v>
      </c>
      <c r="C39" s="31">
        <v>4301070864</v>
      </c>
      <c r="D39" s="161">
        <v>4607111036292</v>
      </c>
      <c r="E39" s="162"/>
      <c r="F39" s="156">
        <v>0.75</v>
      </c>
      <c r="G39" s="32">
        <v>8</v>
      </c>
      <c r="H39" s="156">
        <v>6</v>
      </c>
      <c r="I39" s="156">
        <v>6.27</v>
      </c>
      <c r="J39" s="32">
        <v>84</v>
      </c>
      <c r="K39" s="32" t="s">
        <v>62</v>
      </c>
      <c r="L39" s="33" t="s">
        <v>63</v>
      </c>
      <c r="M39" s="32">
        <v>180</v>
      </c>
      <c r="N39" s="2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2"/>
      <c r="S39" s="34"/>
      <c r="T39" s="34"/>
      <c r="U39" s="35" t="s">
        <v>64</v>
      </c>
      <c r="V39" s="157">
        <v>33</v>
      </c>
      <c r="W39" s="158">
        <f>IFERROR(IF(V39="","",V39),"")</f>
        <v>33</v>
      </c>
      <c r="X39" s="36">
        <f>IFERROR(IF(V39="","",V39*0.0155),"")</f>
        <v>0.51149999999999995</v>
      </c>
      <c r="Y39" s="56"/>
      <c r="Z39" s="57"/>
      <c r="AD39" s="61"/>
      <c r="BA39" s="70" t="s">
        <v>1</v>
      </c>
    </row>
    <row r="40" spans="1:53" x14ac:dyDescent="0.2">
      <c r="A40" s="170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71"/>
      <c r="N40" s="163" t="s">
        <v>65</v>
      </c>
      <c r="O40" s="164"/>
      <c r="P40" s="164"/>
      <c r="Q40" s="164"/>
      <c r="R40" s="164"/>
      <c r="S40" s="164"/>
      <c r="T40" s="165"/>
      <c r="U40" s="37" t="s">
        <v>64</v>
      </c>
      <c r="V40" s="159">
        <f>IFERROR(SUM(V36:V39),"0")</f>
        <v>33</v>
      </c>
      <c r="W40" s="159">
        <f>IFERROR(SUM(W36:W39),"0")</f>
        <v>33</v>
      </c>
      <c r="X40" s="159">
        <f>IFERROR(IF(X36="",0,X36),"0")+IFERROR(IF(X37="",0,X37),"0")+IFERROR(IF(X38="",0,X38),"0")+IFERROR(IF(X39="",0,X39),"0")</f>
        <v>0.51149999999999995</v>
      </c>
      <c r="Y40" s="160"/>
      <c r="Z40" s="160"/>
    </row>
    <row r="41" spans="1:53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71"/>
      <c r="N41" s="163" t="s">
        <v>65</v>
      </c>
      <c r="O41" s="164"/>
      <c r="P41" s="164"/>
      <c r="Q41" s="164"/>
      <c r="R41" s="164"/>
      <c r="S41" s="164"/>
      <c r="T41" s="165"/>
      <c r="U41" s="37" t="s">
        <v>66</v>
      </c>
      <c r="V41" s="159">
        <f>IFERROR(SUMPRODUCT(V36:V39*H36:H39),"0")</f>
        <v>198</v>
      </c>
      <c r="W41" s="159">
        <f>IFERROR(SUMPRODUCT(W36:W39*H36:H39),"0")</f>
        <v>198</v>
      </c>
      <c r="X41" s="37"/>
      <c r="Y41" s="160"/>
      <c r="Z41" s="160"/>
    </row>
    <row r="42" spans="1:53" ht="16.5" customHeight="1" x14ac:dyDescent="0.25">
      <c r="A42" s="166" t="s">
        <v>90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53"/>
      <c r="Z42" s="153"/>
    </row>
    <row r="43" spans="1:53" ht="14.25" customHeight="1" x14ac:dyDescent="0.25">
      <c r="A43" s="174" t="s">
        <v>91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52"/>
      <c r="Z43" s="152"/>
    </row>
    <row r="44" spans="1:53" ht="27" customHeight="1" x14ac:dyDescent="0.25">
      <c r="A44" s="54" t="s">
        <v>92</v>
      </c>
      <c r="B44" s="54" t="s">
        <v>93</v>
      </c>
      <c r="C44" s="31">
        <v>4301190014</v>
      </c>
      <c r="D44" s="161">
        <v>4607111037053</v>
      </c>
      <c r="E44" s="162"/>
      <c r="F44" s="156">
        <v>0.2</v>
      </c>
      <c r="G44" s="32">
        <v>6</v>
      </c>
      <c r="H44" s="156">
        <v>1.2</v>
      </c>
      <c r="I44" s="156">
        <v>1.5918000000000001</v>
      </c>
      <c r="J44" s="32">
        <v>130</v>
      </c>
      <c r="K44" s="32" t="s">
        <v>94</v>
      </c>
      <c r="L44" s="33" t="s">
        <v>63</v>
      </c>
      <c r="M44" s="32">
        <v>365</v>
      </c>
      <c r="N44" s="27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2"/>
      <c r="S44" s="34"/>
      <c r="T44" s="34"/>
      <c r="U44" s="35" t="s">
        <v>64</v>
      </c>
      <c r="V44" s="157">
        <v>0</v>
      </c>
      <c r="W44" s="158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73</v>
      </c>
    </row>
    <row r="45" spans="1:53" ht="27" customHeight="1" x14ac:dyDescent="0.25">
      <c r="A45" s="54" t="s">
        <v>95</v>
      </c>
      <c r="B45" s="54" t="s">
        <v>96</v>
      </c>
      <c r="C45" s="31">
        <v>4301190015</v>
      </c>
      <c r="D45" s="161">
        <v>4607111037060</v>
      </c>
      <c r="E45" s="162"/>
      <c r="F45" s="156">
        <v>0.2</v>
      </c>
      <c r="G45" s="32">
        <v>6</v>
      </c>
      <c r="H45" s="156">
        <v>1.2</v>
      </c>
      <c r="I45" s="156">
        <v>1.5918000000000001</v>
      </c>
      <c r="J45" s="32">
        <v>130</v>
      </c>
      <c r="K45" s="32" t="s">
        <v>94</v>
      </c>
      <c r="L45" s="33" t="s">
        <v>63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3"/>
      <c r="P45" s="173"/>
      <c r="Q45" s="173"/>
      <c r="R45" s="162"/>
      <c r="S45" s="34"/>
      <c r="T45" s="34"/>
      <c r="U45" s="35" t="s">
        <v>64</v>
      </c>
      <c r="V45" s="157">
        <v>0</v>
      </c>
      <c r="W45" s="158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73</v>
      </c>
    </row>
    <row r="46" spans="1:53" x14ac:dyDescent="0.2">
      <c r="A46" s="17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71"/>
      <c r="N46" s="163" t="s">
        <v>65</v>
      </c>
      <c r="O46" s="164"/>
      <c r="P46" s="164"/>
      <c r="Q46" s="164"/>
      <c r="R46" s="164"/>
      <c r="S46" s="164"/>
      <c r="T46" s="165"/>
      <c r="U46" s="37" t="s">
        <v>64</v>
      </c>
      <c r="V46" s="159">
        <f>IFERROR(SUM(V44:V45),"0")</f>
        <v>0</v>
      </c>
      <c r="W46" s="159">
        <f>IFERROR(SUM(W44:W45),"0")</f>
        <v>0</v>
      </c>
      <c r="X46" s="159">
        <f>IFERROR(IF(X44="",0,X44),"0")+IFERROR(IF(X45="",0,X45),"0")</f>
        <v>0</v>
      </c>
      <c r="Y46" s="160"/>
      <c r="Z46" s="160"/>
    </row>
    <row r="47" spans="1:53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71"/>
      <c r="N47" s="163" t="s">
        <v>65</v>
      </c>
      <c r="O47" s="164"/>
      <c r="P47" s="164"/>
      <c r="Q47" s="164"/>
      <c r="R47" s="164"/>
      <c r="S47" s="164"/>
      <c r="T47" s="165"/>
      <c r="U47" s="37" t="s">
        <v>66</v>
      </c>
      <c r="V47" s="159">
        <f>IFERROR(SUMPRODUCT(V44:V45*H44:H45),"0")</f>
        <v>0</v>
      </c>
      <c r="W47" s="159">
        <f>IFERROR(SUMPRODUCT(W44:W45*H44:H45),"0")</f>
        <v>0</v>
      </c>
      <c r="X47" s="37"/>
      <c r="Y47" s="160"/>
      <c r="Z47" s="160"/>
    </row>
    <row r="48" spans="1:53" ht="16.5" customHeight="1" x14ac:dyDescent="0.25">
      <c r="A48" s="166" t="s">
        <v>97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53"/>
      <c r="Z48" s="153"/>
    </row>
    <row r="49" spans="1:53" ht="14.25" customHeight="1" x14ac:dyDescent="0.25">
      <c r="A49" s="174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52"/>
      <c r="Z49" s="152"/>
    </row>
    <row r="50" spans="1:53" ht="27" customHeight="1" x14ac:dyDescent="0.25">
      <c r="A50" s="54" t="s">
        <v>98</v>
      </c>
      <c r="B50" s="54" t="s">
        <v>99</v>
      </c>
      <c r="C50" s="31">
        <v>4301070989</v>
      </c>
      <c r="D50" s="161">
        <v>4607111037190</v>
      </c>
      <c r="E50" s="162"/>
      <c r="F50" s="156">
        <v>0.43</v>
      </c>
      <c r="G50" s="32">
        <v>16</v>
      </c>
      <c r="H50" s="156">
        <v>6.88</v>
      </c>
      <c r="I50" s="156">
        <v>7.1996000000000002</v>
      </c>
      <c r="J50" s="32">
        <v>84</v>
      </c>
      <c r="K50" s="32" t="s">
        <v>62</v>
      </c>
      <c r="L50" s="33" t="s">
        <v>63</v>
      </c>
      <c r="M50" s="32">
        <v>180</v>
      </c>
      <c r="N50" s="231" t="s">
        <v>100</v>
      </c>
      <c r="O50" s="173"/>
      <c r="P50" s="173"/>
      <c r="Q50" s="173"/>
      <c r="R50" s="162"/>
      <c r="S50" s="34"/>
      <c r="T50" s="34"/>
      <c r="U50" s="35" t="s">
        <v>64</v>
      </c>
      <c r="V50" s="157">
        <v>0</v>
      </c>
      <c r="W50" s="158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98</v>
      </c>
      <c r="B51" s="54" t="s">
        <v>101</v>
      </c>
      <c r="C51" s="31">
        <v>4301070935</v>
      </c>
      <c r="D51" s="161">
        <v>4607111037190</v>
      </c>
      <c r="E51" s="162"/>
      <c r="F51" s="156">
        <v>0.43</v>
      </c>
      <c r="G51" s="32">
        <v>16</v>
      </c>
      <c r="H51" s="156">
        <v>6.88</v>
      </c>
      <c r="I51" s="156">
        <v>7.1996000000000002</v>
      </c>
      <c r="J51" s="32">
        <v>84</v>
      </c>
      <c r="K51" s="32" t="s">
        <v>62</v>
      </c>
      <c r="L51" s="33" t="s">
        <v>63</v>
      </c>
      <c r="M51" s="32">
        <v>150</v>
      </c>
      <c r="N51" s="30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173"/>
      <c r="P51" s="173"/>
      <c r="Q51" s="173"/>
      <c r="R51" s="162"/>
      <c r="S51" s="34"/>
      <c r="T51" s="34"/>
      <c r="U51" s="35" t="s">
        <v>64</v>
      </c>
      <c r="V51" s="157">
        <v>0</v>
      </c>
      <c r="W51" s="158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102</v>
      </c>
      <c r="B52" s="54" t="s">
        <v>103</v>
      </c>
      <c r="C52" s="31">
        <v>4301070972</v>
      </c>
      <c r="D52" s="161">
        <v>4607111037183</v>
      </c>
      <c r="E52" s="162"/>
      <c r="F52" s="156">
        <v>0.9</v>
      </c>
      <c r="G52" s="32">
        <v>8</v>
      </c>
      <c r="H52" s="156">
        <v>7.2</v>
      </c>
      <c r="I52" s="156">
        <v>7.4859999999999998</v>
      </c>
      <c r="J52" s="32">
        <v>84</v>
      </c>
      <c r="K52" s="32" t="s">
        <v>62</v>
      </c>
      <c r="L52" s="33" t="s">
        <v>63</v>
      </c>
      <c r="M52" s="32">
        <v>180</v>
      </c>
      <c r="N52" s="213" t="s">
        <v>104</v>
      </c>
      <c r="O52" s="173"/>
      <c r="P52" s="173"/>
      <c r="Q52" s="173"/>
      <c r="R52" s="162"/>
      <c r="S52" s="34"/>
      <c r="T52" s="34"/>
      <c r="U52" s="35" t="s">
        <v>64</v>
      </c>
      <c r="V52" s="157">
        <v>0</v>
      </c>
      <c r="W52" s="158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105</v>
      </c>
      <c r="B53" s="54" t="s">
        <v>106</v>
      </c>
      <c r="C53" s="31">
        <v>4301070970</v>
      </c>
      <c r="D53" s="161">
        <v>4607111037091</v>
      </c>
      <c r="E53" s="162"/>
      <c r="F53" s="156">
        <v>0.43</v>
      </c>
      <c r="G53" s="32">
        <v>16</v>
      </c>
      <c r="H53" s="156">
        <v>6.88</v>
      </c>
      <c r="I53" s="156">
        <v>7.11</v>
      </c>
      <c r="J53" s="32">
        <v>84</v>
      </c>
      <c r="K53" s="32" t="s">
        <v>62</v>
      </c>
      <c r="L53" s="33" t="s">
        <v>63</v>
      </c>
      <c r="M53" s="32">
        <v>180</v>
      </c>
      <c r="N53" s="294" t="s">
        <v>107</v>
      </c>
      <c r="O53" s="173"/>
      <c r="P53" s="173"/>
      <c r="Q53" s="173"/>
      <c r="R53" s="162"/>
      <c r="S53" s="34"/>
      <c r="T53" s="34"/>
      <c r="U53" s="35" t="s">
        <v>64</v>
      </c>
      <c r="V53" s="157">
        <v>0</v>
      </c>
      <c r="W53" s="158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108</v>
      </c>
      <c r="B54" s="54" t="s">
        <v>109</v>
      </c>
      <c r="C54" s="31">
        <v>4301070971</v>
      </c>
      <c r="D54" s="161">
        <v>4607111036902</v>
      </c>
      <c r="E54" s="162"/>
      <c r="F54" s="156">
        <v>0.9</v>
      </c>
      <c r="G54" s="32">
        <v>8</v>
      </c>
      <c r="H54" s="156">
        <v>7.2</v>
      </c>
      <c r="I54" s="156">
        <v>7.43</v>
      </c>
      <c r="J54" s="32">
        <v>84</v>
      </c>
      <c r="K54" s="32" t="s">
        <v>62</v>
      </c>
      <c r="L54" s="33" t="s">
        <v>63</v>
      </c>
      <c r="M54" s="32">
        <v>180</v>
      </c>
      <c r="N54" s="185" t="s">
        <v>110</v>
      </c>
      <c r="O54" s="173"/>
      <c r="P54" s="173"/>
      <c r="Q54" s="173"/>
      <c r="R54" s="162"/>
      <c r="S54" s="34"/>
      <c r="T54" s="34"/>
      <c r="U54" s="35" t="s">
        <v>64</v>
      </c>
      <c r="V54" s="157">
        <v>0</v>
      </c>
      <c r="W54" s="158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1">
        <v>4607111036858</v>
      </c>
      <c r="E55" s="162"/>
      <c r="F55" s="156">
        <v>0.43</v>
      </c>
      <c r="G55" s="32">
        <v>16</v>
      </c>
      <c r="H55" s="156">
        <v>6.88</v>
      </c>
      <c r="I55" s="156">
        <v>7.1996000000000002</v>
      </c>
      <c r="J55" s="32">
        <v>84</v>
      </c>
      <c r="K55" s="32" t="s">
        <v>62</v>
      </c>
      <c r="L55" s="33" t="s">
        <v>63</v>
      </c>
      <c r="M55" s="32">
        <v>180</v>
      </c>
      <c r="N55" s="243" t="s">
        <v>113</v>
      </c>
      <c r="O55" s="173"/>
      <c r="P55" s="173"/>
      <c r="Q55" s="173"/>
      <c r="R55" s="162"/>
      <c r="S55" s="34"/>
      <c r="T55" s="34"/>
      <c r="U55" s="35" t="s">
        <v>64</v>
      </c>
      <c r="V55" s="157">
        <v>0</v>
      </c>
      <c r="W55" s="158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4301070968</v>
      </c>
      <c r="D56" s="161">
        <v>4607111036889</v>
      </c>
      <c r="E56" s="162"/>
      <c r="F56" s="156">
        <v>0.9</v>
      </c>
      <c r="G56" s="32">
        <v>8</v>
      </c>
      <c r="H56" s="156">
        <v>7.2</v>
      </c>
      <c r="I56" s="156">
        <v>7.4859999999999998</v>
      </c>
      <c r="J56" s="32">
        <v>84</v>
      </c>
      <c r="K56" s="32" t="s">
        <v>62</v>
      </c>
      <c r="L56" s="33" t="s">
        <v>63</v>
      </c>
      <c r="M56" s="32">
        <v>180</v>
      </c>
      <c r="N56" s="188" t="s">
        <v>116</v>
      </c>
      <c r="O56" s="173"/>
      <c r="P56" s="173"/>
      <c r="Q56" s="173"/>
      <c r="R56" s="162"/>
      <c r="S56" s="34"/>
      <c r="T56" s="34"/>
      <c r="U56" s="35" t="s">
        <v>64</v>
      </c>
      <c r="V56" s="157">
        <v>78</v>
      </c>
      <c r="W56" s="158">
        <f t="shared" si="0"/>
        <v>78</v>
      </c>
      <c r="X56" s="36">
        <f t="shared" si="1"/>
        <v>1.2090000000000001</v>
      </c>
      <c r="Y56" s="56"/>
      <c r="Z56" s="57"/>
      <c r="AD56" s="61"/>
      <c r="BA56" s="79" t="s">
        <v>1</v>
      </c>
    </row>
    <row r="57" spans="1:53" x14ac:dyDescent="0.2">
      <c r="A57" s="170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71"/>
      <c r="N57" s="163" t="s">
        <v>65</v>
      </c>
      <c r="O57" s="164"/>
      <c r="P57" s="164"/>
      <c r="Q57" s="164"/>
      <c r="R57" s="164"/>
      <c r="S57" s="164"/>
      <c r="T57" s="165"/>
      <c r="U57" s="37" t="s">
        <v>64</v>
      </c>
      <c r="V57" s="159">
        <f>IFERROR(SUM(V50:V56),"0")</f>
        <v>78</v>
      </c>
      <c r="W57" s="159">
        <f>IFERROR(SUM(W50:W56),"0")</f>
        <v>78</v>
      </c>
      <c r="X57" s="159">
        <f>IFERROR(IF(X50="",0,X50),"0")+IFERROR(IF(X51="",0,X51),"0")+IFERROR(IF(X52="",0,X52),"0")+IFERROR(IF(X53="",0,X53),"0")+IFERROR(IF(X54="",0,X54),"0")+IFERROR(IF(X55="",0,X55),"0")+IFERROR(IF(X56="",0,X56),"0")</f>
        <v>1.2090000000000001</v>
      </c>
      <c r="Y57" s="160"/>
      <c r="Z57" s="160"/>
    </row>
    <row r="58" spans="1:53" x14ac:dyDescent="0.2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71"/>
      <c r="N58" s="163" t="s">
        <v>65</v>
      </c>
      <c r="O58" s="164"/>
      <c r="P58" s="164"/>
      <c r="Q58" s="164"/>
      <c r="R58" s="164"/>
      <c r="S58" s="164"/>
      <c r="T58" s="165"/>
      <c r="U58" s="37" t="s">
        <v>66</v>
      </c>
      <c r="V58" s="159">
        <f>IFERROR(SUMPRODUCT(V50:V56*H50:H56),"0")</f>
        <v>561.6</v>
      </c>
      <c r="W58" s="159">
        <f>IFERROR(SUMPRODUCT(W50:W56*H50:H56),"0")</f>
        <v>561.6</v>
      </c>
      <c r="X58" s="37"/>
      <c r="Y58" s="160"/>
      <c r="Z58" s="160"/>
    </row>
    <row r="59" spans="1:53" ht="16.5" customHeight="1" x14ac:dyDescent="0.25">
      <c r="A59" s="166" t="s">
        <v>117</v>
      </c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53"/>
      <c r="Z59" s="153"/>
    </row>
    <row r="60" spans="1:53" ht="14.25" customHeight="1" x14ac:dyDescent="0.25">
      <c r="A60" s="174" t="s">
        <v>59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52"/>
      <c r="Z60" s="152"/>
    </row>
    <row r="61" spans="1:53" ht="27" customHeight="1" x14ac:dyDescent="0.25">
      <c r="A61" s="54" t="s">
        <v>118</v>
      </c>
      <c r="B61" s="54" t="s">
        <v>119</v>
      </c>
      <c r="C61" s="31">
        <v>4301070977</v>
      </c>
      <c r="D61" s="161">
        <v>4607111037411</v>
      </c>
      <c r="E61" s="162"/>
      <c r="F61" s="156">
        <v>2.7</v>
      </c>
      <c r="G61" s="32">
        <v>1</v>
      </c>
      <c r="H61" s="156">
        <v>2.7</v>
      </c>
      <c r="I61" s="156">
        <v>2.8132000000000001</v>
      </c>
      <c r="J61" s="32">
        <v>234</v>
      </c>
      <c r="K61" s="32" t="s">
        <v>120</v>
      </c>
      <c r="L61" s="33" t="s">
        <v>63</v>
      </c>
      <c r="M61" s="32">
        <v>180</v>
      </c>
      <c r="N61" s="297" t="s">
        <v>121</v>
      </c>
      <c r="O61" s="173"/>
      <c r="P61" s="173"/>
      <c r="Q61" s="173"/>
      <c r="R61" s="162"/>
      <c r="S61" s="34"/>
      <c r="T61" s="34"/>
      <c r="U61" s="35" t="s">
        <v>64</v>
      </c>
      <c r="V61" s="157">
        <v>0</v>
      </c>
      <c r="W61" s="158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122</v>
      </c>
      <c r="B62" s="54" t="s">
        <v>123</v>
      </c>
      <c r="C62" s="31">
        <v>4301070981</v>
      </c>
      <c r="D62" s="161">
        <v>4607111036728</v>
      </c>
      <c r="E62" s="162"/>
      <c r="F62" s="156">
        <v>5</v>
      </c>
      <c r="G62" s="32">
        <v>1</v>
      </c>
      <c r="H62" s="156">
        <v>5</v>
      </c>
      <c r="I62" s="156">
        <v>5.2131999999999996</v>
      </c>
      <c r="J62" s="32">
        <v>144</v>
      </c>
      <c r="K62" s="32" t="s">
        <v>62</v>
      </c>
      <c r="L62" s="33" t="s">
        <v>63</v>
      </c>
      <c r="M62" s="32">
        <v>180</v>
      </c>
      <c r="N62" s="209" t="s">
        <v>124</v>
      </c>
      <c r="O62" s="173"/>
      <c r="P62" s="173"/>
      <c r="Q62" s="173"/>
      <c r="R62" s="162"/>
      <c r="S62" s="34"/>
      <c r="T62" s="34"/>
      <c r="U62" s="35" t="s">
        <v>64</v>
      </c>
      <c r="V62" s="157">
        <v>230</v>
      </c>
      <c r="W62" s="158">
        <f>IFERROR(IF(V62="","",V62),"")</f>
        <v>230</v>
      </c>
      <c r="X62" s="36">
        <f>IFERROR(IF(V62="","",V62*0.00866),"")</f>
        <v>1.9917999999999998</v>
      </c>
      <c r="Y62" s="56"/>
      <c r="Z62" s="57"/>
      <c r="AD62" s="61"/>
      <c r="BA62" s="81" t="s">
        <v>1</v>
      </c>
    </row>
    <row r="63" spans="1:53" x14ac:dyDescent="0.2">
      <c r="A63" s="170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71"/>
      <c r="N63" s="163" t="s">
        <v>65</v>
      </c>
      <c r="O63" s="164"/>
      <c r="P63" s="164"/>
      <c r="Q63" s="164"/>
      <c r="R63" s="164"/>
      <c r="S63" s="164"/>
      <c r="T63" s="165"/>
      <c r="U63" s="37" t="s">
        <v>64</v>
      </c>
      <c r="V63" s="159">
        <f>IFERROR(SUM(V61:V62),"0")</f>
        <v>230</v>
      </c>
      <c r="W63" s="159">
        <f>IFERROR(SUM(W61:W62),"0")</f>
        <v>230</v>
      </c>
      <c r="X63" s="159">
        <f>IFERROR(IF(X61="",0,X61),"0")+IFERROR(IF(X62="",0,X62),"0")</f>
        <v>1.9917999999999998</v>
      </c>
      <c r="Y63" s="160"/>
      <c r="Z63" s="160"/>
    </row>
    <row r="64" spans="1:53" x14ac:dyDescent="0.2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71"/>
      <c r="N64" s="163" t="s">
        <v>65</v>
      </c>
      <c r="O64" s="164"/>
      <c r="P64" s="164"/>
      <c r="Q64" s="164"/>
      <c r="R64" s="164"/>
      <c r="S64" s="164"/>
      <c r="T64" s="165"/>
      <c r="U64" s="37" t="s">
        <v>66</v>
      </c>
      <c r="V64" s="159">
        <f>IFERROR(SUMPRODUCT(V61:V62*H61:H62),"0")</f>
        <v>1150</v>
      </c>
      <c r="W64" s="159">
        <f>IFERROR(SUMPRODUCT(W61:W62*H61:H62),"0")</f>
        <v>1150</v>
      </c>
      <c r="X64" s="37"/>
      <c r="Y64" s="160"/>
      <c r="Z64" s="160"/>
    </row>
    <row r="65" spans="1:53" ht="16.5" customHeight="1" x14ac:dyDescent="0.25">
      <c r="A65" s="166" t="s">
        <v>125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53"/>
      <c r="Z65" s="153"/>
    </row>
    <row r="66" spans="1:53" ht="14.25" customHeight="1" x14ac:dyDescent="0.25">
      <c r="A66" s="174" t="s">
        <v>126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52"/>
      <c r="Z66" s="152"/>
    </row>
    <row r="67" spans="1:53" ht="27" customHeight="1" x14ac:dyDescent="0.25">
      <c r="A67" s="54" t="s">
        <v>127</v>
      </c>
      <c r="B67" s="54" t="s">
        <v>128</v>
      </c>
      <c r="C67" s="31">
        <v>4301135113</v>
      </c>
      <c r="D67" s="161">
        <v>4607111033659</v>
      </c>
      <c r="E67" s="162"/>
      <c r="F67" s="156">
        <v>0.3</v>
      </c>
      <c r="G67" s="32">
        <v>12</v>
      </c>
      <c r="H67" s="156">
        <v>3.6</v>
      </c>
      <c r="I67" s="156">
        <v>4.3036000000000003</v>
      </c>
      <c r="J67" s="32">
        <v>70</v>
      </c>
      <c r="K67" s="32" t="s">
        <v>72</v>
      </c>
      <c r="L67" s="33" t="s">
        <v>63</v>
      </c>
      <c r="M67" s="32">
        <v>180</v>
      </c>
      <c r="N67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3"/>
      <c r="P67" s="173"/>
      <c r="Q67" s="173"/>
      <c r="R67" s="162"/>
      <c r="S67" s="34"/>
      <c r="T67" s="34"/>
      <c r="U67" s="35" t="s">
        <v>64</v>
      </c>
      <c r="V67" s="157">
        <v>0</v>
      </c>
      <c r="W67" s="158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73</v>
      </c>
    </row>
    <row r="68" spans="1:53" x14ac:dyDescent="0.2">
      <c r="A68" s="170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71"/>
      <c r="N68" s="163" t="s">
        <v>65</v>
      </c>
      <c r="O68" s="164"/>
      <c r="P68" s="164"/>
      <c r="Q68" s="164"/>
      <c r="R68" s="164"/>
      <c r="S68" s="164"/>
      <c r="T68" s="165"/>
      <c r="U68" s="37" t="s">
        <v>64</v>
      </c>
      <c r="V68" s="159">
        <f>IFERROR(SUM(V67:V67),"0")</f>
        <v>0</v>
      </c>
      <c r="W68" s="159">
        <f>IFERROR(SUM(W67:W67),"0")</f>
        <v>0</v>
      </c>
      <c r="X68" s="159">
        <f>IFERROR(IF(X67="",0,X67),"0")</f>
        <v>0</v>
      </c>
      <c r="Y68" s="160"/>
      <c r="Z68" s="160"/>
    </row>
    <row r="69" spans="1:53" x14ac:dyDescent="0.2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71"/>
      <c r="N69" s="163" t="s">
        <v>65</v>
      </c>
      <c r="O69" s="164"/>
      <c r="P69" s="164"/>
      <c r="Q69" s="164"/>
      <c r="R69" s="164"/>
      <c r="S69" s="164"/>
      <c r="T69" s="165"/>
      <c r="U69" s="37" t="s">
        <v>66</v>
      </c>
      <c r="V69" s="159">
        <f>IFERROR(SUMPRODUCT(V67:V67*H67:H67),"0")</f>
        <v>0</v>
      </c>
      <c r="W69" s="159">
        <f>IFERROR(SUMPRODUCT(W67:W67*H67:H67),"0")</f>
        <v>0</v>
      </c>
      <c r="X69" s="37"/>
      <c r="Y69" s="160"/>
      <c r="Z69" s="160"/>
    </row>
    <row r="70" spans="1:53" ht="16.5" customHeight="1" x14ac:dyDescent="0.25">
      <c r="A70" s="166" t="s">
        <v>129</v>
      </c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53"/>
      <c r="Z70" s="153"/>
    </row>
    <row r="71" spans="1:53" ht="14.25" customHeight="1" x14ac:dyDescent="0.25">
      <c r="A71" s="174" t="s">
        <v>130</v>
      </c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52"/>
      <c r="Z71" s="152"/>
    </row>
    <row r="72" spans="1:53" ht="27" customHeight="1" x14ac:dyDescent="0.25">
      <c r="A72" s="54" t="s">
        <v>131</v>
      </c>
      <c r="B72" s="54" t="s">
        <v>132</v>
      </c>
      <c r="C72" s="31">
        <v>4301131012</v>
      </c>
      <c r="D72" s="161">
        <v>4607111034137</v>
      </c>
      <c r="E72" s="162"/>
      <c r="F72" s="156">
        <v>0.3</v>
      </c>
      <c r="G72" s="32">
        <v>12</v>
      </c>
      <c r="H72" s="156">
        <v>3.6</v>
      </c>
      <c r="I72" s="156">
        <v>4.3036000000000003</v>
      </c>
      <c r="J72" s="32">
        <v>70</v>
      </c>
      <c r="K72" s="32" t="s">
        <v>72</v>
      </c>
      <c r="L72" s="33" t="s">
        <v>63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3"/>
      <c r="P72" s="173"/>
      <c r="Q72" s="173"/>
      <c r="R72" s="162"/>
      <c r="S72" s="34"/>
      <c r="T72" s="34"/>
      <c r="U72" s="35" t="s">
        <v>64</v>
      </c>
      <c r="V72" s="157">
        <v>0</v>
      </c>
      <c r="W72" s="158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73</v>
      </c>
    </row>
    <row r="73" spans="1:53" ht="27" customHeight="1" x14ac:dyDescent="0.25">
      <c r="A73" s="54" t="s">
        <v>133</v>
      </c>
      <c r="B73" s="54" t="s">
        <v>134</v>
      </c>
      <c r="C73" s="31">
        <v>4301131011</v>
      </c>
      <c r="D73" s="161">
        <v>4607111034120</v>
      </c>
      <c r="E73" s="162"/>
      <c r="F73" s="156">
        <v>0.3</v>
      </c>
      <c r="G73" s="32">
        <v>12</v>
      </c>
      <c r="H73" s="156">
        <v>3.6</v>
      </c>
      <c r="I73" s="156">
        <v>4.3036000000000003</v>
      </c>
      <c r="J73" s="32">
        <v>70</v>
      </c>
      <c r="K73" s="32" t="s">
        <v>72</v>
      </c>
      <c r="L73" s="33" t="s">
        <v>63</v>
      </c>
      <c r="M73" s="32">
        <v>180</v>
      </c>
      <c r="N73" s="24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3"/>
      <c r="P73" s="173"/>
      <c r="Q73" s="173"/>
      <c r="R73" s="162"/>
      <c r="S73" s="34"/>
      <c r="T73" s="34"/>
      <c r="U73" s="35" t="s">
        <v>64</v>
      </c>
      <c r="V73" s="157">
        <v>0</v>
      </c>
      <c r="W73" s="158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73</v>
      </c>
    </row>
    <row r="74" spans="1:53" x14ac:dyDescent="0.2">
      <c r="A74" s="170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71"/>
      <c r="N74" s="163" t="s">
        <v>65</v>
      </c>
      <c r="O74" s="164"/>
      <c r="P74" s="164"/>
      <c r="Q74" s="164"/>
      <c r="R74" s="164"/>
      <c r="S74" s="164"/>
      <c r="T74" s="165"/>
      <c r="U74" s="37" t="s">
        <v>64</v>
      </c>
      <c r="V74" s="159">
        <f>IFERROR(SUM(V72:V73),"0")</f>
        <v>0</v>
      </c>
      <c r="W74" s="159">
        <f>IFERROR(SUM(W72:W73),"0")</f>
        <v>0</v>
      </c>
      <c r="X74" s="159">
        <f>IFERROR(IF(X72="",0,X72),"0")+IFERROR(IF(X73="",0,X73),"0")</f>
        <v>0</v>
      </c>
      <c r="Y74" s="160"/>
      <c r="Z74" s="160"/>
    </row>
    <row r="75" spans="1:53" x14ac:dyDescent="0.2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71"/>
      <c r="N75" s="163" t="s">
        <v>65</v>
      </c>
      <c r="O75" s="164"/>
      <c r="P75" s="164"/>
      <c r="Q75" s="164"/>
      <c r="R75" s="164"/>
      <c r="S75" s="164"/>
      <c r="T75" s="165"/>
      <c r="U75" s="37" t="s">
        <v>66</v>
      </c>
      <c r="V75" s="159">
        <f>IFERROR(SUMPRODUCT(V72:V73*H72:H73),"0")</f>
        <v>0</v>
      </c>
      <c r="W75" s="159">
        <f>IFERROR(SUMPRODUCT(W72:W73*H72:H73),"0")</f>
        <v>0</v>
      </c>
      <c r="X75" s="37"/>
      <c r="Y75" s="160"/>
      <c r="Z75" s="160"/>
    </row>
    <row r="76" spans="1:53" ht="16.5" customHeight="1" x14ac:dyDescent="0.25">
      <c r="A76" s="166" t="s">
        <v>135</v>
      </c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53"/>
      <c r="Z76" s="153"/>
    </row>
    <row r="77" spans="1:53" ht="14.25" customHeight="1" x14ac:dyDescent="0.25">
      <c r="A77" s="174" t="s">
        <v>126</v>
      </c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52"/>
      <c r="Z77" s="152"/>
    </row>
    <row r="78" spans="1:53" ht="27" customHeight="1" x14ac:dyDescent="0.25">
      <c r="A78" s="54" t="s">
        <v>136</v>
      </c>
      <c r="B78" s="54" t="s">
        <v>137</v>
      </c>
      <c r="C78" s="31">
        <v>4301135121</v>
      </c>
      <c r="D78" s="161">
        <v>4607111036735</v>
      </c>
      <c r="E78" s="162"/>
      <c r="F78" s="156">
        <v>0.43</v>
      </c>
      <c r="G78" s="32">
        <v>8</v>
      </c>
      <c r="H78" s="156">
        <v>3.44</v>
      </c>
      <c r="I78" s="156">
        <v>3.7223999999999999</v>
      </c>
      <c r="J78" s="32">
        <v>70</v>
      </c>
      <c r="K78" s="32" t="s">
        <v>72</v>
      </c>
      <c r="L78" s="33" t="s">
        <v>63</v>
      </c>
      <c r="M78" s="32">
        <v>180</v>
      </c>
      <c r="N78" s="232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73"/>
      <c r="P78" s="173"/>
      <c r="Q78" s="173"/>
      <c r="R78" s="162"/>
      <c r="S78" s="34"/>
      <c r="T78" s="34"/>
      <c r="U78" s="35" t="s">
        <v>64</v>
      </c>
      <c r="V78" s="157">
        <v>0</v>
      </c>
      <c r="W78" s="158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73</v>
      </c>
    </row>
    <row r="79" spans="1:53" ht="27" customHeight="1" x14ac:dyDescent="0.25">
      <c r="A79" s="54" t="s">
        <v>138</v>
      </c>
      <c r="B79" s="54" t="s">
        <v>139</v>
      </c>
      <c r="C79" s="31">
        <v>4301135053</v>
      </c>
      <c r="D79" s="161">
        <v>4607111036407</v>
      </c>
      <c r="E79" s="162"/>
      <c r="F79" s="156">
        <v>0.3</v>
      </c>
      <c r="G79" s="32">
        <v>14</v>
      </c>
      <c r="H79" s="156">
        <v>4.2</v>
      </c>
      <c r="I79" s="156">
        <v>4.5292000000000003</v>
      </c>
      <c r="J79" s="32">
        <v>70</v>
      </c>
      <c r="K79" s="32" t="s">
        <v>72</v>
      </c>
      <c r="L79" s="33" t="s">
        <v>63</v>
      </c>
      <c r="M79" s="32">
        <v>180</v>
      </c>
      <c r="N79" s="33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73"/>
      <c r="P79" s="173"/>
      <c r="Q79" s="173"/>
      <c r="R79" s="162"/>
      <c r="S79" s="34"/>
      <c r="T79" s="34"/>
      <c r="U79" s="35" t="s">
        <v>64</v>
      </c>
      <c r="V79" s="157">
        <v>0</v>
      </c>
      <c r="W79" s="158">
        <f t="shared" si="2"/>
        <v>0</v>
      </c>
      <c r="X79" s="36">
        <f t="shared" si="3"/>
        <v>0</v>
      </c>
      <c r="Y79" s="56"/>
      <c r="Z79" s="57"/>
      <c r="AD79" s="61"/>
      <c r="BA79" s="86" t="s">
        <v>73</v>
      </c>
    </row>
    <row r="80" spans="1:53" ht="16.5" customHeight="1" x14ac:dyDescent="0.25">
      <c r="A80" s="54" t="s">
        <v>140</v>
      </c>
      <c r="B80" s="54" t="s">
        <v>141</v>
      </c>
      <c r="C80" s="31">
        <v>4301135122</v>
      </c>
      <c r="D80" s="161">
        <v>4607111033628</v>
      </c>
      <c r="E80" s="162"/>
      <c r="F80" s="156">
        <v>0.3</v>
      </c>
      <c r="G80" s="32">
        <v>12</v>
      </c>
      <c r="H80" s="156">
        <v>3.6</v>
      </c>
      <c r="I80" s="156">
        <v>4.3036000000000003</v>
      </c>
      <c r="J80" s="32">
        <v>70</v>
      </c>
      <c r="K80" s="32" t="s">
        <v>72</v>
      </c>
      <c r="L80" s="33" t="s">
        <v>63</v>
      </c>
      <c r="M80" s="32">
        <v>180</v>
      </c>
      <c r="N80" s="2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73"/>
      <c r="P80" s="173"/>
      <c r="Q80" s="173"/>
      <c r="R80" s="162"/>
      <c r="S80" s="34"/>
      <c r="T80" s="34"/>
      <c r="U80" s="35" t="s">
        <v>64</v>
      </c>
      <c r="V80" s="157">
        <v>0</v>
      </c>
      <c r="W80" s="158">
        <f t="shared" si="2"/>
        <v>0</v>
      </c>
      <c r="X80" s="36">
        <f t="shared" si="3"/>
        <v>0</v>
      </c>
      <c r="Y80" s="56"/>
      <c r="Z80" s="57"/>
      <c r="AD80" s="61"/>
      <c r="BA80" s="87" t="s">
        <v>73</v>
      </c>
    </row>
    <row r="81" spans="1:53" ht="27" customHeight="1" x14ac:dyDescent="0.25">
      <c r="A81" s="54" t="s">
        <v>142</v>
      </c>
      <c r="B81" s="54" t="s">
        <v>143</v>
      </c>
      <c r="C81" s="31">
        <v>4301130400</v>
      </c>
      <c r="D81" s="161">
        <v>4607111033451</v>
      </c>
      <c r="E81" s="162"/>
      <c r="F81" s="156">
        <v>0.3</v>
      </c>
      <c r="G81" s="32">
        <v>12</v>
      </c>
      <c r="H81" s="156">
        <v>3.6</v>
      </c>
      <c r="I81" s="156">
        <v>4.3036000000000003</v>
      </c>
      <c r="J81" s="32">
        <v>70</v>
      </c>
      <c r="K81" s="32" t="s">
        <v>72</v>
      </c>
      <c r="L81" s="33" t="s">
        <v>63</v>
      </c>
      <c r="M81" s="32">
        <v>180</v>
      </c>
      <c r="N81" s="187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73"/>
      <c r="P81" s="173"/>
      <c r="Q81" s="173"/>
      <c r="R81" s="162"/>
      <c r="S81" s="34"/>
      <c r="T81" s="34"/>
      <c r="U81" s="35" t="s">
        <v>64</v>
      </c>
      <c r="V81" s="157">
        <v>79</v>
      </c>
      <c r="W81" s="158">
        <f t="shared" si="2"/>
        <v>79</v>
      </c>
      <c r="X81" s="36">
        <f t="shared" si="3"/>
        <v>1.41252</v>
      </c>
      <c r="Y81" s="56"/>
      <c r="Z81" s="57"/>
      <c r="AD81" s="61"/>
      <c r="BA81" s="88" t="s">
        <v>73</v>
      </c>
    </row>
    <row r="82" spans="1:53" ht="27" customHeight="1" x14ac:dyDescent="0.25">
      <c r="A82" s="54" t="s">
        <v>144</v>
      </c>
      <c r="B82" s="54" t="s">
        <v>145</v>
      </c>
      <c r="C82" s="31">
        <v>4301135120</v>
      </c>
      <c r="D82" s="161">
        <v>4607111035141</v>
      </c>
      <c r="E82" s="162"/>
      <c r="F82" s="156">
        <v>0.3</v>
      </c>
      <c r="G82" s="32">
        <v>12</v>
      </c>
      <c r="H82" s="156">
        <v>3.6</v>
      </c>
      <c r="I82" s="156">
        <v>4.3036000000000003</v>
      </c>
      <c r="J82" s="32">
        <v>70</v>
      </c>
      <c r="K82" s="32" t="s">
        <v>72</v>
      </c>
      <c r="L82" s="33" t="s">
        <v>63</v>
      </c>
      <c r="M82" s="32">
        <v>180</v>
      </c>
      <c r="N82" s="31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73"/>
      <c r="P82" s="173"/>
      <c r="Q82" s="173"/>
      <c r="R82" s="162"/>
      <c r="S82" s="34"/>
      <c r="T82" s="34"/>
      <c r="U82" s="35" t="s">
        <v>64</v>
      </c>
      <c r="V82" s="157">
        <v>0</v>
      </c>
      <c r="W82" s="158">
        <f t="shared" si="2"/>
        <v>0</v>
      </c>
      <c r="X82" s="36">
        <f t="shared" si="3"/>
        <v>0</v>
      </c>
      <c r="Y82" s="56"/>
      <c r="Z82" s="57"/>
      <c r="AD82" s="61"/>
      <c r="BA82" s="89" t="s">
        <v>73</v>
      </c>
    </row>
    <row r="83" spans="1:53" ht="27" customHeight="1" x14ac:dyDescent="0.25">
      <c r="A83" s="54" t="s">
        <v>146</v>
      </c>
      <c r="B83" s="54" t="s">
        <v>147</v>
      </c>
      <c r="C83" s="31">
        <v>4301135111</v>
      </c>
      <c r="D83" s="161">
        <v>4607111035028</v>
      </c>
      <c r="E83" s="162"/>
      <c r="F83" s="156">
        <v>0.48</v>
      </c>
      <c r="G83" s="32">
        <v>8</v>
      </c>
      <c r="H83" s="156">
        <v>3.84</v>
      </c>
      <c r="I83" s="156">
        <v>4.4488000000000003</v>
      </c>
      <c r="J83" s="32">
        <v>70</v>
      </c>
      <c r="K83" s="32" t="s">
        <v>72</v>
      </c>
      <c r="L83" s="33" t="s">
        <v>63</v>
      </c>
      <c r="M83" s="32">
        <v>180</v>
      </c>
      <c r="N83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73"/>
      <c r="P83" s="173"/>
      <c r="Q83" s="173"/>
      <c r="R83" s="162"/>
      <c r="S83" s="34"/>
      <c r="T83" s="34"/>
      <c r="U83" s="35" t="s">
        <v>64</v>
      </c>
      <c r="V83" s="157">
        <v>0</v>
      </c>
      <c r="W83" s="158">
        <f t="shared" si="2"/>
        <v>0</v>
      </c>
      <c r="X83" s="36">
        <f t="shared" si="3"/>
        <v>0</v>
      </c>
      <c r="Y83" s="56"/>
      <c r="Z83" s="57"/>
      <c r="AD83" s="61"/>
      <c r="BA83" s="90" t="s">
        <v>73</v>
      </c>
    </row>
    <row r="84" spans="1:53" ht="27" customHeight="1" x14ac:dyDescent="0.25">
      <c r="A84" s="54" t="s">
        <v>148</v>
      </c>
      <c r="B84" s="54" t="s">
        <v>149</v>
      </c>
      <c r="C84" s="31">
        <v>4301135109</v>
      </c>
      <c r="D84" s="161">
        <v>4607111033444</v>
      </c>
      <c r="E84" s="162"/>
      <c r="F84" s="156">
        <v>0.3</v>
      </c>
      <c r="G84" s="32">
        <v>12</v>
      </c>
      <c r="H84" s="156">
        <v>3.6</v>
      </c>
      <c r="I84" s="156">
        <v>4.3036000000000003</v>
      </c>
      <c r="J84" s="32">
        <v>70</v>
      </c>
      <c r="K84" s="32" t="s">
        <v>72</v>
      </c>
      <c r="L84" s="33" t="s">
        <v>63</v>
      </c>
      <c r="M84" s="32">
        <v>180</v>
      </c>
      <c r="N84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73"/>
      <c r="P84" s="173"/>
      <c r="Q84" s="173"/>
      <c r="R84" s="162"/>
      <c r="S84" s="34"/>
      <c r="T84" s="34"/>
      <c r="U84" s="35" t="s">
        <v>64</v>
      </c>
      <c r="V84" s="157">
        <v>0</v>
      </c>
      <c r="W84" s="158">
        <f t="shared" si="2"/>
        <v>0</v>
      </c>
      <c r="X84" s="36">
        <f t="shared" si="3"/>
        <v>0</v>
      </c>
      <c r="Y84" s="56"/>
      <c r="Z84" s="57"/>
      <c r="AD84" s="61"/>
      <c r="BA84" s="91" t="s">
        <v>73</v>
      </c>
    </row>
    <row r="85" spans="1:53" x14ac:dyDescent="0.2">
      <c r="A85" s="170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71"/>
      <c r="N85" s="163" t="s">
        <v>65</v>
      </c>
      <c r="O85" s="164"/>
      <c r="P85" s="164"/>
      <c r="Q85" s="164"/>
      <c r="R85" s="164"/>
      <c r="S85" s="164"/>
      <c r="T85" s="165"/>
      <c r="U85" s="37" t="s">
        <v>64</v>
      </c>
      <c r="V85" s="159">
        <f>IFERROR(SUM(V78:V84),"0")</f>
        <v>79</v>
      </c>
      <c r="W85" s="159">
        <f>IFERROR(SUM(W78:W84),"0")</f>
        <v>79</v>
      </c>
      <c r="X85" s="159">
        <f>IFERROR(IF(X78="",0,X78),"0")+IFERROR(IF(X79="",0,X79),"0")+IFERROR(IF(X80="",0,X80),"0")+IFERROR(IF(X81="",0,X81),"0")+IFERROR(IF(X82="",0,X82),"0")+IFERROR(IF(X83="",0,X83),"0")+IFERROR(IF(X84="",0,X84),"0")</f>
        <v>1.41252</v>
      </c>
      <c r="Y85" s="160"/>
      <c r="Z85" s="160"/>
    </row>
    <row r="86" spans="1:53" x14ac:dyDescent="0.2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71"/>
      <c r="N86" s="163" t="s">
        <v>65</v>
      </c>
      <c r="O86" s="164"/>
      <c r="P86" s="164"/>
      <c r="Q86" s="164"/>
      <c r="R86" s="164"/>
      <c r="S86" s="164"/>
      <c r="T86" s="165"/>
      <c r="U86" s="37" t="s">
        <v>66</v>
      </c>
      <c r="V86" s="159">
        <f>IFERROR(SUMPRODUCT(V78:V84*H78:H84),"0")</f>
        <v>284.40000000000003</v>
      </c>
      <c r="W86" s="159">
        <f>IFERROR(SUMPRODUCT(W78:W84*H78:H84),"0")</f>
        <v>284.40000000000003</v>
      </c>
      <c r="X86" s="37"/>
      <c r="Y86" s="160"/>
      <c r="Z86" s="160"/>
    </row>
    <row r="87" spans="1:53" ht="16.5" customHeight="1" x14ac:dyDescent="0.25">
      <c r="A87" s="166" t="s">
        <v>150</v>
      </c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53"/>
      <c r="Z87" s="153"/>
    </row>
    <row r="88" spans="1:53" ht="14.25" customHeight="1" x14ac:dyDescent="0.25">
      <c r="A88" s="174" t="s">
        <v>150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52"/>
      <c r="Z88" s="152"/>
    </row>
    <row r="89" spans="1:53" ht="27" customHeight="1" x14ac:dyDescent="0.25">
      <c r="A89" s="54" t="s">
        <v>151</v>
      </c>
      <c r="B89" s="54" t="s">
        <v>152</v>
      </c>
      <c r="C89" s="31">
        <v>4301136013</v>
      </c>
      <c r="D89" s="161">
        <v>4607025784012</v>
      </c>
      <c r="E89" s="162"/>
      <c r="F89" s="156">
        <v>0.09</v>
      </c>
      <c r="G89" s="32">
        <v>24</v>
      </c>
      <c r="H89" s="156">
        <v>2.16</v>
      </c>
      <c r="I89" s="156">
        <v>2.4912000000000001</v>
      </c>
      <c r="J89" s="32">
        <v>126</v>
      </c>
      <c r="K89" s="32" t="s">
        <v>72</v>
      </c>
      <c r="L89" s="33" t="s">
        <v>63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73"/>
      <c r="P89" s="173"/>
      <c r="Q89" s="173"/>
      <c r="R89" s="162"/>
      <c r="S89" s="34"/>
      <c r="T89" s="34"/>
      <c r="U89" s="35" t="s">
        <v>64</v>
      </c>
      <c r="V89" s="157">
        <v>0</v>
      </c>
      <c r="W89" s="158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73</v>
      </c>
    </row>
    <row r="90" spans="1:53" ht="27" customHeight="1" x14ac:dyDescent="0.25">
      <c r="A90" s="54" t="s">
        <v>153</v>
      </c>
      <c r="B90" s="54" t="s">
        <v>154</v>
      </c>
      <c r="C90" s="31">
        <v>4301136012</v>
      </c>
      <c r="D90" s="161">
        <v>4607025784319</v>
      </c>
      <c r="E90" s="162"/>
      <c r="F90" s="156">
        <v>0.36</v>
      </c>
      <c r="G90" s="32">
        <v>10</v>
      </c>
      <c r="H90" s="156">
        <v>3.6</v>
      </c>
      <c r="I90" s="156">
        <v>4.2439999999999998</v>
      </c>
      <c r="J90" s="32">
        <v>70</v>
      </c>
      <c r="K90" s="32" t="s">
        <v>72</v>
      </c>
      <c r="L90" s="33" t="s">
        <v>63</v>
      </c>
      <c r="M90" s="32">
        <v>180</v>
      </c>
      <c r="N90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73"/>
      <c r="P90" s="173"/>
      <c r="Q90" s="173"/>
      <c r="R90" s="162"/>
      <c r="S90" s="34"/>
      <c r="T90" s="34"/>
      <c r="U90" s="35" t="s">
        <v>64</v>
      </c>
      <c r="V90" s="157">
        <v>0</v>
      </c>
      <c r="W90" s="158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73</v>
      </c>
    </row>
    <row r="91" spans="1:53" ht="16.5" customHeight="1" x14ac:dyDescent="0.25">
      <c r="A91" s="54" t="s">
        <v>155</v>
      </c>
      <c r="B91" s="54" t="s">
        <v>156</v>
      </c>
      <c r="C91" s="31">
        <v>4301136014</v>
      </c>
      <c r="D91" s="161">
        <v>4607111035370</v>
      </c>
      <c r="E91" s="162"/>
      <c r="F91" s="156">
        <v>0.14000000000000001</v>
      </c>
      <c r="G91" s="32">
        <v>22</v>
      </c>
      <c r="H91" s="156">
        <v>3.08</v>
      </c>
      <c r="I91" s="156">
        <v>3.464</v>
      </c>
      <c r="J91" s="32">
        <v>84</v>
      </c>
      <c r="K91" s="32" t="s">
        <v>62</v>
      </c>
      <c r="L91" s="33" t="s">
        <v>63</v>
      </c>
      <c r="M91" s="32">
        <v>180</v>
      </c>
      <c r="N91" s="32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73"/>
      <c r="P91" s="173"/>
      <c r="Q91" s="173"/>
      <c r="R91" s="162"/>
      <c r="S91" s="34"/>
      <c r="T91" s="34"/>
      <c r="U91" s="35" t="s">
        <v>64</v>
      </c>
      <c r="V91" s="157">
        <v>0</v>
      </c>
      <c r="W91" s="158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73</v>
      </c>
    </row>
    <row r="92" spans="1:53" x14ac:dyDescent="0.2">
      <c r="A92" s="170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71"/>
      <c r="N92" s="163" t="s">
        <v>65</v>
      </c>
      <c r="O92" s="164"/>
      <c r="P92" s="164"/>
      <c r="Q92" s="164"/>
      <c r="R92" s="164"/>
      <c r="S92" s="164"/>
      <c r="T92" s="165"/>
      <c r="U92" s="37" t="s">
        <v>64</v>
      </c>
      <c r="V92" s="159">
        <f>IFERROR(SUM(V89:V91),"0")</f>
        <v>0</v>
      </c>
      <c r="W92" s="159">
        <f>IFERROR(SUM(W89:W91),"0")</f>
        <v>0</v>
      </c>
      <c r="X92" s="159">
        <f>IFERROR(IF(X89="",0,X89),"0")+IFERROR(IF(X90="",0,X90),"0")+IFERROR(IF(X91="",0,X91),"0")</f>
        <v>0</v>
      </c>
      <c r="Y92" s="160"/>
      <c r="Z92" s="160"/>
    </row>
    <row r="93" spans="1:53" x14ac:dyDescent="0.2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71"/>
      <c r="N93" s="163" t="s">
        <v>65</v>
      </c>
      <c r="O93" s="164"/>
      <c r="P93" s="164"/>
      <c r="Q93" s="164"/>
      <c r="R93" s="164"/>
      <c r="S93" s="164"/>
      <c r="T93" s="165"/>
      <c r="U93" s="37" t="s">
        <v>66</v>
      </c>
      <c r="V93" s="159">
        <f>IFERROR(SUMPRODUCT(V89:V91*H89:H91),"0")</f>
        <v>0</v>
      </c>
      <c r="W93" s="159">
        <f>IFERROR(SUMPRODUCT(W89:W91*H89:H91),"0")</f>
        <v>0</v>
      </c>
      <c r="X93" s="37"/>
      <c r="Y93" s="160"/>
      <c r="Z93" s="160"/>
    </row>
    <row r="94" spans="1:53" ht="16.5" customHeight="1" x14ac:dyDescent="0.25">
      <c r="A94" s="166" t="s">
        <v>157</v>
      </c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53"/>
      <c r="Z94" s="153"/>
    </row>
    <row r="95" spans="1:53" ht="14.25" customHeight="1" x14ac:dyDescent="0.25">
      <c r="A95" s="174" t="s">
        <v>59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52"/>
      <c r="Z95" s="152"/>
    </row>
    <row r="96" spans="1:53" ht="27" customHeight="1" x14ac:dyDescent="0.25">
      <c r="A96" s="54" t="s">
        <v>158</v>
      </c>
      <c r="B96" s="54" t="s">
        <v>159</v>
      </c>
      <c r="C96" s="31">
        <v>4301070975</v>
      </c>
      <c r="D96" s="161">
        <v>4607111033970</v>
      </c>
      <c r="E96" s="162"/>
      <c r="F96" s="156">
        <v>0.43</v>
      </c>
      <c r="G96" s="32">
        <v>16</v>
      </c>
      <c r="H96" s="156">
        <v>6.88</v>
      </c>
      <c r="I96" s="156">
        <v>7.1996000000000002</v>
      </c>
      <c r="J96" s="32">
        <v>84</v>
      </c>
      <c r="K96" s="32" t="s">
        <v>62</v>
      </c>
      <c r="L96" s="33" t="s">
        <v>63</v>
      </c>
      <c r="M96" s="32">
        <v>180</v>
      </c>
      <c r="N96" s="281" t="s">
        <v>160</v>
      </c>
      <c r="O96" s="173"/>
      <c r="P96" s="173"/>
      <c r="Q96" s="173"/>
      <c r="R96" s="162"/>
      <c r="S96" s="34"/>
      <c r="T96" s="34"/>
      <c r="U96" s="35" t="s">
        <v>64</v>
      </c>
      <c r="V96" s="157">
        <v>11</v>
      </c>
      <c r="W96" s="158">
        <f>IFERROR(IF(V96="","",V96),"")</f>
        <v>11</v>
      </c>
      <c r="X96" s="36">
        <f>IFERROR(IF(V96="","",V96*0.0155),"")</f>
        <v>0.17049999999999998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161</v>
      </c>
      <c r="B97" s="54" t="s">
        <v>162</v>
      </c>
      <c r="C97" s="31">
        <v>4301070976</v>
      </c>
      <c r="D97" s="161">
        <v>4607111034144</v>
      </c>
      <c r="E97" s="162"/>
      <c r="F97" s="156">
        <v>0.9</v>
      </c>
      <c r="G97" s="32">
        <v>8</v>
      </c>
      <c r="H97" s="156">
        <v>7.2</v>
      </c>
      <c r="I97" s="156">
        <v>7.4859999999999998</v>
      </c>
      <c r="J97" s="32">
        <v>84</v>
      </c>
      <c r="K97" s="32" t="s">
        <v>62</v>
      </c>
      <c r="L97" s="33" t="s">
        <v>63</v>
      </c>
      <c r="M97" s="32">
        <v>180</v>
      </c>
      <c r="N97" s="280" t="s">
        <v>163</v>
      </c>
      <c r="O97" s="173"/>
      <c r="P97" s="173"/>
      <c r="Q97" s="173"/>
      <c r="R97" s="162"/>
      <c r="S97" s="34"/>
      <c r="T97" s="34"/>
      <c r="U97" s="35" t="s">
        <v>64</v>
      </c>
      <c r="V97" s="157">
        <v>144</v>
      </c>
      <c r="W97" s="158">
        <f>IFERROR(IF(V97="","",V97),"")</f>
        <v>144</v>
      </c>
      <c r="X97" s="36">
        <f>IFERROR(IF(V97="","",V97*0.0155),"")</f>
        <v>2.2320000000000002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164</v>
      </c>
      <c r="B98" s="54" t="s">
        <v>165</v>
      </c>
      <c r="C98" s="31">
        <v>4301070973</v>
      </c>
      <c r="D98" s="161">
        <v>4607111033987</v>
      </c>
      <c r="E98" s="162"/>
      <c r="F98" s="156">
        <v>0.43</v>
      </c>
      <c r="G98" s="32">
        <v>16</v>
      </c>
      <c r="H98" s="156">
        <v>6.88</v>
      </c>
      <c r="I98" s="156">
        <v>7.1996000000000002</v>
      </c>
      <c r="J98" s="32">
        <v>84</v>
      </c>
      <c r="K98" s="32" t="s">
        <v>62</v>
      </c>
      <c r="L98" s="33" t="s">
        <v>63</v>
      </c>
      <c r="M98" s="32">
        <v>180</v>
      </c>
      <c r="N98" s="283" t="s">
        <v>166</v>
      </c>
      <c r="O98" s="173"/>
      <c r="P98" s="173"/>
      <c r="Q98" s="173"/>
      <c r="R98" s="162"/>
      <c r="S98" s="34"/>
      <c r="T98" s="34"/>
      <c r="U98" s="35" t="s">
        <v>64</v>
      </c>
      <c r="V98" s="157">
        <v>0</v>
      </c>
      <c r="W98" s="158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167</v>
      </c>
      <c r="B99" s="54" t="s">
        <v>168</v>
      </c>
      <c r="C99" s="31">
        <v>4301070974</v>
      </c>
      <c r="D99" s="161">
        <v>4607111034151</v>
      </c>
      <c r="E99" s="162"/>
      <c r="F99" s="156">
        <v>0.9</v>
      </c>
      <c r="G99" s="32">
        <v>8</v>
      </c>
      <c r="H99" s="156">
        <v>7.2</v>
      </c>
      <c r="I99" s="156">
        <v>7.4859999999999998</v>
      </c>
      <c r="J99" s="32">
        <v>84</v>
      </c>
      <c r="K99" s="32" t="s">
        <v>62</v>
      </c>
      <c r="L99" s="33" t="s">
        <v>63</v>
      </c>
      <c r="M99" s="32">
        <v>180</v>
      </c>
      <c r="N99" s="257" t="s">
        <v>169</v>
      </c>
      <c r="O99" s="173"/>
      <c r="P99" s="173"/>
      <c r="Q99" s="173"/>
      <c r="R99" s="162"/>
      <c r="S99" s="34"/>
      <c r="T99" s="34"/>
      <c r="U99" s="35" t="s">
        <v>64</v>
      </c>
      <c r="V99" s="157">
        <v>338</v>
      </c>
      <c r="W99" s="158">
        <f>IFERROR(IF(V99="","",V99),"")</f>
        <v>338</v>
      </c>
      <c r="X99" s="36">
        <f>IFERROR(IF(V99="","",V99*0.0155),"")</f>
        <v>5.2389999999999999</v>
      </c>
      <c r="Y99" s="56"/>
      <c r="Z99" s="57"/>
      <c r="AD99" s="61"/>
      <c r="BA99" s="98" t="s">
        <v>1</v>
      </c>
    </row>
    <row r="100" spans="1:53" ht="27" customHeight="1" x14ac:dyDescent="0.25">
      <c r="A100" s="54" t="s">
        <v>170</v>
      </c>
      <c r="B100" s="54" t="s">
        <v>171</v>
      </c>
      <c r="C100" s="31">
        <v>4301070958</v>
      </c>
      <c r="D100" s="161">
        <v>4607111038098</v>
      </c>
      <c r="E100" s="162"/>
      <c r="F100" s="156">
        <v>0.8</v>
      </c>
      <c r="G100" s="32">
        <v>8</v>
      </c>
      <c r="H100" s="156">
        <v>6.4</v>
      </c>
      <c r="I100" s="156">
        <v>6.6859999999999999</v>
      </c>
      <c r="J100" s="32">
        <v>84</v>
      </c>
      <c r="K100" s="32" t="s">
        <v>62</v>
      </c>
      <c r="L100" s="33" t="s">
        <v>63</v>
      </c>
      <c r="M100" s="32">
        <v>180</v>
      </c>
      <c r="N100" s="202" t="s">
        <v>172</v>
      </c>
      <c r="O100" s="173"/>
      <c r="P100" s="173"/>
      <c r="Q100" s="173"/>
      <c r="R100" s="162"/>
      <c r="S100" s="34"/>
      <c r="T100" s="34"/>
      <c r="U100" s="35" t="s">
        <v>64</v>
      </c>
      <c r="V100" s="157">
        <v>0</v>
      </c>
      <c r="W100" s="158">
        <f>IFERROR(IF(V100="","",V100),"")</f>
        <v>0</v>
      </c>
      <c r="X100" s="36">
        <f>IFERROR(IF(V100="","",V100*0.0155),"")</f>
        <v>0</v>
      </c>
      <c r="Y100" s="56"/>
      <c r="Z100" s="57"/>
      <c r="AD100" s="61"/>
      <c r="BA100" s="99" t="s">
        <v>1</v>
      </c>
    </row>
    <row r="101" spans="1:53" x14ac:dyDescent="0.2">
      <c r="A101" s="170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71"/>
      <c r="N101" s="163" t="s">
        <v>65</v>
      </c>
      <c r="O101" s="164"/>
      <c r="P101" s="164"/>
      <c r="Q101" s="164"/>
      <c r="R101" s="164"/>
      <c r="S101" s="164"/>
      <c r="T101" s="165"/>
      <c r="U101" s="37" t="s">
        <v>64</v>
      </c>
      <c r="V101" s="159">
        <f>IFERROR(SUM(V96:V100),"0")</f>
        <v>493</v>
      </c>
      <c r="W101" s="159">
        <f>IFERROR(SUM(W96:W100),"0")</f>
        <v>493</v>
      </c>
      <c r="X101" s="159">
        <f>IFERROR(IF(X96="",0,X96),"0")+IFERROR(IF(X97="",0,X97),"0")+IFERROR(IF(X98="",0,X98),"0")+IFERROR(IF(X99="",0,X99),"0")+IFERROR(IF(X100="",0,X100),"0")</f>
        <v>7.6415000000000006</v>
      </c>
      <c r="Y101" s="160"/>
      <c r="Z101" s="160"/>
    </row>
    <row r="102" spans="1:53" x14ac:dyDescent="0.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71"/>
      <c r="N102" s="163" t="s">
        <v>65</v>
      </c>
      <c r="O102" s="164"/>
      <c r="P102" s="164"/>
      <c r="Q102" s="164"/>
      <c r="R102" s="164"/>
      <c r="S102" s="164"/>
      <c r="T102" s="165"/>
      <c r="U102" s="37" t="s">
        <v>66</v>
      </c>
      <c r="V102" s="159">
        <f>IFERROR(SUMPRODUCT(V96:V100*H96:H100),"0")</f>
        <v>3546.08</v>
      </c>
      <c r="W102" s="159">
        <f>IFERROR(SUMPRODUCT(W96:W100*H96:H100),"0")</f>
        <v>3546.08</v>
      </c>
      <c r="X102" s="37"/>
      <c r="Y102" s="160"/>
      <c r="Z102" s="160"/>
    </row>
    <row r="103" spans="1:53" ht="16.5" customHeight="1" x14ac:dyDescent="0.25">
      <c r="A103" s="166" t="s">
        <v>173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53"/>
      <c r="Z103" s="153"/>
    </row>
    <row r="104" spans="1:53" ht="14.25" customHeight="1" x14ac:dyDescent="0.25">
      <c r="A104" s="174" t="s">
        <v>126</v>
      </c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52"/>
      <c r="Z104" s="152"/>
    </row>
    <row r="105" spans="1:53" ht="27" customHeight="1" x14ac:dyDescent="0.25">
      <c r="A105" s="54" t="s">
        <v>174</v>
      </c>
      <c r="B105" s="54" t="s">
        <v>175</v>
      </c>
      <c r="C105" s="31">
        <v>4301135162</v>
      </c>
      <c r="D105" s="161">
        <v>4607111034014</v>
      </c>
      <c r="E105" s="162"/>
      <c r="F105" s="156">
        <v>0.25</v>
      </c>
      <c r="G105" s="32">
        <v>12</v>
      </c>
      <c r="H105" s="156">
        <v>3</v>
      </c>
      <c r="I105" s="156">
        <v>3.7035999999999998</v>
      </c>
      <c r="J105" s="32">
        <v>70</v>
      </c>
      <c r="K105" s="32" t="s">
        <v>72</v>
      </c>
      <c r="L105" s="33" t="s">
        <v>63</v>
      </c>
      <c r="M105" s="32">
        <v>180</v>
      </c>
      <c r="N105" s="30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173"/>
      <c r="P105" s="173"/>
      <c r="Q105" s="173"/>
      <c r="R105" s="162"/>
      <c r="S105" s="34"/>
      <c r="T105" s="34"/>
      <c r="U105" s="35" t="s">
        <v>64</v>
      </c>
      <c r="V105" s="157">
        <v>83</v>
      </c>
      <c r="W105" s="158">
        <f>IFERROR(IF(V105="","",V105),"")</f>
        <v>83</v>
      </c>
      <c r="X105" s="36">
        <f>IFERROR(IF(V105="","",V105*0.01788),"")</f>
        <v>1.48404</v>
      </c>
      <c r="Y105" s="56"/>
      <c r="Z105" s="57"/>
      <c r="AD105" s="61"/>
      <c r="BA105" s="100" t="s">
        <v>73</v>
      </c>
    </row>
    <row r="106" spans="1:53" ht="27" customHeight="1" x14ac:dyDescent="0.25">
      <c r="A106" s="54" t="s">
        <v>176</v>
      </c>
      <c r="B106" s="54" t="s">
        <v>177</v>
      </c>
      <c r="C106" s="31">
        <v>4301135117</v>
      </c>
      <c r="D106" s="161">
        <v>4607111033994</v>
      </c>
      <c r="E106" s="162"/>
      <c r="F106" s="156">
        <v>0.25</v>
      </c>
      <c r="G106" s="32">
        <v>12</v>
      </c>
      <c r="H106" s="156">
        <v>3</v>
      </c>
      <c r="I106" s="156">
        <v>3.7035999999999998</v>
      </c>
      <c r="J106" s="32">
        <v>70</v>
      </c>
      <c r="K106" s="32" t="s">
        <v>72</v>
      </c>
      <c r="L106" s="33" t="s">
        <v>63</v>
      </c>
      <c r="M106" s="32">
        <v>180</v>
      </c>
      <c r="N106" s="1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173"/>
      <c r="P106" s="173"/>
      <c r="Q106" s="173"/>
      <c r="R106" s="162"/>
      <c r="S106" s="34"/>
      <c r="T106" s="34"/>
      <c r="U106" s="35" t="s">
        <v>64</v>
      </c>
      <c r="V106" s="157">
        <v>83</v>
      </c>
      <c r="W106" s="158">
        <f>IFERROR(IF(V106="","",V106),"")</f>
        <v>83</v>
      </c>
      <c r="X106" s="36">
        <f>IFERROR(IF(V106="","",V106*0.01788),"")</f>
        <v>1.48404</v>
      </c>
      <c r="Y106" s="56"/>
      <c r="Z106" s="57"/>
      <c r="AD106" s="61"/>
      <c r="BA106" s="101" t="s">
        <v>73</v>
      </c>
    </row>
    <row r="107" spans="1:53" x14ac:dyDescent="0.2">
      <c r="A107" s="170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71"/>
      <c r="N107" s="163" t="s">
        <v>65</v>
      </c>
      <c r="O107" s="164"/>
      <c r="P107" s="164"/>
      <c r="Q107" s="164"/>
      <c r="R107" s="164"/>
      <c r="S107" s="164"/>
      <c r="T107" s="165"/>
      <c r="U107" s="37" t="s">
        <v>64</v>
      </c>
      <c r="V107" s="159">
        <f>IFERROR(SUM(V105:V106),"0")</f>
        <v>166</v>
      </c>
      <c r="W107" s="159">
        <f>IFERROR(SUM(W105:W106),"0")</f>
        <v>166</v>
      </c>
      <c r="X107" s="159">
        <f>IFERROR(IF(X105="",0,X105),"0")+IFERROR(IF(X106="",0,X106),"0")</f>
        <v>2.9680800000000001</v>
      </c>
      <c r="Y107" s="160"/>
      <c r="Z107" s="160"/>
    </row>
    <row r="108" spans="1:53" x14ac:dyDescent="0.2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71"/>
      <c r="N108" s="163" t="s">
        <v>65</v>
      </c>
      <c r="O108" s="164"/>
      <c r="P108" s="164"/>
      <c r="Q108" s="164"/>
      <c r="R108" s="164"/>
      <c r="S108" s="164"/>
      <c r="T108" s="165"/>
      <c r="U108" s="37" t="s">
        <v>66</v>
      </c>
      <c r="V108" s="159">
        <f>IFERROR(SUMPRODUCT(V105:V106*H105:H106),"0")</f>
        <v>498</v>
      </c>
      <c r="W108" s="159">
        <f>IFERROR(SUMPRODUCT(W105:W106*H105:H106),"0")</f>
        <v>498</v>
      </c>
      <c r="X108" s="37"/>
      <c r="Y108" s="160"/>
      <c r="Z108" s="160"/>
    </row>
    <row r="109" spans="1:53" ht="16.5" customHeight="1" x14ac:dyDescent="0.25">
      <c r="A109" s="166" t="s">
        <v>178</v>
      </c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53"/>
      <c r="Z109" s="153"/>
    </row>
    <row r="110" spans="1:53" ht="14.25" customHeight="1" x14ac:dyDescent="0.25">
      <c r="A110" s="174" t="s">
        <v>126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52"/>
      <c r="Z110" s="152"/>
    </row>
    <row r="111" spans="1:53" ht="16.5" customHeight="1" x14ac:dyDescent="0.25">
      <c r="A111" s="54" t="s">
        <v>179</v>
      </c>
      <c r="B111" s="54" t="s">
        <v>180</v>
      </c>
      <c r="C111" s="31">
        <v>4301135112</v>
      </c>
      <c r="D111" s="161">
        <v>4607111034199</v>
      </c>
      <c r="E111" s="162"/>
      <c r="F111" s="156">
        <v>0.25</v>
      </c>
      <c r="G111" s="32">
        <v>12</v>
      </c>
      <c r="H111" s="156">
        <v>3</v>
      </c>
      <c r="I111" s="156">
        <v>3.7035999999999998</v>
      </c>
      <c r="J111" s="32">
        <v>70</v>
      </c>
      <c r="K111" s="32" t="s">
        <v>72</v>
      </c>
      <c r="L111" s="33" t="s">
        <v>63</v>
      </c>
      <c r="M111" s="32">
        <v>180</v>
      </c>
      <c r="N111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173"/>
      <c r="P111" s="173"/>
      <c r="Q111" s="173"/>
      <c r="R111" s="162"/>
      <c r="S111" s="34"/>
      <c r="T111" s="34"/>
      <c r="U111" s="35" t="s">
        <v>64</v>
      </c>
      <c r="V111" s="157">
        <v>50</v>
      </c>
      <c r="W111" s="158">
        <f>IFERROR(IF(V111="","",V111),"")</f>
        <v>50</v>
      </c>
      <c r="X111" s="36">
        <f>IFERROR(IF(V111="","",V111*0.01788),"")</f>
        <v>0.89400000000000002</v>
      </c>
      <c r="Y111" s="56"/>
      <c r="Z111" s="57"/>
      <c r="AD111" s="61"/>
      <c r="BA111" s="102" t="s">
        <v>73</v>
      </c>
    </row>
    <row r="112" spans="1:53" x14ac:dyDescent="0.2">
      <c r="A112" s="170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71"/>
      <c r="N112" s="163" t="s">
        <v>65</v>
      </c>
      <c r="O112" s="164"/>
      <c r="P112" s="164"/>
      <c r="Q112" s="164"/>
      <c r="R112" s="164"/>
      <c r="S112" s="164"/>
      <c r="T112" s="165"/>
      <c r="U112" s="37" t="s">
        <v>64</v>
      </c>
      <c r="V112" s="159">
        <f>IFERROR(SUM(V111:V111),"0")</f>
        <v>50</v>
      </c>
      <c r="W112" s="159">
        <f>IFERROR(SUM(W111:W111),"0")</f>
        <v>50</v>
      </c>
      <c r="X112" s="159">
        <f>IFERROR(IF(X111="",0,X111),"0")</f>
        <v>0.89400000000000002</v>
      </c>
      <c r="Y112" s="160"/>
      <c r="Z112" s="160"/>
    </row>
    <row r="113" spans="1:53" x14ac:dyDescent="0.2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71"/>
      <c r="N113" s="163" t="s">
        <v>65</v>
      </c>
      <c r="O113" s="164"/>
      <c r="P113" s="164"/>
      <c r="Q113" s="164"/>
      <c r="R113" s="164"/>
      <c r="S113" s="164"/>
      <c r="T113" s="165"/>
      <c r="U113" s="37" t="s">
        <v>66</v>
      </c>
      <c r="V113" s="159">
        <f>IFERROR(SUMPRODUCT(V111:V111*H111:H111),"0")</f>
        <v>150</v>
      </c>
      <c r="W113" s="159">
        <f>IFERROR(SUMPRODUCT(W111:W111*H111:H111),"0")</f>
        <v>150</v>
      </c>
      <c r="X113" s="37"/>
      <c r="Y113" s="160"/>
      <c r="Z113" s="160"/>
    </row>
    <row r="114" spans="1:53" ht="16.5" customHeight="1" x14ac:dyDescent="0.25">
      <c r="A114" s="166" t="s">
        <v>181</v>
      </c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53"/>
      <c r="Z114" s="153"/>
    </row>
    <row r="115" spans="1:53" ht="14.25" customHeight="1" x14ac:dyDescent="0.25">
      <c r="A115" s="174" t="s">
        <v>126</v>
      </c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52"/>
      <c r="Z115" s="152"/>
    </row>
    <row r="116" spans="1:53" ht="27" customHeight="1" x14ac:dyDescent="0.25">
      <c r="A116" s="54" t="s">
        <v>182</v>
      </c>
      <c r="B116" s="54" t="s">
        <v>183</v>
      </c>
      <c r="C116" s="31">
        <v>4301130006</v>
      </c>
      <c r="D116" s="161">
        <v>4607111034670</v>
      </c>
      <c r="E116" s="162"/>
      <c r="F116" s="156">
        <v>3</v>
      </c>
      <c r="G116" s="32">
        <v>1</v>
      </c>
      <c r="H116" s="156">
        <v>3</v>
      </c>
      <c r="I116" s="156">
        <v>3.1949999999999998</v>
      </c>
      <c r="J116" s="32">
        <v>126</v>
      </c>
      <c r="K116" s="32" t="s">
        <v>72</v>
      </c>
      <c r="L116" s="33" t="s">
        <v>63</v>
      </c>
      <c r="M116" s="32">
        <v>180</v>
      </c>
      <c r="N116" s="21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173"/>
      <c r="P116" s="173"/>
      <c r="Q116" s="173"/>
      <c r="R116" s="162"/>
      <c r="S116" s="34"/>
      <c r="T116" s="34"/>
      <c r="U116" s="35" t="s">
        <v>64</v>
      </c>
      <c r="V116" s="157">
        <v>0</v>
      </c>
      <c r="W116" s="158">
        <f>IFERROR(IF(V116="","",V116),"")</f>
        <v>0</v>
      </c>
      <c r="X116" s="36">
        <f>IFERROR(IF(V116="","",V116*0.00936),"")</f>
        <v>0</v>
      </c>
      <c r="Y116" s="56" t="s">
        <v>184</v>
      </c>
      <c r="Z116" s="57"/>
      <c r="AD116" s="61"/>
      <c r="BA116" s="103" t="s">
        <v>73</v>
      </c>
    </row>
    <row r="117" spans="1:53" ht="27" customHeight="1" x14ac:dyDescent="0.25">
      <c r="A117" s="54" t="s">
        <v>185</v>
      </c>
      <c r="B117" s="54" t="s">
        <v>186</v>
      </c>
      <c r="C117" s="31">
        <v>4301130003</v>
      </c>
      <c r="D117" s="161">
        <v>4607111034687</v>
      </c>
      <c r="E117" s="162"/>
      <c r="F117" s="156">
        <v>3</v>
      </c>
      <c r="G117" s="32">
        <v>1</v>
      </c>
      <c r="H117" s="156">
        <v>3</v>
      </c>
      <c r="I117" s="156">
        <v>3.1949999999999998</v>
      </c>
      <c r="J117" s="32">
        <v>126</v>
      </c>
      <c r="K117" s="32" t="s">
        <v>72</v>
      </c>
      <c r="L117" s="33" t="s">
        <v>63</v>
      </c>
      <c r="M117" s="32">
        <v>180</v>
      </c>
      <c r="N117" s="296" t="s">
        <v>187</v>
      </c>
      <c r="O117" s="173"/>
      <c r="P117" s="173"/>
      <c r="Q117" s="173"/>
      <c r="R117" s="162"/>
      <c r="S117" s="34"/>
      <c r="T117" s="34"/>
      <c r="U117" s="35" t="s">
        <v>64</v>
      </c>
      <c r="V117" s="157">
        <v>0</v>
      </c>
      <c r="W117" s="158">
        <f>IFERROR(IF(V117="","",V117),"")</f>
        <v>0</v>
      </c>
      <c r="X117" s="36">
        <f>IFERROR(IF(V117="","",V117*0.00936),"")</f>
        <v>0</v>
      </c>
      <c r="Y117" s="56" t="s">
        <v>184</v>
      </c>
      <c r="Z117" s="57"/>
      <c r="AD117" s="61"/>
      <c r="BA117" s="104" t="s">
        <v>73</v>
      </c>
    </row>
    <row r="118" spans="1:53" ht="27" customHeight="1" x14ac:dyDescent="0.25">
      <c r="A118" s="54" t="s">
        <v>188</v>
      </c>
      <c r="B118" s="54" t="s">
        <v>189</v>
      </c>
      <c r="C118" s="31">
        <v>4301135115</v>
      </c>
      <c r="D118" s="161">
        <v>4607111034380</v>
      </c>
      <c r="E118" s="162"/>
      <c r="F118" s="156">
        <v>0.25</v>
      </c>
      <c r="G118" s="32">
        <v>12</v>
      </c>
      <c r="H118" s="156">
        <v>3</v>
      </c>
      <c r="I118" s="156">
        <v>3.7035999999999998</v>
      </c>
      <c r="J118" s="32">
        <v>70</v>
      </c>
      <c r="K118" s="32" t="s">
        <v>72</v>
      </c>
      <c r="L118" s="33" t="s">
        <v>63</v>
      </c>
      <c r="M118" s="32">
        <v>180</v>
      </c>
      <c r="N118" s="23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173"/>
      <c r="P118" s="173"/>
      <c r="Q118" s="173"/>
      <c r="R118" s="162"/>
      <c r="S118" s="34"/>
      <c r="T118" s="34"/>
      <c r="U118" s="35" t="s">
        <v>64</v>
      </c>
      <c r="V118" s="157">
        <v>0</v>
      </c>
      <c r="W118" s="158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73</v>
      </c>
    </row>
    <row r="119" spans="1:53" ht="27" customHeight="1" x14ac:dyDescent="0.25">
      <c r="A119" s="54" t="s">
        <v>190</v>
      </c>
      <c r="B119" s="54" t="s">
        <v>191</v>
      </c>
      <c r="C119" s="31">
        <v>4301135114</v>
      </c>
      <c r="D119" s="161">
        <v>4607111034397</v>
      </c>
      <c r="E119" s="162"/>
      <c r="F119" s="156">
        <v>0.25</v>
      </c>
      <c r="G119" s="32">
        <v>12</v>
      </c>
      <c r="H119" s="156">
        <v>3</v>
      </c>
      <c r="I119" s="156">
        <v>3.7035999999999998</v>
      </c>
      <c r="J119" s="32">
        <v>70</v>
      </c>
      <c r="K119" s="32" t="s">
        <v>72</v>
      </c>
      <c r="L119" s="33" t="s">
        <v>63</v>
      </c>
      <c r="M119" s="32">
        <v>180</v>
      </c>
      <c r="N119" s="29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173"/>
      <c r="P119" s="173"/>
      <c r="Q119" s="173"/>
      <c r="R119" s="162"/>
      <c r="S119" s="34"/>
      <c r="T119" s="34"/>
      <c r="U119" s="35" t="s">
        <v>64</v>
      </c>
      <c r="V119" s="157">
        <v>49</v>
      </c>
      <c r="W119" s="158">
        <f>IFERROR(IF(V119="","",V119),"")</f>
        <v>49</v>
      </c>
      <c r="X119" s="36">
        <f>IFERROR(IF(V119="","",V119*0.01788),"")</f>
        <v>0.87612000000000001</v>
      </c>
      <c r="Y119" s="56"/>
      <c r="Z119" s="57"/>
      <c r="AD119" s="61"/>
      <c r="BA119" s="106" t="s">
        <v>73</v>
      </c>
    </row>
    <row r="120" spans="1:53" x14ac:dyDescent="0.2">
      <c r="A120" s="170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71"/>
      <c r="N120" s="163" t="s">
        <v>65</v>
      </c>
      <c r="O120" s="164"/>
      <c r="P120" s="164"/>
      <c r="Q120" s="164"/>
      <c r="R120" s="164"/>
      <c r="S120" s="164"/>
      <c r="T120" s="165"/>
      <c r="U120" s="37" t="s">
        <v>64</v>
      </c>
      <c r="V120" s="159">
        <f>IFERROR(SUM(V116:V119),"0")</f>
        <v>49</v>
      </c>
      <c r="W120" s="159">
        <f>IFERROR(SUM(W116:W119),"0")</f>
        <v>49</v>
      </c>
      <c r="X120" s="159">
        <f>IFERROR(IF(X116="",0,X116),"0")+IFERROR(IF(X117="",0,X117),"0")+IFERROR(IF(X118="",0,X118),"0")+IFERROR(IF(X119="",0,X119),"0")</f>
        <v>0.87612000000000001</v>
      </c>
      <c r="Y120" s="160"/>
      <c r="Z120" s="160"/>
    </row>
    <row r="121" spans="1:53" x14ac:dyDescent="0.2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71"/>
      <c r="N121" s="163" t="s">
        <v>65</v>
      </c>
      <c r="O121" s="164"/>
      <c r="P121" s="164"/>
      <c r="Q121" s="164"/>
      <c r="R121" s="164"/>
      <c r="S121" s="164"/>
      <c r="T121" s="165"/>
      <c r="U121" s="37" t="s">
        <v>66</v>
      </c>
      <c r="V121" s="159">
        <f>IFERROR(SUMPRODUCT(V116:V119*H116:H119),"0")</f>
        <v>147</v>
      </c>
      <c r="W121" s="159">
        <f>IFERROR(SUMPRODUCT(W116:W119*H116:H119),"0")</f>
        <v>147</v>
      </c>
      <c r="X121" s="37"/>
      <c r="Y121" s="160"/>
      <c r="Z121" s="160"/>
    </row>
    <row r="122" spans="1:53" ht="16.5" customHeight="1" x14ac:dyDescent="0.25">
      <c r="A122" s="166" t="s">
        <v>192</v>
      </c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53"/>
      <c r="Z122" s="153"/>
    </row>
    <row r="123" spans="1:53" ht="14.25" customHeight="1" x14ac:dyDescent="0.25">
      <c r="A123" s="174" t="s">
        <v>126</v>
      </c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52"/>
      <c r="Z123" s="152"/>
    </row>
    <row r="124" spans="1:53" ht="27" customHeight="1" x14ac:dyDescent="0.25">
      <c r="A124" s="54" t="s">
        <v>193</v>
      </c>
      <c r="B124" s="54" t="s">
        <v>194</v>
      </c>
      <c r="C124" s="31">
        <v>4301135134</v>
      </c>
      <c r="D124" s="161">
        <v>4607111035806</v>
      </c>
      <c r="E124" s="162"/>
      <c r="F124" s="156">
        <v>0.25</v>
      </c>
      <c r="G124" s="32">
        <v>12</v>
      </c>
      <c r="H124" s="156">
        <v>3</v>
      </c>
      <c r="I124" s="156">
        <v>3.7035999999999998</v>
      </c>
      <c r="J124" s="32">
        <v>70</v>
      </c>
      <c r="K124" s="32" t="s">
        <v>72</v>
      </c>
      <c r="L124" s="33" t="s">
        <v>63</v>
      </c>
      <c r="M124" s="32">
        <v>180</v>
      </c>
      <c r="N124" s="23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173"/>
      <c r="P124" s="173"/>
      <c r="Q124" s="173"/>
      <c r="R124" s="162"/>
      <c r="S124" s="34"/>
      <c r="T124" s="34"/>
      <c r="U124" s="35" t="s">
        <v>64</v>
      </c>
      <c r="V124" s="157">
        <v>0</v>
      </c>
      <c r="W124" s="158">
        <f>IFERROR(IF(V124="","",V124),"")</f>
        <v>0</v>
      </c>
      <c r="X124" s="36">
        <f>IFERROR(IF(V124="","",V124*0.01788),"")</f>
        <v>0</v>
      </c>
      <c r="Y124" s="56"/>
      <c r="Z124" s="57"/>
      <c r="AD124" s="61"/>
      <c r="BA124" s="107" t="s">
        <v>73</v>
      </c>
    </row>
    <row r="125" spans="1:53" x14ac:dyDescent="0.2">
      <c r="A125" s="170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71"/>
      <c r="N125" s="163" t="s">
        <v>65</v>
      </c>
      <c r="O125" s="164"/>
      <c r="P125" s="164"/>
      <c r="Q125" s="164"/>
      <c r="R125" s="164"/>
      <c r="S125" s="164"/>
      <c r="T125" s="165"/>
      <c r="U125" s="37" t="s">
        <v>64</v>
      </c>
      <c r="V125" s="159">
        <f>IFERROR(SUM(V124:V124),"0")</f>
        <v>0</v>
      </c>
      <c r="W125" s="159">
        <f>IFERROR(SUM(W124:W124),"0")</f>
        <v>0</v>
      </c>
      <c r="X125" s="159">
        <f>IFERROR(IF(X124="",0,X124),"0")</f>
        <v>0</v>
      </c>
      <c r="Y125" s="160"/>
      <c r="Z125" s="160"/>
    </row>
    <row r="126" spans="1:53" x14ac:dyDescent="0.2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71"/>
      <c r="N126" s="163" t="s">
        <v>65</v>
      </c>
      <c r="O126" s="164"/>
      <c r="P126" s="164"/>
      <c r="Q126" s="164"/>
      <c r="R126" s="164"/>
      <c r="S126" s="164"/>
      <c r="T126" s="165"/>
      <c r="U126" s="37" t="s">
        <v>66</v>
      </c>
      <c r="V126" s="159">
        <f>IFERROR(SUMPRODUCT(V124:V124*H124:H124),"0")</f>
        <v>0</v>
      </c>
      <c r="W126" s="159">
        <f>IFERROR(SUMPRODUCT(W124:W124*H124:H124),"0")</f>
        <v>0</v>
      </c>
      <c r="X126" s="37"/>
      <c r="Y126" s="160"/>
      <c r="Z126" s="160"/>
    </row>
    <row r="127" spans="1:53" ht="16.5" customHeight="1" x14ac:dyDescent="0.25">
      <c r="A127" s="166" t="s">
        <v>195</v>
      </c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53"/>
      <c r="Z127" s="153"/>
    </row>
    <row r="128" spans="1:53" ht="14.25" customHeight="1" x14ac:dyDescent="0.25">
      <c r="A128" s="174" t="s">
        <v>196</v>
      </c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52"/>
      <c r="Z128" s="152"/>
    </row>
    <row r="129" spans="1:53" ht="27" customHeight="1" x14ac:dyDescent="0.25">
      <c r="A129" s="54" t="s">
        <v>197</v>
      </c>
      <c r="B129" s="54" t="s">
        <v>198</v>
      </c>
      <c r="C129" s="31">
        <v>4301070768</v>
      </c>
      <c r="D129" s="161">
        <v>4607111035639</v>
      </c>
      <c r="E129" s="162"/>
      <c r="F129" s="156">
        <v>0.2</v>
      </c>
      <c r="G129" s="32">
        <v>12</v>
      </c>
      <c r="H129" s="156">
        <v>2.4</v>
      </c>
      <c r="I129" s="156">
        <v>3.13</v>
      </c>
      <c r="J129" s="32">
        <v>48</v>
      </c>
      <c r="K129" s="32" t="s">
        <v>199</v>
      </c>
      <c r="L129" s="33" t="s">
        <v>63</v>
      </c>
      <c r="M129" s="32">
        <v>180</v>
      </c>
      <c r="N129" s="22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173"/>
      <c r="P129" s="173"/>
      <c r="Q129" s="173"/>
      <c r="R129" s="162"/>
      <c r="S129" s="34"/>
      <c r="T129" s="34"/>
      <c r="U129" s="35" t="s">
        <v>64</v>
      </c>
      <c r="V129" s="157">
        <v>0</v>
      </c>
      <c r="W129" s="158">
        <f>IFERROR(IF(V129="","",V129),"")</f>
        <v>0</v>
      </c>
      <c r="X129" s="36">
        <f>IFERROR(IF(V129="","",V129*0.01786),"")</f>
        <v>0</v>
      </c>
      <c r="Y129" s="56"/>
      <c r="Z129" s="57"/>
      <c r="AD129" s="61"/>
      <c r="BA129" s="108" t="s">
        <v>73</v>
      </c>
    </row>
    <row r="130" spans="1:53" ht="27" customHeight="1" x14ac:dyDescent="0.25">
      <c r="A130" s="54" t="s">
        <v>200</v>
      </c>
      <c r="B130" s="54" t="s">
        <v>201</v>
      </c>
      <c r="C130" s="31">
        <v>4301070797</v>
      </c>
      <c r="D130" s="161">
        <v>4607111035646</v>
      </c>
      <c r="E130" s="162"/>
      <c r="F130" s="156">
        <v>0.2</v>
      </c>
      <c r="G130" s="32">
        <v>8</v>
      </c>
      <c r="H130" s="156">
        <v>1.6</v>
      </c>
      <c r="I130" s="156">
        <v>2.12</v>
      </c>
      <c r="J130" s="32">
        <v>72</v>
      </c>
      <c r="K130" s="32" t="s">
        <v>202</v>
      </c>
      <c r="L130" s="33" t="s">
        <v>63</v>
      </c>
      <c r="M130" s="32">
        <v>180</v>
      </c>
      <c r="N130" s="29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173"/>
      <c r="P130" s="173"/>
      <c r="Q130" s="173"/>
      <c r="R130" s="162"/>
      <c r="S130" s="34"/>
      <c r="T130" s="34"/>
      <c r="U130" s="35" t="s">
        <v>64</v>
      </c>
      <c r="V130" s="157">
        <v>0</v>
      </c>
      <c r="W130" s="158">
        <f>IFERROR(IF(V130="","",V130),"")</f>
        <v>0</v>
      </c>
      <c r="X130" s="36">
        <f>IFERROR(IF(V130="","",V130*0.01157),"")</f>
        <v>0</v>
      </c>
      <c r="Y130" s="56"/>
      <c r="Z130" s="57"/>
      <c r="AD130" s="61"/>
      <c r="BA130" s="109" t="s">
        <v>73</v>
      </c>
    </row>
    <row r="131" spans="1:53" x14ac:dyDescent="0.2">
      <c r="A131" s="170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71"/>
      <c r="N131" s="163" t="s">
        <v>65</v>
      </c>
      <c r="O131" s="164"/>
      <c r="P131" s="164"/>
      <c r="Q131" s="164"/>
      <c r="R131" s="164"/>
      <c r="S131" s="164"/>
      <c r="T131" s="165"/>
      <c r="U131" s="37" t="s">
        <v>64</v>
      </c>
      <c r="V131" s="159">
        <f>IFERROR(SUM(V129:V130),"0")</f>
        <v>0</v>
      </c>
      <c r="W131" s="159">
        <f>IFERROR(SUM(W129:W130),"0")</f>
        <v>0</v>
      </c>
      <c r="X131" s="159">
        <f>IFERROR(IF(X129="",0,X129),"0")+IFERROR(IF(X130="",0,X130),"0")</f>
        <v>0</v>
      </c>
      <c r="Y131" s="160"/>
      <c r="Z131" s="160"/>
    </row>
    <row r="132" spans="1:53" x14ac:dyDescent="0.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71"/>
      <c r="N132" s="163" t="s">
        <v>65</v>
      </c>
      <c r="O132" s="164"/>
      <c r="P132" s="164"/>
      <c r="Q132" s="164"/>
      <c r="R132" s="164"/>
      <c r="S132" s="164"/>
      <c r="T132" s="165"/>
      <c r="U132" s="37" t="s">
        <v>66</v>
      </c>
      <c r="V132" s="159">
        <f>IFERROR(SUMPRODUCT(V129:V130*H129:H130),"0")</f>
        <v>0</v>
      </c>
      <c r="W132" s="159">
        <f>IFERROR(SUMPRODUCT(W129:W130*H129:H130),"0")</f>
        <v>0</v>
      </c>
      <c r="X132" s="37"/>
      <c r="Y132" s="160"/>
      <c r="Z132" s="160"/>
    </row>
    <row r="133" spans="1:53" ht="16.5" customHeight="1" x14ac:dyDescent="0.25">
      <c r="A133" s="166" t="s">
        <v>203</v>
      </c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53"/>
      <c r="Z133" s="153"/>
    </row>
    <row r="134" spans="1:53" ht="14.25" customHeight="1" x14ac:dyDescent="0.25">
      <c r="A134" s="174" t="s">
        <v>126</v>
      </c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52"/>
      <c r="Z134" s="152"/>
    </row>
    <row r="135" spans="1:53" ht="27" customHeight="1" x14ac:dyDescent="0.25">
      <c r="A135" s="54" t="s">
        <v>204</v>
      </c>
      <c r="B135" s="54" t="s">
        <v>205</v>
      </c>
      <c r="C135" s="31">
        <v>4301135026</v>
      </c>
      <c r="D135" s="161">
        <v>4607111036124</v>
      </c>
      <c r="E135" s="162"/>
      <c r="F135" s="156">
        <v>0.4</v>
      </c>
      <c r="G135" s="32">
        <v>12</v>
      </c>
      <c r="H135" s="156">
        <v>4.8</v>
      </c>
      <c r="I135" s="156">
        <v>5.1260000000000003</v>
      </c>
      <c r="J135" s="32">
        <v>84</v>
      </c>
      <c r="K135" s="32" t="s">
        <v>62</v>
      </c>
      <c r="L135" s="33" t="s">
        <v>63</v>
      </c>
      <c r="M135" s="32">
        <v>180</v>
      </c>
      <c r="N135" s="308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3"/>
      <c r="P135" s="173"/>
      <c r="Q135" s="173"/>
      <c r="R135" s="162"/>
      <c r="S135" s="34"/>
      <c r="T135" s="34"/>
      <c r="U135" s="35" t="s">
        <v>64</v>
      </c>
      <c r="V135" s="157">
        <v>0</v>
      </c>
      <c r="W135" s="158">
        <f>IFERROR(IF(V135="","",V135),"")</f>
        <v>0</v>
      </c>
      <c r="X135" s="36">
        <f>IFERROR(IF(V135="","",V135*0.0155),"")</f>
        <v>0</v>
      </c>
      <c r="Y135" s="56"/>
      <c r="Z135" s="57"/>
      <c r="AD135" s="61"/>
      <c r="BA135" s="110" t="s">
        <v>73</v>
      </c>
    </row>
    <row r="136" spans="1:53" x14ac:dyDescent="0.2">
      <c r="A136" s="170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71"/>
      <c r="N136" s="163" t="s">
        <v>65</v>
      </c>
      <c r="O136" s="164"/>
      <c r="P136" s="164"/>
      <c r="Q136" s="164"/>
      <c r="R136" s="164"/>
      <c r="S136" s="164"/>
      <c r="T136" s="165"/>
      <c r="U136" s="37" t="s">
        <v>64</v>
      </c>
      <c r="V136" s="159">
        <f>IFERROR(SUM(V135:V135),"0")</f>
        <v>0</v>
      </c>
      <c r="W136" s="159">
        <f>IFERROR(SUM(W135:W135),"0")</f>
        <v>0</v>
      </c>
      <c r="X136" s="159">
        <f>IFERROR(IF(X135="",0,X135),"0")</f>
        <v>0</v>
      </c>
      <c r="Y136" s="160"/>
      <c r="Z136" s="160"/>
    </row>
    <row r="137" spans="1:53" x14ac:dyDescent="0.2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71"/>
      <c r="N137" s="163" t="s">
        <v>65</v>
      </c>
      <c r="O137" s="164"/>
      <c r="P137" s="164"/>
      <c r="Q137" s="164"/>
      <c r="R137" s="164"/>
      <c r="S137" s="164"/>
      <c r="T137" s="165"/>
      <c r="U137" s="37" t="s">
        <v>66</v>
      </c>
      <c r="V137" s="159">
        <f>IFERROR(SUMPRODUCT(V135:V135*H135:H135),"0")</f>
        <v>0</v>
      </c>
      <c r="W137" s="159">
        <f>IFERROR(SUMPRODUCT(W135:W135*H135:H135),"0")</f>
        <v>0</v>
      </c>
      <c r="X137" s="37"/>
      <c r="Y137" s="160"/>
      <c r="Z137" s="160"/>
    </row>
    <row r="138" spans="1:53" ht="27.75" customHeight="1" x14ac:dyDescent="0.2">
      <c r="A138" s="191" t="s">
        <v>206</v>
      </c>
      <c r="B138" s="192"/>
      <c r="C138" s="192"/>
      <c r="D138" s="192"/>
      <c r="E138" s="192"/>
      <c r="F138" s="192"/>
      <c r="G138" s="192"/>
      <c r="H138" s="192"/>
      <c r="I138" s="192"/>
      <c r="J138" s="192"/>
      <c r="K138" s="192"/>
      <c r="L138" s="192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  <c r="Y138" s="48"/>
      <c r="Z138" s="48"/>
    </row>
    <row r="139" spans="1:53" ht="16.5" customHeight="1" x14ac:dyDescent="0.25">
      <c r="A139" s="166" t="s">
        <v>207</v>
      </c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53"/>
      <c r="Z139" s="153"/>
    </row>
    <row r="140" spans="1:53" ht="14.25" customHeight="1" x14ac:dyDescent="0.25">
      <c r="A140" s="174" t="s">
        <v>196</v>
      </c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52"/>
      <c r="Z140" s="152"/>
    </row>
    <row r="141" spans="1:53" ht="16.5" customHeight="1" x14ac:dyDescent="0.25">
      <c r="A141" s="54" t="s">
        <v>208</v>
      </c>
      <c r="B141" s="54" t="s">
        <v>209</v>
      </c>
      <c r="C141" s="31">
        <v>4301071010</v>
      </c>
      <c r="D141" s="161">
        <v>4607111037701</v>
      </c>
      <c r="E141" s="162"/>
      <c r="F141" s="156">
        <v>5</v>
      </c>
      <c r="G141" s="32">
        <v>1</v>
      </c>
      <c r="H141" s="156">
        <v>5</v>
      </c>
      <c r="I141" s="156">
        <v>5.2</v>
      </c>
      <c r="J141" s="32">
        <v>144</v>
      </c>
      <c r="K141" s="32" t="s">
        <v>62</v>
      </c>
      <c r="L141" s="33" t="s">
        <v>63</v>
      </c>
      <c r="M141" s="32">
        <v>180</v>
      </c>
      <c r="N141" s="31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3"/>
      <c r="P141" s="173"/>
      <c r="Q141" s="173"/>
      <c r="R141" s="162"/>
      <c r="S141" s="34"/>
      <c r="T141" s="34"/>
      <c r="U141" s="35" t="s">
        <v>64</v>
      </c>
      <c r="V141" s="157">
        <v>0</v>
      </c>
      <c r="W141" s="158">
        <f>IFERROR(IF(V141="","",V141),"")</f>
        <v>0</v>
      </c>
      <c r="X141" s="36">
        <f>IFERROR(IF(V141="","",V141*0.00866),"")</f>
        <v>0</v>
      </c>
      <c r="Y141" s="56"/>
      <c r="Z141" s="57"/>
      <c r="AD141" s="61"/>
      <c r="BA141" s="111" t="s">
        <v>73</v>
      </c>
    </row>
    <row r="142" spans="1:53" x14ac:dyDescent="0.2">
      <c r="A142" s="170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71"/>
      <c r="N142" s="163" t="s">
        <v>65</v>
      </c>
      <c r="O142" s="164"/>
      <c r="P142" s="164"/>
      <c r="Q142" s="164"/>
      <c r="R142" s="164"/>
      <c r="S142" s="164"/>
      <c r="T142" s="165"/>
      <c r="U142" s="37" t="s">
        <v>64</v>
      </c>
      <c r="V142" s="159">
        <f>IFERROR(SUM(V141:V141),"0")</f>
        <v>0</v>
      </c>
      <c r="W142" s="159">
        <f>IFERROR(SUM(W141:W141),"0")</f>
        <v>0</v>
      </c>
      <c r="X142" s="159">
        <f>IFERROR(IF(X141="",0,X141),"0")</f>
        <v>0</v>
      </c>
      <c r="Y142" s="160"/>
      <c r="Z142" s="160"/>
    </row>
    <row r="143" spans="1:53" x14ac:dyDescent="0.2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71"/>
      <c r="N143" s="163" t="s">
        <v>65</v>
      </c>
      <c r="O143" s="164"/>
      <c r="P143" s="164"/>
      <c r="Q143" s="164"/>
      <c r="R143" s="164"/>
      <c r="S143" s="164"/>
      <c r="T143" s="165"/>
      <c r="U143" s="37" t="s">
        <v>66</v>
      </c>
      <c r="V143" s="159">
        <f>IFERROR(SUMPRODUCT(V141:V141*H141:H141),"0")</f>
        <v>0</v>
      </c>
      <c r="W143" s="159">
        <f>IFERROR(SUMPRODUCT(W141:W141*H141:H141),"0")</f>
        <v>0</v>
      </c>
      <c r="X143" s="37"/>
      <c r="Y143" s="160"/>
      <c r="Z143" s="160"/>
    </row>
    <row r="144" spans="1:53" ht="16.5" customHeight="1" x14ac:dyDescent="0.25">
      <c r="A144" s="166" t="s">
        <v>210</v>
      </c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53"/>
      <c r="Z144" s="153"/>
    </row>
    <row r="145" spans="1:53" ht="14.25" customHeight="1" x14ac:dyDescent="0.25">
      <c r="A145" s="174" t="s">
        <v>59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52"/>
      <c r="Z145" s="152"/>
    </row>
    <row r="146" spans="1:53" ht="16.5" customHeight="1" x14ac:dyDescent="0.25">
      <c r="A146" s="54" t="s">
        <v>211</v>
      </c>
      <c r="B146" s="54" t="s">
        <v>212</v>
      </c>
      <c r="C146" s="31">
        <v>4301070871</v>
      </c>
      <c r="D146" s="161">
        <v>4607111036384</v>
      </c>
      <c r="E146" s="162"/>
      <c r="F146" s="156">
        <v>1</v>
      </c>
      <c r="G146" s="32">
        <v>5</v>
      </c>
      <c r="H146" s="156">
        <v>5</v>
      </c>
      <c r="I146" s="156">
        <v>5.2530000000000001</v>
      </c>
      <c r="J146" s="32">
        <v>144</v>
      </c>
      <c r="K146" s="32" t="s">
        <v>62</v>
      </c>
      <c r="L146" s="33" t="s">
        <v>63</v>
      </c>
      <c r="M146" s="32">
        <v>90</v>
      </c>
      <c r="N146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3"/>
      <c r="P146" s="173"/>
      <c r="Q146" s="173"/>
      <c r="R146" s="162"/>
      <c r="S146" s="34"/>
      <c r="T146" s="34"/>
      <c r="U146" s="35" t="s">
        <v>64</v>
      </c>
      <c r="V146" s="157">
        <v>0</v>
      </c>
      <c r="W146" s="158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213</v>
      </c>
      <c r="B147" s="54" t="s">
        <v>214</v>
      </c>
      <c r="C147" s="31">
        <v>4301070956</v>
      </c>
      <c r="D147" s="161">
        <v>4640242180250</v>
      </c>
      <c r="E147" s="162"/>
      <c r="F147" s="156">
        <v>5</v>
      </c>
      <c r="G147" s="32">
        <v>1</v>
      </c>
      <c r="H147" s="156">
        <v>5</v>
      </c>
      <c r="I147" s="156">
        <v>5.2131999999999996</v>
      </c>
      <c r="J147" s="32">
        <v>144</v>
      </c>
      <c r="K147" s="32" t="s">
        <v>62</v>
      </c>
      <c r="L147" s="33" t="s">
        <v>63</v>
      </c>
      <c r="M147" s="32">
        <v>180</v>
      </c>
      <c r="N147" s="193" t="s">
        <v>215</v>
      </c>
      <c r="O147" s="173"/>
      <c r="P147" s="173"/>
      <c r="Q147" s="173"/>
      <c r="R147" s="162"/>
      <c r="S147" s="34"/>
      <c r="T147" s="34"/>
      <c r="U147" s="35" t="s">
        <v>64</v>
      </c>
      <c r="V147" s="157">
        <v>0</v>
      </c>
      <c r="W147" s="158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4301070827</v>
      </c>
      <c r="D148" s="161">
        <v>4607111036216</v>
      </c>
      <c r="E148" s="162"/>
      <c r="F148" s="156">
        <v>1</v>
      </c>
      <c r="G148" s="32">
        <v>5</v>
      </c>
      <c r="H148" s="156">
        <v>5</v>
      </c>
      <c r="I148" s="156">
        <v>5.266</v>
      </c>
      <c r="J148" s="32">
        <v>144</v>
      </c>
      <c r="K148" s="32" t="s">
        <v>62</v>
      </c>
      <c r="L148" s="33" t="s">
        <v>63</v>
      </c>
      <c r="M148" s="32">
        <v>90</v>
      </c>
      <c r="N148" s="276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3"/>
      <c r="P148" s="173"/>
      <c r="Q148" s="173"/>
      <c r="R148" s="162"/>
      <c r="S148" s="34"/>
      <c r="T148" s="34"/>
      <c r="U148" s="35" t="s">
        <v>64</v>
      </c>
      <c r="V148" s="157">
        <v>300</v>
      </c>
      <c r="W148" s="158">
        <f>IFERROR(IF(V148="","",V148),"")</f>
        <v>300</v>
      </c>
      <c r="X148" s="36">
        <f>IFERROR(IF(V148="","",V148*0.00866),"")</f>
        <v>2.5979999999999999</v>
      </c>
      <c r="Y148" s="56"/>
      <c r="Z148" s="57"/>
      <c r="AD148" s="61"/>
      <c r="BA148" s="114" t="s">
        <v>1</v>
      </c>
    </row>
    <row r="149" spans="1:53" ht="27" customHeight="1" x14ac:dyDescent="0.25">
      <c r="A149" s="54" t="s">
        <v>218</v>
      </c>
      <c r="B149" s="54" t="s">
        <v>219</v>
      </c>
      <c r="C149" s="31">
        <v>4301070911</v>
      </c>
      <c r="D149" s="161">
        <v>4607111036278</v>
      </c>
      <c r="E149" s="162"/>
      <c r="F149" s="156">
        <v>1</v>
      </c>
      <c r="G149" s="32">
        <v>5</v>
      </c>
      <c r="H149" s="156">
        <v>5</v>
      </c>
      <c r="I149" s="156">
        <v>5.2830000000000004</v>
      </c>
      <c r="J149" s="32">
        <v>84</v>
      </c>
      <c r="K149" s="32" t="s">
        <v>62</v>
      </c>
      <c r="L149" s="33" t="s">
        <v>63</v>
      </c>
      <c r="M149" s="32">
        <v>120</v>
      </c>
      <c r="N149" s="23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3"/>
      <c r="P149" s="173"/>
      <c r="Q149" s="173"/>
      <c r="R149" s="162"/>
      <c r="S149" s="34"/>
      <c r="T149" s="34"/>
      <c r="U149" s="35" t="s">
        <v>64</v>
      </c>
      <c r="V149" s="157">
        <v>0</v>
      </c>
      <c r="W149" s="158">
        <f>IFERROR(IF(V149="","",V149),"")</f>
        <v>0</v>
      </c>
      <c r="X149" s="36">
        <f>IFERROR(IF(V149="","",V149*0.0155),"")</f>
        <v>0</v>
      </c>
      <c r="Y149" s="56"/>
      <c r="Z149" s="57"/>
      <c r="AD149" s="61"/>
      <c r="BA149" s="115" t="s">
        <v>1</v>
      </c>
    </row>
    <row r="150" spans="1:53" x14ac:dyDescent="0.2">
      <c r="A150" s="170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71"/>
      <c r="N150" s="163" t="s">
        <v>65</v>
      </c>
      <c r="O150" s="164"/>
      <c r="P150" s="164"/>
      <c r="Q150" s="164"/>
      <c r="R150" s="164"/>
      <c r="S150" s="164"/>
      <c r="T150" s="165"/>
      <c r="U150" s="37" t="s">
        <v>64</v>
      </c>
      <c r="V150" s="159">
        <f>IFERROR(SUM(V146:V149),"0")</f>
        <v>300</v>
      </c>
      <c r="W150" s="159">
        <f>IFERROR(SUM(W146:W149),"0")</f>
        <v>300</v>
      </c>
      <c r="X150" s="159">
        <f>IFERROR(IF(X146="",0,X146),"0")+IFERROR(IF(X147="",0,X147),"0")+IFERROR(IF(X148="",0,X148),"0")+IFERROR(IF(X149="",0,X149),"0")</f>
        <v>2.5979999999999999</v>
      </c>
      <c r="Y150" s="160"/>
      <c r="Z150" s="160"/>
    </row>
    <row r="151" spans="1:53" x14ac:dyDescent="0.2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71"/>
      <c r="N151" s="163" t="s">
        <v>65</v>
      </c>
      <c r="O151" s="164"/>
      <c r="P151" s="164"/>
      <c r="Q151" s="164"/>
      <c r="R151" s="164"/>
      <c r="S151" s="164"/>
      <c r="T151" s="165"/>
      <c r="U151" s="37" t="s">
        <v>66</v>
      </c>
      <c r="V151" s="159">
        <f>IFERROR(SUMPRODUCT(V146:V149*H146:H149),"0")</f>
        <v>1500</v>
      </c>
      <c r="W151" s="159">
        <f>IFERROR(SUMPRODUCT(W146:W149*H146:H149),"0")</f>
        <v>1500</v>
      </c>
      <c r="X151" s="37"/>
      <c r="Y151" s="160"/>
      <c r="Z151" s="160"/>
    </row>
    <row r="152" spans="1:53" ht="14.25" customHeight="1" x14ac:dyDescent="0.25">
      <c r="A152" s="174" t="s">
        <v>220</v>
      </c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52"/>
      <c r="Z152" s="152"/>
    </row>
    <row r="153" spans="1:53" ht="27" customHeight="1" x14ac:dyDescent="0.25">
      <c r="A153" s="54" t="s">
        <v>221</v>
      </c>
      <c r="B153" s="54" t="s">
        <v>222</v>
      </c>
      <c r="C153" s="31">
        <v>4301080153</v>
      </c>
      <c r="D153" s="161">
        <v>4607111036827</v>
      </c>
      <c r="E153" s="162"/>
      <c r="F153" s="156">
        <v>1</v>
      </c>
      <c r="G153" s="32">
        <v>5</v>
      </c>
      <c r="H153" s="156">
        <v>5</v>
      </c>
      <c r="I153" s="156">
        <v>5.2</v>
      </c>
      <c r="J153" s="32">
        <v>144</v>
      </c>
      <c r="K153" s="32" t="s">
        <v>62</v>
      </c>
      <c r="L153" s="33" t="s">
        <v>63</v>
      </c>
      <c r="M153" s="32">
        <v>90</v>
      </c>
      <c r="N153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3"/>
      <c r="P153" s="173"/>
      <c r="Q153" s="173"/>
      <c r="R153" s="162"/>
      <c r="S153" s="34"/>
      <c r="T153" s="34"/>
      <c r="U153" s="35" t="s">
        <v>64</v>
      </c>
      <c r="V153" s="157">
        <v>0</v>
      </c>
      <c r="W153" s="158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ht="27" customHeight="1" x14ac:dyDescent="0.25">
      <c r="A154" s="54" t="s">
        <v>223</v>
      </c>
      <c r="B154" s="54" t="s">
        <v>224</v>
      </c>
      <c r="C154" s="31">
        <v>4301080154</v>
      </c>
      <c r="D154" s="161">
        <v>4607111036834</v>
      </c>
      <c r="E154" s="162"/>
      <c r="F154" s="156">
        <v>1</v>
      </c>
      <c r="G154" s="32">
        <v>5</v>
      </c>
      <c r="H154" s="156">
        <v>5</v>
      </c>
      <c r="I154" s="156">
        <v>5.2530000000000001</v>
      </c>
      <c r="J154" s="32">
        <v>144</v>
      </c>
      <c r="K154" s="32" t="s">
        <v>62</v>
      </c>
      <c r="L154" s="33" t="s">
        <v>63</v>
      </c>
      <c r="M154" s="32">
        <v>90</v>
      </c>
      <c r="N154" s="32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3"/>
      <c r="P154" s="173"/>
      <c r="Q154" s="173"/>
      <c r="R154" s="162"/>
      <c r="S154" s="34"/>
      <c r="T154" s="34"/>
      <c r="U154" s="35" t="s">
        <v>64</v>
      </c>
      <c r="V154" s="157">
        <v>0</v>
      </c>
      <c r="W154" s="158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7" t="s">
        <v>1</v>
      </c>
    </row>
    <row r="155" spans="1:53" x14ac:dyDescent="0.2">
      <c r="A155" s="170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71"/>
      <c r="N155" s="163" t="s">
        <v>65</v>
      </c>
      <c r="O155" s="164"/>
      <c r="P155" s="164"/>
      <c r="Q155" s="164"/>
      <c r="R155" s="164"/>
      <c r="S155" s="164"/>
      <c r="T155" s="165"/>
      <c r="U155" s="37" t="s">
        <v>64</v>
      </c>
      <c r="V155" s="159">
        <f>IFERROR(SUM(V153:V154),"0")</f>
        <v>0</v>
      </c>
      <c r="W155" s="159">
        <f>IFERROR(SUM(W153:W154),"0")</f>
        <v>0</v>
      </c>
      <c r="X155" s="159">
        <f>IFERROR(IF(X153="",0,X153),"0")+IFERROR(IF(X154="",0,X154),"0")</f>
        <v>0</v>
      </c>
      <c r="Y155" s="160"/>
      <c r="Z155" s="160"/>
    </row>
    <row r="156" spans="1:53" x14ac:dyDescent="0.2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71"/>
      <c r="N156" s="163" t="s">
        <v>65</v>
      </c>
      <c r="O156" s="164"/>
      <c r="P156" s="164"/>
      <c r="Q156" s="164"/>
      <c r="R156" s="164"/>
      <c r="S156" s="164"/>
      <c r="T156" s="165"/>
      <c r="U156" s="37" t="s">
        <v>66</v>
      </c>
      <c r="V156" s="159">
        <f>IFERROR(SUMPRODUCT(V153:V154*H153:H154),"0")</f>
        <v>0</v>
      </c>
      <c r="W156" s="159">
        <f>IFERROR(SUMPRODUCT(W153:W154*H153:H154),"0")</f>
        <v>0</v>
      </c>
      <c r="X156" s="37"/>
      <c r="Y156" s="160"/>
      <c r="Z156" s="160"/>
    </row>
    <row r="157" spans="1:53" ht="27.75" customHeight="1" x14ac:dyDescent="0.2">
      <c r="A157" s="191" t="s">
        <v>225</v>
      </c>
      <c r="B157" s="192"/>
      <c r="C157" s="192"/>
      <c r="D157" s="192"/>
      <c r="E157" s="192"/>
      <c r="F157" s="192"/>
      <c r="G157" s="192"/>
      <c r="H157" s="192"/>
      <c r="I157" s="192"/>
      <c r="J157" s="192"/>
      <c r="K157" s="192"/>
      <c r="L157" s="192"/>
      <c r="M157" s="192"/>
      <c r="N157" s="192"/>
      <c r="O157" s="192"/>
      <c r="P157" s="192"/>
      <c r="Q157" s="192"/>
      <c r="R157" s="192"/>
      <c r="S157" s="192"/>
      <c r="T157" s="192"/>
      <c r="U157" s="192"/>
      <c r="V157" s="192"/>
      <c r="W157" s="192"/>
      <c r="X157" s="192"/>
      <c r="Y157" s="48"/>
      <c r="Z157" s="48"/>
    </row>
    <row r="158" spans="1:53" ht="16.5" customHeight="1" x14ac:dyDescent="0.25">
      <c r="A158" s="166" t="s">
        <v>226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53"/>
      <c r="Z158" s="153"/>
    </row>
    <row r="159" spans="1:53" ht="14.25" customHeight="1" x14ac:dyDescent="0.25">
      <c r="A159" s="174" t="s">
        <v>69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52"/>
      <c r="Z159" s="152"/>
    </row>
    <row r="160" spans="1:53" ht="16.5" customHeight="1" x14ac:dyDescent="0.25">
      <c r="A160" s="54" t="s">
        <v>227</v>
      </c>
      <c r="B160" s="54" t="s">
        <v>228</v>
      </c>
      <c r="C160" s="31">
        <v>4301132048</v>
      </c>
      <c r="D160" s="161">
        <v>4607111035721</v>
      </c>
      <c r="E160" s="162"/>
      <c r="F160" s="156">
        <v>0.25</v>
      </c>
      <c r="G160" s="32">
        <v>12</v>
      </c>
      <c r="H160" s="156">
        <v>3</v>
      </c>
      <c r="I160" s="156">
        <v>3.3879999999999999</v>
      </c>
      <c r="J160" s="32">
        <v>70</v>
      </c>
      <c r="K160" s="32" t="s">
        <v>72</v>
      </c>
      <c r="L160" s="33" t="s">
        <v>63</v>
      </c>
      <c r="M160" s="32">
        <v>180</v>
      </c>
      <c r="N160" s="31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3"/>
      <c r="P160" s="173"/>
      <c r="Q160" s="173"/>
      <c r="R160" s="162"/>
      <c r="S160" s="34"/>
      <c r="T160" s="34"/>
      <c r="U160" s="35" t="s">
        <v>64</v>
      </c>
      <c r="V160" s="157">
        <v>32</v>
      </c>
      <c r="W160" s="158">
        <f>IFERROR(IF(V160="","",V160),"")</f>
        <v>32</v>
      </c>
      <c r="X160" s="36">
        <f>IFERROR(IF(V160="","",V160*0.01788),"")</f>
        <v>0.57216</v>
      </c>
      <c r="Y160" s="56"/>
      <c r="Z160" s="57"/>
      <c r="AD160" s="61"/>
      <c r="BA160" s="118" t="s">
        <v>73</v>
      </c>
    </row>
    <row r="161" spans="1:53" ht="27" customHeight="1" x14ac:dyDescent="0.25">
      <c r="A161" s="54" t="s">
        <v>229</v>
      </c>
      <c r="B161" s="54" t="s">
        <v>230</v>
      </c>
      <c r="C161" s="31">
        <v>4301132046</v>
      </c>
      <c r="D161" s="161">
        <v>4607111035691</v>
      </c>
      <c r="E161" s="162"/>
      <c r="F161" s="156">
        <v>0.25</v>
      </c>
      <c r="G161" s="32">
        <v>12</v>
      </c>
      <c r="H161" s="156">
        <v>3</v>
      </c>
      <c r="I161" s="156">
        <v>3.3879999999999999</v>
      </c>
      <c r="J161" s="32">
        <v>70</v>
      </c>
      <c r="K161" s="32" t="s">
        <v>72</v>
      </c>
      <c r="L161" s="33" t="s">
        <v>63</v>
      </c>
      <c r="M161" s="32">
        <v>180</v>
      </c>
      <c r="N161" s="28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3"/>
      <c r="P161" s="173"/>
      <c r="Q161" s="173"/>
      <c r="R161" s="162"/>
      <c r="S161" s="34"/>
      <c r="T161" s="34"/>
      <c r="U161" s="35" t="s">
        <v>64</v>
      </c>
      <c r="V161" s="157">
        <v>73</v>
      </c>
      <c r="W161" s="158">
        <f>IFERROR(IF(V161="","",V161),"")</f>
        <v>73</v>
      </c>
      <c r="X161" s="36">
        <f>IFERROR(IF(V161="","",V161*0.01788),"")</f>
        <v>1.30524</v>
      </c>
      <c r="Y161" s="56"/>
      <c r="Z161" s="57"/>
      <c r="AD161" s="61"/>
      <c r="BA161" s="119" t="s">
        <v>73</v>
      </c>
    </row>
    <row r="162" spans="1:53" x14ac:dyDescent="0.2">
      <c r="A162" s="170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71"/>
      <c r="N162" s="163" t="s">
        <v>65</v>
      </c>
      <c r="O162" s="164"/>
      <c r="P162" s="164"/>
      <c r="Q162" s="164"/>
      <c r="R162" s="164"/>
      <c r="S162" s="164"/>
      <c r="T162" s="165"/>
      <c r="U162" s="37" t="s">
        <v>64</v>
      </c>
      <c r="V162" s="159">
        <f>IFERROR(SUM(V160:V161),"0")</f>
        <v>105</v>
      </c>
      <c r="W162" s="159">
        <f>IFERROR(SUM(W160:W161),"0")</f>
        <v>105</v>
      </c>
      <c r="X162" s="159">
        <f>IFERROR(IF(X160="",0,X160),"0")+IFERROR(IF(X161="",0,X161),"0")</f>
        <v>1.8774</v>
      </c>
      <c r="Y162" s="160"/>
      <c r="Z162" s="160"/>
    </row>
    <row r="163" spans="1:53" x14ac:dyDescent="0.2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71"/>
      <c r="N163" s="163" t="s">
        <v>65</v>
      </c>
      <c r="O163" s="164"/>
      <c r="P163" s="164"/>
      <c r="Q163" s="164"/>
      <c r="R163" s="164"/>
      <c r="S163" s="164"/>
      <c r="T163" s="165"/>
      <c r="U163" s="37" t="s">
        <v>66</v>
      </c>
      <c r="V163" s="159">
        <f>IFERROR(SUMPRODUCT(V160:V161*H160:H161),"0")</f>
        <v>315</v>
      </c>
      <c r="W163" s="159">
        <f>IFERROR(SUMPRODUCT(W160:W161*H160:H161),"0")</f>
        <v>315</v>
      </c>
      <c r="X163" s="37"/>
      <c r="Y163" s="160"/>
      <c r="Z163" s="160"/>
    </row>
    <row r="164" spans="1:53" ht="16.5" customHeight="1" x14ac:dyDescent="0.25">
      <c r="A164" s="166" t="s">
        <v>231</v>
      </c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53"/>
      <c r="Z164" s="153"/>
    </row>
    <row r="165" spans="1:53" ht="14.25" customHeight="1" x14ac:dyDescent="0.25">
      <c r="A165" s="174" t="s">
        <v>231</v>
      </c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52"/>
      <c r="Z165" s="152"/>
    </row>
    <row r="166" spans="1:53" ht="27" customHeight="1" x14ac:dyDescent="0.25">
      <c r="A166" s="54" t="s">
        <v>232</v>
      </c>
      <c r="B166" s="54" t="s">
        <v>233</v>
      </c>
      <c r="C166" s="31">
        <v>4301133002</v>
      </c>
      <c r="D166" s="161">
        <v>4607111035783</v>
      </c>
      <c r="E166" s="162"/>
      <c r="F166" s="156">
        <v>0.2</v>
      </c>
      <c r="G166" s="32">
        <v>8</v>
      </c>
      <c r="H166" s="156">
        <v>1.6</v>
      </c>
      <c r="I166" s="156">
        <v>2.12</v>
      </c>
      <c r="J166" s="32">
        <v>72</v>
      </c>
      <c r="K166" s="32" t="s">
        <v>202</v>
      </c>
      <c r="L166" s="33" t="s">
        <v>63</v>
      </c>
      <c r="M166" s="32">
        <v>180</v>
      </c>
      <c r="N166" s="21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3"/>
      <c r="P166" s="173"/>
      <c r="Q166" s="173"/>
      <c r="R166" s="162"/>
      <c r="S166" s="34"/>
      <c r="T166" s="34"/>
      <c r="U166" s="35" t="s">
        <v>64</v>
      </c>
      <c r="V166" s="157">
        <v>0</v>
      </c>
      <c r="W166" s="158">
        <f>IFERROR(IF(V166="","",V166),"")</f>
        <v>0</v>
      </c>
      <c r="X166" s="36">
        <f>IFERROR(IF(V166="","",V166*0.01157),"")</f>
        <v>0</v>
      </c>
      <c r="Y166" s="56"/>
      <c r="Z166" s="57"/>
      <c r="AD166" s="61"/>
      <c r="BA166" s="120" t="s">
        <v>73</v>
      </c>
    </row>
    <row r="167" spans="1:53" x14ac:dyDescent="0.2">
      <c r="A167" s="170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71"/>
      <c r="N167" s="163" t="s">
        <v>65</v>
      </c>
      <c r="O167" s="164"/>
      <c r="P167" s="164"/>
      <c r="Q167" s="164"/>
      <c r="R167" s="164"/>
      <c r="S167" s="164"/>
      <c r="T167" s="165"/>
      <c r="U167" s="37" t="s">
        <v>64</v>
      </c>
      <c r="V167" s="159">
        <f>IFERROR(SUM(V166:V166),"0")</f>
        <v>0</v>
      </c>
      <c r="W167" s="159">
        <f>IFERROR(SUM(W166:W166),"0")</f>
        <v>0</v>
      </c>
      <c r="X167" s="159">
        <f>IFERROR(IF(X166="",0,X166),"0")</f>
        <v>0</v>
      </c>
      <c r="Y167" s="160"/>
      <c r="Z167" s="160"/>
    </row>
    <row r="168" spans="1:53" x14ac:dyDescent="0.2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71"/>
      <c r="N168" s="163" t="s">
        <v>65</v>
      </c>
      <c r="O168" s="164"/>
      <c r="P168" s="164"/>
      <c r="Q168" s="164"/>
      <c r="R168" s="164"/>
      <c r="S168" s="164"/>
      <c r="T168" s="165"/>
      <c r="U168" s="37" t="s">
        <v>66</v>
      </c>
      <c r="V168" s="159">
        <f>IFERROR(SUMPRODUCT(V166:V166*H166:H166),"0")</f>
        <v>0</v>
      </c>
      <c r="W168" s="159">
        <f>IFERROR(SUMPRODUCT(W166:W166*H166:H166),"0")</f>
        <v>0</v>
      </c>
      <c r="X168" s="37"/>
      <c r="Y168" s="160"/>
      <c r="Z168" s="160"/>
    </row>
    <row r="169" spans="1:53" ht="16.5" customHeight="1" x14ac:dyDescent="0.25">
      <c r="A169" s="166" t="s">
        <v>225</v>
      </c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53"/>
      <c r="Z169" s="153"/>
    </row>
    <row r="170" spans="1:53" ht="14.25" customHeight="1" x14ac:dyDescent="0.25">
      <c r="A170" s="174" t="s">
        <v>234</v>
      </c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52"/>
      <c r="Z170" s="152"/>
    </row>
    <row r="171" spans="1:53" ht="27" customHeight="1" x14ac:dyDescent="0.25">
      <c r="A171" s="54" t="s">
        <v>235</v>
      </c>
      <c r="B171" s="54" t="s">
        <v>236</v>
      </c>
      <c r="C171" s="31">
        <v>4301051319</v>
      </c>
      <c r="D171" s="161">
        <v>4680115881204</v>
      </c>
      <c r="E171" s="162"/>
      <c r="F171" s="156">
        <v>0.33</v>
      </c>
      <c r="G171" s="32">
        <v>6</v>
      </c>
      <c r="H171" s="156">
        <v>1.98</v>
      </c>
      <c r="I171" s="156">
        <v>2.246</v>
      </c>
      <c r="J171" s="32">
        <v>156</v>
      </c>
      <c r="K171" s="32" t="s">
        <v>62</v>
      </c>
      <c r="L171" s="33" t="s">
        <v>237</v>
      </c>
      <c r="M171" s="32">
        <v>365</v>
      </c>
      <c r="N171" s="275" t="s">
        <v>238</v>
      </c>
      <c r="O171" s="173"/>
      <c r="P171" s="173"/>
      <c r="Q171" s="173"/>
      <c r="R171" s="162"/>
      <c r="S171" s="34"/>
      <c r="T171" s="34"/>
      <c r="U171" s="35" t="s">
        <v>64</v>
      </c>
      <c r="V171" s="157">
        <v>0</v>
      </c>
      <c r="W171" s="158">
        <f>IFERROR(IF(V171="","",V171),"")</f>
        <v>0</v>
      </c>
      <c r="X171" s="36">
        <f>IFERROR(IF(V171="","",V171*0.00753),"")</f>
        <v>0</v>
      </c>
      <c r="Y171" s="56"/>
      <c r="Z171" s="57"/>
      <c r="AD171" s="61"/>
      <c r="BA171" s="121" t="s">
        <v>239</v>
      </c>
    </row>
    <row r="172" spans="1:53" x14ac:dyDescent="0.2">
      <c r="A172" s="170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71"/>
      <c r="N172" s="163" t="s">
        <v>65</v>
      </c>
      <c r="O172" s="164"/>
      <c r="P172" s="164"/>
      <c r="Q172" s="164"/>
      <c r="R172" s="164"/>
      <c r="S172" s="164"/>
      <c r="T172" s="165"/>
      <c r="U172" s="37" t="s">
        <v>64</v>
      </c>
      <c r="V172" s="159">
        <f>IFERROR(SUM(V171:V171),"0")</f>
        <v>0</v>
      </c>
      <c r="W172" s="159">
        <f>IFERROR(SUM(W171:W171),"0")</f>
        <v>0</v>
      </c>
      <c r="X172" s="159">
        <f>IFERROR(IF(X171="",0,X171),"0")</f>
        <v>0</v>
      </c>
      <c r="Y172" s="160"/>
      <c r="Z172" s="160"/>
    </row>
    <row r="173" spans="1:53" x14ac:dyDescent="0.2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71"/>
      <c r="N173" s="163" t="s">
        <v>65</v>
      </c>
      <c r="O173" s="164"/>
      <c r="P173" s="164"/>
      <c r="Q173" s="164"/>
      <c r="R173" s="164"/>
      <c r="S173" s="164"/>
      <c r="T173" s="165"/>
      <c r="U173" s="37" t="s">
        <v>66</v>
      </c>
      <c r="V173" s="159">
        <f>IFERROR(SUMPRODUCT(V171:V171*H171:H171),"0")</f>
        <v>0</v>
      </c>
      <c r="W173" s="159">
        <f>IFERROR(SUMPRODUCT(W171:W171*H171:H171),"0")</f>
        <v>0</v>
      </c>
      <c r="X173" s="37"/>
      <c r="Y173" s="160"/>
      <c r="Z173" s="160"/>
    </row>
    <row r="174" spans="1:53" ht="27.75" customHeight="1" x14ac:dyDescent="0.2">
      <c r="A174" s="191" t="s">
        <v>240</v>
      </c>
      <c r="B174" s="192"/>
      <c r="C174" s="192"/>
      <c r="D174" s="192"/>
      <c r="E174" s="192"/>
      <c r="F174" s="192"/>
      <c r="G174" s="192"/>
      <c r="H174" s="192"/>
      <c r="I174" s="192"/>
      <c r="J174" s="192"/>
      <c r="K174" s="192"/>
      <c r="L174" s="192"/>
      <c r="M174" s="192"/>
      <c r="N174" s="192"/>
      <c r="O174" s="192"/>
      <c r="P174" s="192"/>
      <c r="Q174" s="192"/>
      <c r="R174" s="192"/>
      <c r="S174" s="192"/>
      <c r="T174" s="192"/>
      <c r="U174" s="192"/>
      <c r="V174" s="192"/>
      <c r="W174" s="192"/>
      <c r="X174" s="192"/>
      <c r="Y174" s="48"/>
      <c r="Z174" s="48"/>
    </row>
    <row r="175" spans="1:53" ht="16.5" customHeight="1" x14ac:dyDescent="0.25">
      <c r="A175" s="166" t="s">
        <v>241</v>
      </c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53"/>
      <c r="Z175" s="153"/>
    </row>
    <row r="176" spans="1:53" ht="14.25" customHeight="1" x14ac:dyDescent="0.25">
      <c r="A176" s="174" t="s">
        <v>59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52"/>
      <c r="Z176" s="152"/>
    </row>
    <row r="177" spans="1:53" ht="27" customHeight="1" x14ac:dyDescent="0.25">
      <c r="A177" s="54" t="s">
        <v>242</v>
      </c>
      <c r="B177" s="54" t="s">
        <v>243</v>
      </c>
      <c r="C177" s="31">
        <v>4301070948</v>
      </c>
      <c r="D177" s="161">
        <v>4607111037022</v>
      </c>
      <c r="E177" s="162"/>
      <c r="F177" s="156">
        <v>0.7</v>
      </c>
      <c r="G177" s="32">
        <v>8</v>
      </c>
      <c r="H177" s="156">
        <v>5.6</v>
      </c>
      <c r="I177" s="156">
        <v>5.87</v>
      </c>
      <c r="J177" s="32">
        <v>84</v>
      </c>
      <c r="K177" s="32" t="s">
        <v>62</v>
      </c>
      <c r="L177" s="33" t="s">
        <v>63</v>
      </c>
      <c r="M177" s="32">
        <v>180</v>
      </c>
      <c r="N177" s="29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3"/>
      <c r="P177" s="173"/>
      <c r="Q177" s="173"/>
      <c r="R177" s="162"/>
      <c r="S177" s="34"/>
      <c r="T177" s="34"/>
      <c r="U177" s="35" t="s">
        <v>64</v>
      </c>
      <c r="V177" s="157">
        <v>59</v>
      </c>
      <c r="W177" s="158">
        <f>IFERROR(IF(V177="","",V177),"")</f>
        <v>59</v>
      </c>
      <c r="X177" s="36">
        <f>IFERROR(IF(V177="","",V177*0.0155),"")</f>
        <v>0.91449999999999998</v>
      </c>
      <c r="Y177" s="56"/>
      <c r="Z177" s="57"/>
      <c r="AD177" s="61"/>
      <c r="BA177" s="122" t="s">
        <v>1</v>
      </c>
    </row>
    <row r="178" spans="1:53" x14ac:dyDescent="0.2">
      <c r="A178" s="170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71"/>
      <c r="N178" s="163" t="s">
        <v>65</v>
      </c>
      <c r="O178" s="164"/>
      <c r="P178" s="164"/>
      <c r="Q178" s="164"/>
      <c r="R178" s="164"/>
      <c r="S178" s="164"/>
      <c r="T178" s="165"/>
      <c r="U178" s="37" t="s">
        <v>64</v>
      </c>
      <c r="V178" s="159">
        <f>IFERROR(SUM(V177:V177),"0")</f>
        <v>59</v>
      </c>
      <c r="W178" s="159">
        <f>IFERROR(SUM(W177:W177),"0")</f>
        <v>59</v>
      </c>
      <c r="X178" s="159">
        <f>IFERROR(IF(X177="",0,X177),"0")</f>
        <v>0.91449999999999998</v>
      </c>
      <c r="Y178" s="160"/>
      <c r="Z178" s="160"/>
    </row>
    <row r="179" spans="1:53" x14ac:dyDescent="0.2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71"/>
      <c r="N179" s="163" t="s">
        <v>65</v>
      </c>
      <c r="O179" s="164"/>
      <c r="P179" s="164"/>
      <c r="Q179" s="164"/>
      <c r="R179" s="164"/>
      <c r="S179" s="164"/>
      <c r="T179" s="165"/>
      <c r="U179" s="37" t="s">
        <v>66</v>
      </c>
      <c r="V179" s="159">
        <f>IFERROR(SUMPRODUCT(V177:V177*H177:H177),"0")</f>
        <v>330.4</v>
      </c>
      <c r="W179" s="159">
        <f>IFERROR(SUMPRODUCT(W177:W177*H177:H177),"0")</f>
        <v>330.4</v>
      </c>
      <c r="X179" s="37"/>
      <c r="Y179" s="160"/>
      <c r="Z179" s="160"/>
    </row>
    <row r="180" spans="1:53" ht="16.5" customHeight="1" x14ac:dyDescent="0.25">
      <c r="A180" s="166" t="s">
        <v>244</v>
      </c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53"/>
      <c r="Z180" s="153"/>
    </row>
    <row r="181" spans="1:53" ht="14.25" customHeight="1" x14ac:dyDescent="0.25">
      <c r="A181" s="174" t="s">
        <v>59</v>
      </c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52"/>
      <c r="Z181" s="152"/>
    </row>
    <row r="182" spans="1:53" ht="27" customHeight="1" x14ac:dyDescent="0.25">
      <c r="A182" s="54" t="s">
        <v>245</v>
      </c>
      <c r="B182" s="54" t="s">
        <v>246</v>
      </c>
      <c r="C182" s="31">
        <v>4301070966</v>
      </c>
      <c r="D182" s="161">
        <v>4607111038135</v>
      </c>
      <c r="E182" s="162"/>
      <c r="F182" s="156">
        <v>0.7</v>
      </c>
      <c r="G182" s="32">
        <v>8</v>
      </c>
      <c r="H182" s="156">
        <v>5.6</v>
      </c>
      <c r="I182" s="156">
        <v>5.87</v>
      </c>
      <c r="J182" s="32">
        <v>84</v>
      </c>
      <c r="K182" s="32" t="s">
        <v>62</v>
      </c>
      <c r="L182" s="33" t="s">
        <v>63</v>
      </c>
      <c r="M182" s="32">
        <v>180</v>
      </c>
      <c r="N182" s="333" t="s">
        <v>247</v>
      </c>
      <c r="O182" s="173"/>
      <c r="P182" s="173"/>
      <c r="Q182" s="173"/>
      <c r="R182" s="162"/>
      <c r="S182" s="34"/>
      <c r="T182" s="34"/>
      <c r="U182" s="35" t="s">
        <v>64</v>
      </c>
      <c r="V182" s="157">
        <v>0</v>
      </c>
      <c r="W182" s="158">
        <f>IFERROR(IF(V182="","",V182),"")</f>
        <v>0</v>
      </c>
      <c r="X182" s="36">
        <f>IFERROR(IF(V182="","",V182*0.0155),"")</f>
        <v>0</v>
      </c>
      <c r="Y182" s="56"/>
      <c r="Z182" s="57"/>
      <c r="AD182" s="61"/>
      <c r="BA182" s="123" t="s">
        <v>1</v>
      </c>
    </row>
    <row r="183" spans="1:53" x14ac:dyDescent="0.2">
      <c r="A183" s="170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71"/>
      <c r="N183" s="163" t="s">
        <v>65</v>
      </c>
      <c r="O183" s="164"/>
      <c r="P183" s="164"/>
      <c r="Q183" s="164"/>
      <c r="R183" s="164"/>
      <c r="S183" s="164"/>
      <c r="T183" s="165"/>
      <c r="U183" s="37" t="s">
        <v>64</v>
      </c>
      <c r="V183" s="159">
        <f>IFERROR(SUM(V182:V182),"0")</f>
        <v>0</v>
      </c>
      <c r="W183" s="159">
        <f>IFERROR(SUM(W182:W182),"0")</f>
        <v>0</v>
      </c>
      <c r="X183" s="159">
        <f>IFERROR(IF(X182="",0,X182),"0")</f>
        <v>0</v>
      </c>
      <c r="Y183" s="160"/>
      <c r="Z183" s="160"/>
    </row>
    <row r="184" spans="1:53" x14ac:dyDescent="0.2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71"/>
      <c r="N184" s="163" t="s">
        <v>65</v>
      </c>
      <c r="O184" s="164"/>
      <c r="P184" s="164"/>
      <c r="Q184" s="164"/>
      <c r="R184" s="164"/>
      <c r="S184" s="164"/>
      <c r="T184" s="165"/>
      <c r="U184" s="37" t="s">
        <v>66</v>
      </c>
      <c r="V184" s="159">
        <f>IFERROR(SUMPRODUCT(V182:V182*H182:H182),"0")</f>
        <v>0</v>
      </c>
      <c r="W184" s="159">
        <f>IFERROR(SUMPRODUCT(W182:W182*H182:H182),"0")</f>
        <v>0</v>
      </c>
      <c r="X184" s="37"/>
      <c r="Y184" s="160"/>
      <c r="Z184" s="160"/>
    </row>
    <row r="185" spans="1:53" ht="16.5" customHeight="1" x14ac:dyDescent="0.25">
      <c r="A185" s="166" t="s">
        <v>248</v>
      </c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167"/>
      <c r="N185" s="167"/>
      <c r="O185" s="167"/>
      <c r="P185" s="167"/>
      <c r="Q185" s="167"/>
      <c r="R185" s="167"/>
      <c r="S185" s="167"/>
      <c r="T185" s="167"/>
      <c r="U185" s="167"/>
      <c r="V185" s="167"/>
      <c r="W185" s="167"/>
      <c r="X185" s="167"/>
      <c r="Y185" s="153"/>
      <c r="Z185" s="153"/>
    </row>
    <row r="186" spans="1:53" ht="14.25" customHeight="1" x14ac:dyDescent="0.25">
      <c r="A186" s="174" t="s">
        <v>59</v>
      </c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167"/>
      <c r="N186" s="167"/>
      <c r="O186" s="167"/>
      <c r="P186" s="167"/>
      <c r="Q186" s="167"/>
      <c r="R186" s="167"/>
      <c r="S186" s="167"/>
      <c r="T186" s="167"/>
      <c r="U186" s="167"/>
      <c r="V186" s="167"/>
      <c r="W186" s="167"/>
      <c r="X186" s="167"/>
      <c r="Y186" s="152"/>
      <c r="Z186" s="152"/>
    </row>
    <row r="187" spans="1:53" ht="27" customHeight="1" x14ac:dyDescent="0.25">
      <c r="A187" s="54" t="s">
        <v>249</v>
      </c>
      <c r="B187" s="54" t="s">
        <v>250</v>
      </c>
      <c r="C187" s="31">
        <v>4301070915</v>
      </c>
      <c r="D187" s="161">
        <v>4607111035882</v>
      </c>
      <c r="E187" s="162"/>
      <c r="F187" s="156">
        <v>0.43</v>
      </c>
      <c r="G187" s="32">
        <v>16</v>
      </c>
      <c r="H187" s="156">
        <v>6.88</v>
      </c>
      <c r="I187" s="156">
        <v>7.19</v>
      </c>
      <c r="J187" s="32">
        <v>84</v>
      </c>
      <c r="K187" s="32" t="s">
        <v>62</v>
      </c>
      <c r="L187" s="33" t="s">
        <v>63</v>
      </c>
      <c r="M187" s="32">
        <v>180</v>
      </c>
      <c r="N187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3"/>
      <c r="P187" s="173"/>
      <c r="Q187" s="173"/>
      <c r="R187" s="162"/>
      <c r="S187" s="34"/>
      <c r="T187" s="34"/>
      <c r="U187" s="35" t="s">
        <v>64</v>
      </c>
      <c r="V187" s="157">
        <v>0</v>
      </c>
      <c r="W187" s="158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4301070921</v>
      </c>
      <c r="D188" s="161">
        <v>4607111035905</v>
      </c>
      <c r="E188" s="162"/>
      <c r="F188" s="156">
        <v>0.9</v>
      </c>
      <c r="G188" s="32">
        <v>8</v>
      </c>
      <c r="H188" s="156">
        <v>7.2</v>
      </c>
      <c r="I188" s="156">
        <v>7.47</v>
      </c>
      <c r="J188" s="32">
        <v>84</v>
      </c>
      <c r="K188" s="32" t="s">
        <v>62</v>
      </c>
      <c r="L188" s="33" t="s">
        <v>63</v>
      </c>
      <c r="M188" s="32">
        <v>180</v>
      </c>
      <c r="N188" s="2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3"/>
      <c r="P188" s="173"/>
      <c r="Q188" s="173"/>
      <c r="R188" s="162"/>
      <c r="S188" s="34"/>
      <c r="T188" s="34"/>
      <c r="U188" s="35" t="s">
        <v>64</v>
      </c>
      <c r="V188" s="157">
        <v>0</v>
      </c>
      <c r="W188" s="158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4301070917</v>
      </c>
      <c r="D189" s="161">
        <v>4607111035912</v>
      </c>
      <c r="E189" s="162"/>
      <c r="F189" s="156">
        <v>0.43</v>
      </c>
      <c r="G189" s="32">
        <v>16</v>
      </c>
      <c r="H189" s="156">
        <v>6.88</v>
      </c>
      <c r="I189" s="156">
        <v>7.19</v>
      </c>
      <c r="J189" s="32">
        <v>84</v>
      </c>
      <c r="K189" s="32" t="s">
        <v>62</v>
      </c>
      <c r="L189" s="33" t="s">
        <v>63</v>
      </c>
      <c r="M189" s="32">
        <v>180</v>
      </c>
      <c r="N189" s="3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3"/>
      <c r="P189" s="173"/>
      <c r="Q189" s="173"/>
      <c r="R189" s="162"/>
      <c r="S189" s="34"/>
      <c r="T189" s="34"/>
      <c r="U189" s="35" t="s">
        <v>64</v>
      </c>
      <c r="V189" s="157">
        <v>0</v>
      </c>
      <c r="W189" s="158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ht="27" customHeight="1" x14ac:dyDescent="0.25">
      <c r="A190" s="54" t="s">
        <v>255</v>
      </c>
      <c r="B190" s="54" t="s">
        <v>256</v>
      </c>
      <c r="C190" s="31">
        <v>4301070920</v>
      </c>
      <c r="D190" s="161">
        <v>4607111035929</v>
      </c>
      <c r="E190" s="162"/>
      <c r="F190" s="156">
        <v>0.9</v>
      </c>
      <c r="G190" s="32">
        <v>8</v>
      </c>
      <c r="H190" s="156">
        <v>7.2</v>
      </c>
      <c r="I190" s="156">
        <v>7.47</v>
      </c>
      <c r="J190" s="32">
        <v>84</v>
      </c>
      <c r="K190" s="32" t="s">
        <v>62</v>
      </c>
      <c r="L190" s="33" t="s">
        <v>63</v>
      </c>
      <c r="M190" s="32">
        <v>180</v>
      </c>
      <c r="N190" s="2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3"/>
      <c r="P190" s="173"/>
      <c r="Q190" s="173"/>
      <c r="R190" s="162"/>
      <c r="S190" s="34"/>
      <c r="T190" s="34"/>
      <c r="U190" s="35" t="s">
        <v>64</v>
      </c>
      <c r="V190" s="157">
        <v>16</v>
      </c>
      <c r="W190" s="158">
        <f>IFERROR(IF(V190="","",V190),"")</f>
        <v>16</v>
      </c>
      <c r="X190" s="36">
        <f>IFERROR(IF(V190="","",V190*0.0155),"")</f>
        <v>0.248</v>
      </c>
      <c r="Y190" s="56"/>
      <c r="Z190" s="57"/>
      <c r="AD190" s="61"/>
      <c r="BA190" s="127" t="s">
        <v>1</v>
      </c>
    </row>
    <row r="191" spans="1:53" x14ac:dyDescent="0.2">
      <c r="A191" s="170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71"/>
      <c r="N191" s="163" t="s">
        <v>65</v>
      </c>
      <c r="O191" s="164"/>
      <c r="P191" s="164"/>
      <c r="Q191" s="164"/>
      <c r="R191" s="164"/>
      <c r="S191" s="164"/>
      <c r="T191" s="165"/>
      <c r="U191" s="37" t="s">
        <v>64</v>
      </c>
      <c r="V191" s="159">
        <f>IFERROR(SUM(V187:V190),"0")</f>
        <v>16</v>
      </c>
      <c r="W191" s="159">
        <f>IFERROR(SUM(W187:W190),"0")</f>
        <v>16</v>
      </c>
      <c r="X191" s="159">
        <f>IFERROR(IF(X187="",0,X187),"0")+IFERROR(IF(X188="",0,X188),"0")+IFERROR(IF(X189="",0,X189),"0")+IFERROR(IF(X190="",0,X190),"0")</f>
        <v>0.248</v>
      </c>
      <c r="Y191" s="160"/>
      <c r="Z191" s="160"/>
    </row>
    <row r="192" spans="1:53" x14ac:dyDescent="0.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71"/>
      <c r="N192" s="163" t="s">
        <v>65</v>
      </c>
      <c r="O192" s="164"/>
      <c r="P192" s="164"/>
      <c r="Q192" s="164"/>
      <c r="R192" s="164"/>
      <c r="S192" s="164"/>
      <c r="T192" s="165"/>
      <c r="U192" s="37" t="s">
        <v>66</v>
      </c>
      <c r="V192" s="159">
        <f>IFERROR(SUMPRODUCT(V187:V190*H187:H190),"0")</f>
        <v>115.2</v>
      </c>
      <c r="W192" s="159">
        <f>IFERROR(SUMPRODUCT(W187:W190*H187:H190),"0")</f>
        <v>115.2</v>
      </c>
      <c r="X192" s="37"/>
      <c r="Y192" s="160"/>
      <c r="Z192" s="160"/>
    </row>
    <row r="193" spans="1:53" ht="16.5" customHeight="1" x14ac:dyDescent="0.25">
      <c r="A193" s="166" t="s">
        <v>257</v>
      </c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167"/>
      <c r="N193" s="167"/>
      <c r="O193" s="167"/>
      <c r="P193" s="167"/>
      <c r="Q193" s="167"/>
      <c r="R193" s="167"/>
      <c r="S193" s="167"/>
      <c r="T193" s="167"/>
      <c r="U193" s="167"/>
      <c r="V193" s="167"/>
      <c r="W193" s="167"/>
      <c r="X193" s="167"/>
      <c r="Y193" s="153"/>
      <c r="Z193" s="153"/>
    </row>
    <row r="194" spans="1:53" ht="14.25" customHeight="1" x14ac:dyDescent="0.25">
      <c r="A194" s="174" t="s">
        <v>234</v>
      </c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52"/>
      <c r="Z194" s="152"/>
    </row>
    <row r="195" spans="1:53" ht="27" customHeight="1" x14ac:dyDescent="0.25">
      <c r="A195" s="54" t="s">
        <v>258</v>
      </c>
      <c r="B195" s="54" t="s">
        <v>259</v>
      </c>
      <c r="C195" s="31">
        <v>4301051320</v>
      </c>
      <c r="D195" s="161">
        <v>4680115881334</v>
      </c>
      <c r="E195" s="162"/>
      <c r="F195" s="156">
        <v>0.33</v>
      </c>
      <c r="G195" s="32">
        <v>6</v>
      </c>
      <c r="H195" s="156">
        <v>1.98</v>
      </c>
      <c r="I195" s="156">
        <v>2.27</v>
      </c>
      <c r="J195" s="32">
        <v>156</v>
      </c>
      <c r="K195" s="32" t="s">
        <v>62</v>
      </c>
      <c r="L195" s="33" t="s">
        <v>237</v>
      </c>
      <c r="M195" s="32">
        <v>365</v>
      </c>
      <c r="N195" s="210" t="s">
        <v>260</v>
      </c>
      <c r="O195" s="173"/>
      <c r="P195" s="173"/>
      <c r="Q195" s="173"/>
      <c r="R195" s="162"/>
      <c r="S195" s="34"/>
      <c r="T195" s="34"/>
      <c r="U195" s="35" t="s">
        <v>64</v>
      </c>
      <c r="V195" s="157">
        <v>0</v>
      </c>
      <c r="W195" s="158">
        <f>IFERROR(IF(V195="","",V195),"")</f>
        <v>0</v>
      </c>
      <c r="X195" s="36">
        <f>IFERROR(IF(V195="","",V195*0.00753),"")</f>
        <v>0</v>
      </c>
      <c r="Y195" s="56"/>
      <c r="Z195" s="57"/>
      <c r="AD195" s="61"/>
      <c r="BA195" s="128" t="s">
        <v>239</v>
      </c>
    </row>
    <row r="196" spans="1:53" x14ac:dyDescent="0.2">
      <c r="A196" s="170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71"/>
      <c r="N196" s="163" t="s">
        <v>65</v>
      </c>
      <c r="O196" s="164"/>
      <c r="P196" s="164"/>
      <c r="Q196" s="164"/>
      <c r="R196" s="164"/>
      <c r="S196" s="164"/>
      <c r="T196" s="165"/>
      <c r="U196" s="37" t="s">
        <v>64</v>
      </c>
      <c r="V196" s="159">
        <f>IFERROR(SUM(V195:V195),"0")</f>
        <v>0</v>
      </c>
      <c r="W196" s="159">
        <f>IFERROR(SUM(W195:W195),"0")</f>
        <v>0</v>
      </c>
      <c r="X196" s="159">
        <f>IFERROR(IF(X195="",0,X195),"0")</f>
        <v>0</v>
      </c>
      <c r="Y196" s="160"/>
      <c r="Z196" s="160"/>
    </row>
    <row r="197" spans="1:53" x14ac:dyDescent="0.2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71"/>
      <c r="N197" s="163" t="s">
        <v>65</v>
      </c>
      <c r="O197" s="164"/>
      <c r="P197" s="164"/>
      <c r="Q197" s="164"/>
      <c r="R197" s="164"/>
      <c r="S197" s="164"/>
      <c r="T197" s="165"/>
      <c r="U197" s="37" t="s">
        <v>66</v>
      </c>
      <c r="V197" s="159">
        <f>IFERROR(SUMPRODUCT(V195:V195*H195:H195),"0")</f>
        <v>0</v>
      </c>
      <c r="W197" s="159">
        <f>IFERROR(SUMPRODUCT(W195:W195*H195:H195),"0")</f>
        <v>0</v>
      </c>
      <c r="X197" s="37"/>
      <c r="Y197" s="160"/>
      <c r="Z197" s="160"/>
    </row>
    <row r="198" spans="1:53" ht="16.5" customHeight="1" x14ac:dyDescent="0.25">
      <c r="A198" s="166" t="s">
        <v>261</v>
      </c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67"/>
      <c r="O198" s="167"/>
      <c r="P198" s="167"/>
      <c r="Q198" s="167"/>
      <c r="R198" s="167"/>
      <c r="S198" s="167"/>
      <c r="T198" s="167"/>
      <c r="U198" s="167"/>
      <c r="V198" s="167"/>
      <c r="W198" s="167"/>
      <c r="X198" s="167"/>
      <c r="Y198" s="153"/>
      <c r="Z198" s="153"/>
    </row>
    <row r="199" spans="1:53" ht="14.25" customHeight="1" x14ac:dyDescent="0.25">
      <c r="A199" s="174" t="s">
        <v>59</v>
      </c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7"/>
      <c r="O199" s="167"/>
      <c r="P199" s="167"/>
      <c r="Q199" s="167"/>
      <c r="R199" s="167"/>
      <c r="S199" s="167"/>
      <c r="T199" s="167"/>
      <c r="U199" s="167"/>
      <c r="V199" s="167"/>
      <c r="W199" s="167"/>
      <c r="X199" s="167"/>
      <c r="Y199" s="152"/>
      <c r="Z199" s="152"/>
    </row>
    <row r="200" spans="1:53" ht="16.5" customHeight="1" x14ac:dyDescent="0.25">
      <c r="A200" s="54" t="s">
        <v>262</v>
      </c>
      <c r="B200" s="54" t="s">
        <v>263</v>
      </c>
      <c r="C200" s="31">
        <v>4301070874</v>
      </c>
      <c r="D200" s="161">
        <v>4607111035332</v>
      </c>
      <c r="E200" s="162"/>
      <c r="F200" s="156">
        <v>0.43</v>
      </c>
      <c r="G200" s="32">
        <v>16</v>
      </c>
      <c r="H200" s="156">
        <v>6.88</v>
      </c>
      <c r="I200" s="156">
        <v>7.2060000000000004</v>
      </c>
      <c r="J200" s="32">
        <v>84</v>
      </c>
      <c r="K200" s="32" t="s">
        <v>62</v>
      </c>
      <c r="L200" s="33" t="s">
        <v>63</v>
      </c>
      <c r="M200" s="32">
        <v>180</v>
      </c>
      <c r="N200" s="26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3"/>
      <c r="P200" s="173"/>
      <c r="Q200" s="173"/>
      <c r="R200" s="162"/>
      <c r="S200" s="34"/>
      <c r="T200" s="34"/>
      <c r="U200" s="35" t="s">
        <v>64</v>
      </c>
      <c r="V200" s="157">
        <v>0</v>
      </c>
      <c r="W200" s="158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ht="16.5" customHeight="1" x14ac:dyDescent="0.25">
      <c r="A201" s="54" t="s">
        <v>264</v>
      </c>
      <c r="B201" s="54" t="s">
        <v>265</v>
      </c>
      <c r="C201" s="31">
        <v>4301070873</v>
      </c>
      <c r="D201" s="161">
        <v>4607111035080</v>
      </c>
      <c r="E201" s="162"/>
      <c r="F201" s="156">
        <v>0.9</v>
      </c>
      <c r="G201" s="32">
        <v>8</v>
      </c>
      <c r="H201" s="156">
        <v>7.2</v>
      </c>
      <c r="I201" s="156">
        <v>7.47</v>
      </c>
      <c r="J201" s="32">
        <v>84</v>
      </c>
      <c r="K201" s="32" t="s">
        <v>62</v>
      </c>
      <c r="L201" s="33" t="s">
        <v>63</v>
      </c>
      <c r="M201" s="32">
        <v>180</v>
      </c>
      <c r="N201" s="3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3"/>
      <c r="P201" s="173"/>
      <c r="Q201" s="173"/>
      <c r="R201" s="162"/>
      <c r="S201" s="34"/>
      <c r="T201" s="34"/>
      <c r="U201" s="35" t="s">
        <v>64</v>
      </c>
      <c r="V201" s="157">
        <v>0</v>
      </c>
      <c r="W201" s="158">
        <f>IFERROR(IF(V201="","",V201),"")</f>
        <v>0</v>
      </c>
      <c r="X201" s="36">
        <f>IFERROR(IF(V201="","",V201*0.0155),"")</f>
        <v>0</v>
      </c>
      <c r="Y201" s="56"/>
      <c r="Z201" s="57"/>
      <c r="AD201" s="61"/>
      <c r="BA201" s="130" t="s">
        <v>1</v>
      </c>
    </row>
    <row r="202" spans="1:53" x14ac:dyDescent="0.2">
      <c r="A202" s="170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71"/>
      <c r="N202" s="163" t="s">
        <v>65</v>
      </c>
      <c r="O202" s="164"/>
      <c r="P202" s="164"/>
      <c r="Q202" s="164"/>
      <c r="R202" s="164"/>
      <c r="S202" s="164"/>
      <c r="T202" s="165"/>
      <c r="U202" s="37" t="s">
        <v>64</v>
      </c>
      <c r="V202" s="159">
        <f>IFERROR(SUM(V200:V201),"0")</f>
        <v>0</v>
      </c>
      <c r="W202" s="159">
        <f>IFERROR(SUM(W200:W201),"0")</f>
        <v>0</v>
      </c>
      <c r="X202" s="159">
        <f>IFERROR(IF(X200="",0,X200),"0")+IFERROR(IF(X201="",0,X201),"0")</f>
        <v>0</v>
      </c>
      <c r="Y202" s="160"/>
      <c r="Z202" s="160"/>
    </row>
    <row r="203" spans="1:53" x14ac:dyDescent="0.2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171"/>
      <c r="N203" s="163" t="s">
        <v>65</v>
      </c>
      <c r="O203" s="164"/>
      <c r="P203" s="164"/>
      <c r="Q203" s="164"/>
      <c r="R203" s="164"/>
      <c r="S203" s="164"/>
      <c r="T203" s="165"/>
      <c r="U203" s="37" t="s">
        <v>66</v>
      </c>
      <c r="V203" s="159">
        <f>IFERROR(SUMPRODUCT(V200:V201*H200:H201),"0")</f>
        <v>0</v>
      </c>
      <c r="W203" s="159">
        <f>IFERROR(SUMPRODUCT(W200:W201*H200:H201),"0")</f>
        <v>0</v>
      </c>
      <c r="X203" s="37"/>
      <c r="Y203" s="160"/>
      <c r="Z203" s="160"/>
    </row>
    <row r="204" spans="1:53" ht="27.75" customHeight="1" x14ac:dyDescent="0.2">
      <c r="A204" s="191" t="s">
        <v>266</v>
      </c>
      <c r="B204" s="192"/>
      <c r="C204" s="192"/>
      <c r="D204" s="192"/>
      <c r="E204" s="192"/>
      <c r="F204" s="192"/>
      <c r="G204" s="192"/>
      <c r="H204" s="192"/>
      <c r="I204" s="192"/>
      <c r="J204" s="192"/>
      <c r="K204" s="192"/>
      <c r="L204" s="192"/>
      <c r="M204" s="192"/>
      <c r="N204" s="192"/>
      <c r="O204" s="192"/>
      <c r="P204" s="192"/>
      <c r="Q204" s="192"/>
      <c r="R204" s="192"/>
      <c r="S204" s="192"/>
      <c r="T204" s="192"/>
      <c r="U204" s="192"/>
      <c r="V204" s="192"/>
      <c r="W204" s="192"/>
      <c r="X204" s="192"/>
      <c r="Y204" s="48"/>
      <c r="Z204" s="48"/>
    </row>
    <row r="205" spans="1:53" ht="16.5" customHeight="1" x14ac:dyDescent="0.25">
      <c r="A205" s="166" t="s">
        <v>267</v>
      </c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R205" s="167"/>
      <c r="S205" s="167"/>
      <c r="T205" s="167"/>
      <c r="U205" s="167"/>
      <c r="V205" s="167"/>
      <c r="W205" s="167"/>
      <c r="X205" s="167"/>
      <c r="Y205" s="153"/>
      <c r="Z205" s="153"/>
    </row>
    <row r="206" spans="1:53" ht="14.25" customHeight="1" x14ac:dyDescent="0.25">
      <c r="A206" s="174" t="s">
        <v>59</v>
      </c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167"/>
      <c r="N206" s="167"/>
      <c r="O206" s="167"/>
      <c r="P206" s="167"/>
      <c r="Q206" s="167"/>
      <c r="R206" s="167"/>
      <c r="S206" s="167"/>
      <c r="T206" s="167"/>
      <c r="U206" s="167"/>
      <c r="V206" s="167"/>
      <c r="W206" s="167"/>
      <c r="X206" s="167"/>
      <c r="Y206" s="152"/>
      <c r="Z206" s="152"/>
    </row>
    <row r="207" spans="1:53" ht="27" customHeight="1" x14ac:dyDescent="0.25">
      <c r="A207" s="54" t="s">
        <v>268</v>
      </c>
      <c r="B207" s="54" t="s">
        <v>269</v>
      </c>
      <c r="C207" s="31">
        <v>4301070941</v>
      </c>
      <c r="D207" s="161">
        <v>4607111036162</v>
      </c>
      <c r="E207" s="162"/>
      <c r="F207" s="156">
        <v>0.8</v>
      </c>
      <c r="G207" s="32">
        <v>8</v>
      </c>
      <c r="H207" s="156">
        <v>6.4</v>
      </c>
      <c r="I207" s="156">
        <v>6.6811999999999996</v>
      </c>
      <c r="J207" s="32">
        <v>84</v>
      </c>
      <c r="K207" s="32" t="s">
        <v>62</v>
      </c>
      <c r="L207" s="33" t="s">
        <v>63</v>
      </c>
      <c r="M207" s="32">
        <v>90</v>
      </c>
      <c r="N207" s="19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3"/>
      <c r="P207" s="173"/>
      <c r="Q207" s="173"/>
      <c r="R207" s="162"/>
      <c r="S207" s="34"/>
      <c r="T207" s="34"/>
      <c r="U207" s="35" t="s">
        <v>64</v>
      </c>
      <c r="V207" s="157">
        <v>0</v>
      </c>
      <c r="W207" s="158">
        <f>IFERROR(IF(V207="","",V207),"")</f>
        <v>0</v>
      </c>
      <c r="X207" s="36">
        <f>IFERROR(IF(V207="","",V207*0.0155),"")</f>
        <v>0</v>
      </c>
      <c r="Y207" s="56"/>
      <c r="Z207" s="57"/>
      <c r="AD207" s="61"/>
      <c r="BA207" s="131" t="s">
        <v>1</v>
      </c>
    </row>
    <row r="208" spans="1:53" x14ac:dyDescent="0.2">
      <c r="A208" s="170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71"/>
      <c r="N208" s="163" t="s">
        <v>65</v>
      </c>
      <c r="O208" s="164"/>
      <c r="P208" s="164"/>
      <c r="Q208" s="164"/>
      <c r="R208" s="164"/>
      <c r="S208" s="164"/>
      <c r="T208" s="165"/>
      <c r="U208" s="37" t="s">
        <v>64</v>
      </c>
      <c r="V208" s="159">
        <f>IFERROR(SUM(V207:V207),"0")</f>
        <v>0</v>
      </c>
      <c r="W208" s="159">
        <f>IFERROR(SUM(W207:W207),"0")</f>
        <v>0</v>
      </c>
      <c r="X208" s="159">
        <f>IFERROR(IF(X207="",0,X207),"0")</f>
        <v>0</v>
      </c>
      <c r="Y208" s="160"/>
      <c r="Z208" s="160"/>
    </row>
    <row r="209" spans="1:53" x14ac:dyDescent="0.2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171"/>
      <c r="N209" s="163" t="s">
        <v>65</v>
      </c>
      <c r="O209" s="164"/>
      <c r="P209" s="164"/>
      <c r="Q209" s="164"/>
      <c r="R209" s="164"/>
      <c r="S209" s="164"/>
      <c r="T209" s="165"/>
      <c r="U209" s="37" t="s">
        <v>66</v>
      </c>
      <c r="V209" s="159">
        <f>IFERROR(SUMPRODUCT(V207:V207*H207:H207),"0")</f>
        <v>0</v>
      </c>
      <c r="W209" s="159">
        <f>IFERROR(SUMPRODUCT(W207:W207*H207:H207),"0")</f>
        <v>0</v>
      </c>
      <c r="X209" s="37"/>
      <c r="Y209" s="160"/>
      <c r="Z209" s="160"/>
    </row>
    <row r="210" spans="1:53" ht="27.75" customHeight="1" x14ac:dyDescent="0.2">
      <c r="A210" s="191" t="s">
        <v>270</v>
      </c>
      <c r="B210" s="192"/>
      <c r="C210" s="192"/>
      <c r="D210" s="192"/>
      <c r="E210" s="192"/>
      <c r="F210" s="192"/>
      <c r="G210" s="192"/>
      <c r="H210" s="192"/>
      <c r="I210" s="192"/>
      <c r="J210" s="192"/>
      <c r="K210" s="192"/>
      <c r="L210" s="192"/>
      <c r="M210" s="192"/>
      <c r="N210" s="192"/>
      <c r="O210" s="192"/>
      <c r="P210" s="192"/>
      <c r="Q210" s="192"/>
      <c r="R210" s="192"/>
      <c r="S210" s="192"/>
      <c r="T210" s="192"/>
      <c r="U210" s="192"/>
      <c r="V210" s="192"/>
      <c r="W210" s="192"/>
      <c r="X210" s="192"/>
      <c r="Y210" s="48"/>
      <c r="Z210" s="48"/>
    </row>
    <row r="211" spans="1:53" ht="16.5" customHeight="1" x14ac:dyDescent="0.25">
      <c r="A211" s="166" t="s">
        <v>271</v>
      </c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167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53"/>
      <c r="Z211" s="153"/>
    </row>
    <row r="212" spans="1:53" ht="14.25" customHeight="1" x14ac:dyDescent="0.25">
      <c r="A212" s="174" t="s">
        <v>59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67"/>
      <c r="Y212" s="152"/>
      <c r="Z212" s="152"/>
    </row>
    <row r="213" spans="1:53" ht="27" customHeight="1" x14ac:dyDescent="0.25">
      <c r="A213" s="54" t="s">
        <v>272</v>
      </c>
      <c r="B213" s="54" t="s">
        <v>273</v>
      </c>
      <c r="C213" s="31">
        <v>4301070965</v>
      </c>
      <c r="D213" s="161">
        <v>4607111035899</v>
      </c>
      <c r="E213" s="162"/>
      <c r="F213" s="156">
        <v>1</v>
      </c>
      <c r="G213" s="32">
        <v>5</v>
      </c>
      <c r="H213" s="156">
        <v>5</v>
      </c>
      <c r="I213" s="156">
        <v>5.2619999999999996</v>
      </c>
      <c r="J213" s="32">
        <v>84</v>
      </c>
      <c r="K213" s="32" t="s">
        <v>62</v>
      </c>
      <c r="L213" s="33" t="s">
        <v>63</v>
      </c>
      <c r="M213" s="32">
        <v>180</v>
      </c>
      <c r="N213" s="253" t="s">
        <v>274</v>
      </c>
      <c r="O213" s="173"/>
      <c r="P213" s="173"/>
      <c r="Q213" s="173"/>
      <c r="R213" s="162"/>
      <c r="S213" s="34"/>
      <c r="T213" s="34"/>
      <c r="U213" s="35" t="s">
        <v>64</v>
      </c>
      <c r="V213" s="157">
        <v>98</v>
      </c>
      <c r="W213" s="158">
        <f>IFERROR(IF(V213="","",V213),"")</f>
        <v>98</v>
      </c>
      <c r="X213" s="36">
        <f>IFERROR(IF(V213="","",V213*0.0155),"")</f>
        <v>1.5189999999999999</v>
      </c>
      <c r="Y213" s="56"/>
      <c r="Z213" s="57"/>
      <c r="AD213" s="61"/>
      <c r="BA213" s="132" t="s">
        <v>1</v>
      </c>
    </row>
    <row r="214" spans="1:53" x14ac:dyDescent="0.2">
      <c r="A214" s="170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171"/>
      <c r="N214" s="163" t="s">
        <v>65</v>
      </c>
      <c r="O214" s="164"/>
      <c r="P214" s="164"/>
      <c r="Q214" s="164"/>
      <c r="R214" s="164"/>
      <c r="S214" s="164"/>
      <c r="T214" s="165"/>
      <c r="U214" s="37" t="s">
        <v>64</v>
      </c>
      <c r="V214" s="159">
        <f>IFERROR(SUM(V213:V213),"0")</f>
        <v>98</v>
      </c>
      <c r="W214" s="159">
        <f>IFERROR(SUM(W213:W213),"0")</f>
        <v>98</v>
      </c>
      <c r="X214" s="159">
        <f>IFERROR(IF(X213="",0,X213),"0")</f>
        <v>1.5189999999999999</v>
      </c>
      <c r="Y214" s="160"/>
      <c r="Z214" s="160"/>
    </row>
    <row r="215" spans="1:53" x14ac:dyDescent="0.2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171"/>
      <c r="N215" s="163" t="s">
        <v>65</v>
      </c>
      <c r="O215" s="164"/>
      <c r="P215" s="164"/>
      <c r="Q215" s="164"/>
      <c r="R215" s="164"/>
      <c r="S215" s="164"/>
      <c r="T215" s="165"/>
      <c r="U215" s="37" t="s">
        <v>66</v>
      </c>
      <c r="V215" s="159">
        <f>IFERROR(SUMPRODUCT(V213:V213*H213:H213),"0")</f>
        <v>490</v>
      </c>
      <c r="W215" s="159">
        <f>IFERROR(SUMPRODUCT(W213:W213*H213:H213),"0")</f>
        <v>490</v>
      </c>
      <c r="X215" s="37"/>
      <c r="Y215" s="160"/>
      <c r="Z215" s="160"/>
    </row>
    <row r="216" spans="1:53" ht="16.5" customHeight="1" x14ac:dyDescent="0.25">
      <c r="A216" s="166" t="s">
        <v>275</v>
      </c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53"/>
      <c r="Z216" s="153"/>
    </row>
    <row r="217" spans="1:53" ht="14.25" customHeight="1" x14ac:dyDescent="0.25">
      <c r="A217" s="174" t="s">
        <v>59</v>
      </c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167"/>
      <c r="N217" s="167"/>
      <c r="O217" s="167"/>
      <c r="P217" s="167"/>
      <c r="Q217" s="167"/>
      <c r="R217" s="167"/>
      <c r="S217" s="167"/>
      <c r="T217" s="167"/>
      <c r="U217" s="167"/>
      <c r="V217" s="167"/>
      <c r="W217" s="167"/>
      <c r="X217" s="167"/>
      <c r="Y217" s="152"/>
      <c r="Z217" s="152"/>
    </row>
    <row r="218" spans="1:53" ht="27" customHeight="1" x14ac:dyDescent="0.25">
      <c r="A218" s="54" t="s">
        <v>276</v>
      </c>
      <c r="B218" s="54" t="s">
        <v>277</v>
      </c>
      <c r="C218" s="31">
        <v>4301070870</v>
      </c>
      <c r="D218" s="161">
        <v>4607111036711</v>
      </c>
      <c r="E218" s="162"/>
      <c r="F218" s="156">
        <v>0.8</v>
      </c>
      <c r="G218" s="32">
        <v>8</v>
      </c>
      <c r="H218" s="156">
        <v>6.4</v>
      </c>
      <c r="I218" s="156">
        <v>6.67</v>
      </c>
      <c r="J218" s="32">
        <v>84</v>
      </c>
      <c r="K218" s="32" t="s">
        <v>62</v>
      </c>
      <c r="L218" s="33" t="s">
        <v>63</v>
      </c>
      <c r="M218" s="32">
        <v>90</v>
      </c>
      <c r="N218" s="2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3"/>
      <c r="P218" s="173"/>
      <c r="Q218" s="173"/>
      <c r="R218" s="162"/>
      <c r="S218" s="34"/>
      <c r="T218" s="34"/>
      <c r="U218" s="35" t="s">
        <v>64</v>
      </c>
      <c r="V218" s="157">
        <v>0</v>
      </c>
      <c r="W218" s="158">
        <f>IFERROR(IF(V218="","",V218),"")</f>
        <v>0</v>
      </c>
      <c r="X218" s="36">
        <f>IFERROR(IF(V218="","",V218*0.0155),"")</f>
        <v>0</v>
      </c>
      <c r="Y218" s="56"/>
      <c r="Z218" s="57"/>
      <c r="AD218" s="61"/>
      <c r="BA218" s="133" t="s">
        <v>1</v>
      </c>
    </row>
    <row r="219" spans="1:53" x14ac:dyDescent="0.2">
      <c r="A219" s="170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171"/>
      <c r="N219" s="163" t="s">
        <v>65</v>
      </c>
      <c r="O219" s="164"/>
      <c r="P219" s="164"/>
      <c r="Q219" s="164"/>
      <c r="R219" s="164"/>
      <c r="S219" s="164"/>
      <c r="T219" s="165"/>
      <c r="U219" s="37" t="s">
        <v>64</v>
      </c>
      <c r="V219" s="159">
        <f>IFERROR(SUM(V218:V218),"0")</f>
        <v>0</v>
      </c>
      <c r="W219" s="159">
        <f>IFERROR(SUM(W218:W218),"0")</f>
        <v>0</v>
      </c>
      <c r="X219" s="159">
        <f>IFERROR(IF(X218="",0,X218),"0")</f>
        <v>0</v>
      </c>
      <c r="Y219" s="160"/>
      <c r="Z219" s="160"/>
    </row>
    <row r="220" spans="1:53" x14ac:dyDescent="0.2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71"/>
      <c r="N220" s="163" t="s">
        <v>65</v>
      </c>
      <c r="O220" s="164"/>
      <c r="P220" s="164"/>
      <c r="Q220" s="164"/>
      <c r="R220" s="164"/>
      <c r="S220" s="164"/>
      <c r="T220" s="165"/>
      <c r="U220" s="37" t="s">
        <v>66</v>
      </c>
      <c r="V220" s="159">
        <f>IFERROR(SUMPRODUCT(V218:V218*H218:H218),"0")</f>
        <v>0</v>
      </c>
      <c r="W220" s="159">
        <f>IFERROR(SUMPRODUCT(W218:W218*H218:H218),"0")</f>
        <v>0</v>
      </c>
      <c r="X220" s="37"/>
      <c r="Y220" s="160"/>
      <c r="Z220" s="160"/>
    </row>
    <row r="221" spans="1:53" ht="27.75" customHeight="1" x14ac:dyDescent="0.2">
      <c r="A221" s="191" t="s">
        <v>278</v>
      </c>
      <c r="B221" s="192"/>
      <c r="C221" s="192"/>
      <c r="D221" s="192"/>
      <c r="E221" s="192"/>
      <c r="F221" s="192"/>
      <c r="G221" s="192"/>
      <c r="H221" s="192"/>
      <c r="I221" s="192"/>
      <c r="J221" s="192"/>
      <c r="K221" s="192"/>
      <c r="L221" s="192"/>
      <c r="M221" s="192"/>
      <c r="N221" s="192"/>
      <c r="O221" s="192"/>
      <c r="P221" s="192"/>
      <c r="Q221" s="192"/>
      <c r="R221" s="192"/>
      <c r="S221" s="192"/>
      <c r="T221" s="192"/>
      <c r="U221" s="192"/>
      <c r="V221" s="192"/>
      <c r="W221" s="192"/>
      <c r="X221" s="192"/>
      <c r="Y221" s="48"/>
      <c r="Z221" s="48"/>
    </row>
    <row r="222" spans="1:53" ht="16.5" customHeight="1" x14ac:dyDescent="0.25">
      <c r="A222" s="166" t="s">
        <v>279</v>
      </c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167"/>
      <c r="N222" s="167"/>
      <c r="O222" s="167"/>
      <c r="P222" s="167"/>
      <c r="Q222" s="167"/>
      <c r="R222" s="167"/>
      <c r="S222" s="167"/>
      <c r="T222" s="167"/>
      <c r="U222" s="167"/>
      <c r="V222" s="167"/>
      <c r="W222" s="167"/>
      <c r="X222" s="167"/>
      <c r="Y222" s="153"/>
      <c r="Z222" s="153"/>
    </row>
    <row r="223" spans="1:53" ht="14.25" customHeight="1" x14ac:dyDescent="0.25">
      <c r="A223" s="174" t="s">
        <v>130</v>
      </c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167"/>
      <c r="N223" s="167"/>
      <c r="O223" s="167"/>
      <c r="P223" s="167"/>
      <c r="Q223" s="167"/>
      <c r="R223" s="167"/>
      <c r="S223" s="167"/>
      <c r="T223" s="167"/>
      <c r="U223" s="167"/>
      <c r="V223" s="167"/>
      <c r="W223" s="167"/>
      <c r="X223" s="167"/>
      <c r="Y223" s="152"/>
      <c r="Z223" s="152"/>
    </row>
    <row r="224" spans="1:53" ht="27" customHeight="1" x14ac:dyDescent="0.25">
      <c r="A224" s="54" t="s">
        <v>280</v>
      </c>
      <c r="B224" s="54" t="s">
        <v>281</v>
      </c>
      <c r="C224" s="31">
        <v>4301131019</v>
      </c>
      <c r="D224" s="161">
        <v>4640242180427</v>
      </c>
      <c r="E224" s="162"/>
      <c r="F224" s="156">
        <v>1.8</v>
      </c>
      <c r="G224" s="32">
        <v>1</v>
      </c>
      <c r="H224" s="156">
        <v>1.8</v>
      </c>
      <c r="I224" s="156">
        <v>1.915</v>
      </c>
      <c r="J224" s="32">
        <v>234</v>
      </c>
      <c r="K224" s="32" t="s">
        <v>120</v>
      </c>
      <c r="L224" s="33" t="s">
        <v>63</v>
      </c>
      <c r="M224" s="32">
        <v>180</v>
      </c>
      <c r="N224" s="311" t="s">
        <v>282</v>
      </c>
      <c r="O224" s="173"/>
      <c r="P224" s="173"/>
      <c r="Q224" s="173"/>
      <c r="R224" s="162"/>
      <c r="S224" s="34"/>
      <c r="T224" s="34"/>
      <c r="U224" s="35" t="s">
        <v>64</v>
      </c>
      <c r="V224" s="157">
        <v>0</v>
      </c>
      <c r="W224" s="158">
        <f>IFERROR(IF(V224="","",V224),"")</f>
        <v>0</v>
      </c>
      <c r="X224" s="36">
        <f>IFERROR(IF(V224="","",V224*0.00502),"")</f>
        <v>0</v>
      </c>
      <c r="Y224" s="56"/>
      <c r="Z224" s="57"/>
      <c r="AD224" s="61"/>
      <c r="BA224" s="134" t="s">
        <v>73</v>
      </c>
    </row>
    <row r="225" spans="1:53" x14ac:dyDescent="0.2">
      <c r="A225" s="170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71"/>
      <c r="N225" s="163" t="s">
        <v>65</v>
      </c>
      <c r="O225" s="164"/>
      <c r="P225" s="164"/>
      <c r="Q225" s="164"/>
      <c r="R225" s="164"/>
      <c r="S225" s="164"/>
      <c r="T225" s="165"/>
      <c r="U225" s="37" t="s">
        <v>64</v>
      </c>
      <c r="V225" s="159">
        <f>IFERROR(SUM(V224:V224),"0")</f>
        <v>0</v>
      </c>
      <c r="W225" s="159">
        <f>IFERROR(SUM(W224:W224),"0")</f>
        <v>0</v>
      </c>
      <c r="X225" s="159">
        <f>IFERROR(IF(X224="",0,X224),"0")</f>
        <v>0</v>
      </c>
      <c r="Y225" s="160"/>
      <c r="Z225" s="160"/>
    </row>
    <row r="226" spans="1:53" x14ac:dyDescent="0.2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71"/>
      <c r="N226" s="163" t="s">
        <v>65</v>
      </c>
      <c r="O226" s="164"/>
      <c r="P226" s="164"/>
      <c r="Q226" s="164"/>
      <c r="R226" s="164"/>
      <c r="S226" s="164"/>
      <c r="T226" s="165"/>
      <c r="U226" s="37" t="s">
        <v>66</v>
      </c>
      <c r="V226" s="159">
        <f>IFERROR(SUMPRODUCT(V224:V224*H224:H224),"0")</f>
        <v>0</v>
      </c>
      <c r="W226" s="159">
        <f>IFERROR(SUMPRODUCT(W224:W224*H224:H224),"0")</f>
        <v>0</v>
      </c>
      <c r="X226" s="37"/>
      <c r="Y226" s="160"/>
      <c r="Z226" s="160"/>
    </row>
    <row r="227" spans="1:53" ht="14.25" customHeight="1" x14ac:dyDescent="0.25">
      <c r="A227" s="174" t="s">
        <v>69</v>
      </c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167"/>
      <c r="N227" s="167"/>
      <c r="O227" s="167"/>
      <c r="P227" s="167"/>
      <c r="Q227" s="167"/>
      <c r="R227" s="167"/>
      <c r="S227" s="167"/>
      <c r="T227" s="167"/>
      <c r="U227" s="167"/>
      <c r="V227" s="167"/>
      <c r="W227" s="167"/>
      <c r="X227" s="167"/>
      <c r="Y227" s="152"/>
      <c r="Z227" s="152"/>
    </row>
    <row r="228" spans="1:53" ht="27" customHeight="1" x14ac:dyDescent="0.25">
      <c r="A228" s="54" t="s">
        <v>283</v>
      </c>
      <c r="B228" s="54" t="s">
        <v>284</v>
      </c>
      <c r="C228" s="31">
        <v>4301132080</v>
      </c>
      <c r="D228" s="161">
        <v>4640242180397</v>
      </c>
      <c r="E228" s="162"/>
      <c r="F228" s="156">
        <v>1</v>
      </c>
      <c r="G228" s="32">
        <v>6</v>
      </c>
      <c r="H228" s="156">
        <v>6</v>
      </c>
      <c r="I228" s="156">
        <v>6.26</v>
      </c>
      <c r="J228" s="32">
        <v>84</v>
      </c>
      <c r="K228" s="32" t="s">
        <v>62</v>
      </c>
      <c r="L228" s="33" t="s">
        <v>63</v>
      </c>
      <c r="M228" s="32">
        <v>180</v>
      </c>
      <c r="N228" s="222" t="s">
        <v>285</v>
      </c>
      <c r="O228" s="173"/>
      <c r="P228" s="173"/>
      <c r="Q228" s="173"/>
      <c r="R228" s="162"/>
      <c r="S228" s="34"/>
      <c r="T228" s="34"/>
      <c r="U228" s="35" t="s">
        <v>64</v>
      </c>
      <c r="V228" s="157">
        <v>25</v>
      </c>
      <c r="W228" s="158">
        <f>IFERROR(IF(V228="","",V228),"")</f>
        <v>25</v>
      </c>
      <c r="X228" s="36">
        <f>IFERROR(IF(V228="","",V228*0.0155),"")</f>
        <v>0.38750000000000001</v>
      </c>
      <c r="Y228" s="56"/>
      <c r="Z228" s="57"/>
      <c r="AD228" s="61"/>
      <c r="BA228" s="135" t="s">
        <v>73</v>
      </c>
    </row>
    <row r="229" spans="1:53" x14ac:dyDescent="0.2">
      <c r="A229" s="170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171"/>
      <c r="N229" s="163" t="s">
        <v>65</v>
      </c>
      <c r="O229" s="164"/>
      <c r="P229" s="164"/>
      <c r="Q229" s="164"/>
      <c r="R229" s="164"/>
      <c r="S229" s="164"/>
      <c r="T229" s="165"/>
      <c r="U229" s="37" t="s">
        <v>64</v>
      </c>
      <c r="V229" s="159">
        <f>IFERROR(SUM(V228:V228),"0")</f>
        <v>25</v>
      </c>
      <c r="W229" s="159">
        <f>IFERROR(SUM(W228:W228),"0")</f>
        <v>25</v>
      </c>
      <c r="X229" s="159">
        <f>IFERROR(IF(X228="",0,X228),"0")</f>
        <v>0.38750000000000001</v>
      </c>
      <c r="Y229" s="160"/>
      <c r="Z229" s="160"/>
    </row>
    <row r="230" spans="1:53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171"/>
      <c r="N230" s="163" t="s">
        <v>65</v>
      </c>
      <c r="O230" s="164"/>
      <c r="P230" s="164"/>
      <c r="Q230" s="164"/>
      <c r="R230" s="164"/>
      <c r="S230" s="164"/>
      <c r="T230" s="165"/>
      <c r="U230" s="37" t="s">
        <v>66</v>
      </c>
      <c r="V230" s="159">
        <f>IFERROR(SUMPRODUCT(V228:V228*H228:H228),"0")</f>
        <v>150</v>
      </c>
      <c r="W230" s="159">
        <f>IFERROR(SUMPRODUCT(W228:W228*H228:H228),"0")</f>
        <v>150</v>
      </c>
      <c r="X230" s="37"/>
      <c r="Y230" s="160"/>
      <c r="Z230" s="160"/>
    </row>
    <row r="231" spans="1:53" ht="14.25" customHeight="1" x14ac:dyDescent="0.25">
      <c r="A231" s="174" t="s">
        <v>150</v>
      </c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167"/>
      <c r="N231" s="167"/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52"/>
      <c r="Z231" s="152"/>
    </row>
    <row r="232" spans="1:53" ht="27" customHeight="1" x14ac:dyDescent="0.25">
      <c r="A232" s="54" t="s">
        <v>286</v>
      </c>
      <c r="B232" s="54" t="s">
        <v>287</v>
      </c>
      <c r="C232" s="31">
        <v>4301136028</v>
      </c>
      <c r="D232" s="161">
        <v>4640242180304</v>
      </c>
      <c r="E232" s="162"/>
      <c r="F232" s="156">
        <v>2.7</v>
      </c>
      <c r="G232" s="32">
        <v>1</v>
      </c>
      <c r="H232" s="156">
        <v>2.7</v>
      </c>
      <c r="I232" s="156">
        <v>2.8906000000000001</v>
      </c>
      <c r="J232" s="32">
        <v>126</v>
      </c>
      <c r="K232" s="32" t="s">
        <v>72</v>
      </c>
      <c r="L232" s="33" t="s">
        <v>63</v>
      </c>
      <c r="M232" s="32">
        <v>180</v>
      </c>
      <c r="N232" s="259" t="s">
        <v>288</v>
      </c>
      <c r="O232" s="173"/>
      <c r="P232" s="173"/>
      <c r="Q232" s="173"/>
      <c r="R232" s="162"/>
      <c r="S232" s="34"/>
      <c r="T232" s="34"/>
      <c r="U232" s="35" t="s">
        <v>64</v>
      </c>
      <c r="V232" s="157">
        <v>0</v>
      </c>
      <c r="W232" s="158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73</v>
      </c>
    </row>
    <row r="233" spans="1:53" ht="37.5" customHeight="1" x14ac:dyDescent="0.25">
      <c r="A233" s="54" t="s">
        <v>289</v>
      </c>
      <c r="B233" s="54" t="s">
        <v>290</v>
      </c>
      <c r="C233" s="31">
        <v>4301136027</v>
      </c>
      <c r="D233" s="161">
        <v>4640242180298</v>
      </c>
      <c r="E233" s="162"/>
      <c r="F233" s="156">
        <v>2.7</v>
      </c>
      <c r="G233" s="32">
        <v>1</v>
      </c>
      <c r="H233" s="156">
        <v>2.7</v>
      </c>
      <c r="I233" s="156">
        <v>2.8919999999999999</v>
      </c>
      <c r="J233" s="32">
        <v>126</v>
      </c>
      <c r="K233" s="32" t="s">
        <v>72</v>
      </c>
      <c r="L233" s="33" t="s">
        <v>63</v>
      </c>
      <c r="M233" s="32">
        <v>180</v>
      </c>
      <c r="N233" s="319" t="s">
        <v>291</v>
      </c>
      <c r="O233" s="173"/>
      <c r="P233" s="173"/>
      <c r="Q233" s="173"/>
      <c r="R233" s="162"/>
      <c r="S233" s="34"/>
      <c r="T233" s="34"/>
      <c r="U233" s="35" t="s">
        <v>64</v>
      </c>
      <c r="V233" s="157">
        <v>0</v>
      </c>
      <c r="W233" s="158">
        <f>IFERROR(IF(V233="","",V233),"")</f>
        <v>0</v>
      </c>
      <c r="X233" s="36">
        <f>IFERROR(IF(V233="","",V233*0.00936),"")</f>
        <v>0</v>
      </c>
      <c r="Y233" s="56"/>
      <c r="Z233" s="57"/>
      <c r="AD233" s="61"/>
      <c r="BA233" s="137" t="s">
        <v>73</v>
      </c>
    </row>
    <row r="234" spans="1:53" ht="27" customHeight="1" x14ac:dyDescent="0.25">
      <c r="A234" s="54" t="s">
        <v>292</v>
      </c>
      <c r="B234" s="54" t="s">
        <v>293</v>
      </c>
      <c r="C234" s="31">
        <v>4301136026</v>
      </c>
      <c r="D234" s="161">
        <v>4640242180236</v>
      </c>
      <c r="E234" s="162"/>
      <c r="F234" s="156">
        <v>5</v>
      </c>
      <c r="G234" s="32">
        <v>1</v>
      </c>
      <c r="H234" s="156">
        <v>5</v>
      </c>
      <c r="I234" s="156">
        <v>5.2350000000000003</v>
      </c>
      <c r="J234" s="32">
        <v>84</v>
      </c>
      <c r="K234" s="32" t="s">
        <v>62</v>
      </c>
      <c r="L234" s="33" t="s">
        <v>63</v>
      </c>
      <c r="M234" s="32">
        <v>180</v>
      </c>
      <c r="N234" s="271" t="s">
        <v>294</v>
      </c>
      <c r="O234" s="173"/>
      <c r="P234" s="173"/>
      <c r="Q234" s="173"/>
      <c r="R234" s="162"/>
      <c r="S234" s="34"/>
      <c r="T234" s="34"/>
      <c r="U234" s="35" t="s">
        <v>64</v>
      </c>
      <c r="V234" s="157">
        <v>360</v>
      </c>
      <c r="W234" s="158">
        <f>IFERROR(IF(V234="","",V234),"")</f>
        <v>360</v>
      </c>
      <c r="X234" s="36">
        <f>IFERROR(IF(V234="","",V234*0.0155),"")</f>
        <v>5.58</v>
      </c>
      <c r="Y234" s="56"/>
      <c r="Z234" s="57"/>
      <c r="AD234" s="61"/>
      <c r="BA234" s="138" t="s">
        <v>73</v>
      </c>
    </row>
    <row r="235" spans="1:53" ht="27" customHeight="1" x14ac:dyDescent="0.25">
      <c r="A235" s="54" t="s">
        <v>295</v>
      </c>
      <c r="B235" s="54" t="s">
        <v>296</v>
      </c>
      <c r="C235" s="31">
        <v>4301136029</v>
      </c>
      <c r="D235" s="161">
        <v>4640242180410</v>
      </c>
      <c r="E235" s="162"/>
      <c r="F235" s="156">
        <v>2.2400000000000002</v>
      </c>
      <c r="G235" s="32">
        <v>1</v>
      </c>
      <c r="H235" s="156">
        <v>2.2400000000000002</v>
      </c>
      <c r="I235" s="156">
        <v>2.4319999999999999</v>
      </c>
      <c r="J235" s="32">
        <v>126</v>
      </c>
      <c r="K235" s="32" t="s">
        <v>72</v>
      </c>
      <c r="L235" s="33" t="s">
        <v>63</v>
      </c>
      <c r="M235" s="32">
        <v>180</v>
      </c>
      <c r="N235" s="323" t="s">
        <v>297</v>
      </c>
      <c r="O235" s="173"/>
      <c r="P235" s="173"/>
      <c r="Q235" s="173"/>
      <c r="R235" s="162"/>
      <c r="S235" s="34"/>
      <c r="T235" s="34"/>
      <c r="U235" s="35" t="s">
        <v>64</v>
      </c>
      <c r="V235" s="157">
        <v>0</v>
      </c>
      <c r="W235" s="158">
        <f>IFERROR(IF(V235="","",V235),"")</f>
        <v>0</v>
      </c>
      <c r="X235" s="36">
        <f>IFERROR(IF(V235="","",V235*0.00936),"")</f>
        <v>0</v>
      </c>
      <c r="Y235" s="56"/>
      <c r="Z235" s="57"/>
      <c r="AD235" s="61"/>
      <c r="BA235" s="139" t="s">
        <v>73</v>
      </c>
    </row>
    <row r="236" spans="1:53" x14ac:dyDescent="0.2">
      <c r="A236" s="170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71"/>
      <c r="N236" s="163" t="s">
        <v>65</v>
      </c>
      <c r="O236" s="164"/>
      <c r="P236" s="164"/>
      <c r="Q236" s="164"/>
      <c r="R236" s="164"/>
      <c r="S236" s="164"/>
      <c r="T236" s="165"/>
      <c r="U236" s="37" t="s">
        <v>64</v>
      </c>
      <c r="V236" s="159">
        <f>IFERROR(SUM(V232:V235),"0")</f>
        <v>360</v>
      </c>
      <c r="W236" s="159">
        <f>IFERROR(SUM(W232:W235),"0")</f>
        <v>360</v>
      </c>
      <c r="X236" s="159">
        <f>IFERROR(IF(X232="",0,X232),"0")+IFERROR(IF(X233="",0,X233),"0")+IFERROR(IF(X234="",0,X234),"0")+IFERROR(IF(X235="",0,X235),"0")</f>
        <v>5.58</v>
      </c>
      <c r="Y236" s="160"/>
      <c r="Z236" s="160"/>
    </row>
    <row r="237" spans="1:53" x14ac:dyDescent="0.2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171"/>
      <c r="N237" s="163" t="s">
        <v>65</v>
      </c>
      <c r="O237" s="164"/>
      <c r="P237" s="164"/>
      <c r="Q237" s="164"/>
      <c r="R237" s="164"/>
      <c r="S237" s="164"/>
      <c r="T237" s="165"/>
      <c r="U237" s="37" t="s">
        <v>66</v>
      </c>
      <c r="V237" s="159">
        <f>IFERROR(SUMPRODUCT(V232:V235*H232:H235),"0")</f>
        <v>1800</v>
      </c>
      <c r="W237" s="159">
        <f>IFERROR(SUMPRODUCT(W232:W235*H232:H235),"0")</f>
        <v>1800</v>
      </c>
      <c r="X237" s="37"/>
      <c r="Y237" s="160"/>
      <c r="Z237" s="160"/>
    </row>
    <row r="238" spans="1:53" ht="14.25" customHeight="1" x14ac:dyDescent="0.25">
      <c r="A238" s="174" t="s">
        <v>126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67"/>
      <c r="Y238" s="152"/>
      <c r="Z238" s="152"/>
    </row>
    <row r="239" spans="1:53" ht="27" customHeight="1" x14ac:dyDescent="0.25">
      <c r="A239" s="54" t="s">
        <v>298</v>
      </c>
      <c r="B239" s="54" t="s">
        <v>299</v>
      </c>
      <c r="C239" s="31">
        <v>4301135191</v>
      </c>
      <c r="D239" s="161">
        <v>4640242180373</v>
      </c>
      <c r="E239" s="162"/>
      <c r="F239" s="156">
        <v>3</v>
      </c>
      <c r="G239" s="32">
        <v>1</v>
      </c>
      <c r="H239" s="156">
        <v>3</v>
      </c>
      <c r="I239" s="156">
        <v>3.1920000000000002</v>
      </c>
      <c r="J239" s="32">
        <v>126</v>
      </c>
      <c r="K239" s="32" t="s">
        <v>72</v>
      </c>
      <c r="L239" s="33" t="s">
        <v>63</v>
      </c>
      <c r="M239" s="32">
        <v>180</v>
      </c>
      <c r="N239" s="305" t="s">
        <v>300</v>
      </c>
      <c r="O239" s="173"/>
      <c r="P239" s="173"/>
      <c r="Q239" s="173"/>
      <c r="R239" s="162"/>
      <c r="S239" s="34"/>
      <c r="T239" s="34"/>
      <c r="U239" s="35" t="s">
        <v>64</v>
      </c>
      <c r="V239" s="157">
        <v>0</v>
      </c>
      <c r="W239" s="158">
        <f t="shared" ref="W239:W248" si="4">IFERROR(IF(V239="","",V239),"")</f>
        <v>0</v>
      </c>
      <c r="X239" s="36">
        <f t="shared" ref="X239:X244" si="5">IFERROR(IF(V239="","",V239*0.00936),"")</f>
        <v>0</v>
      </c>
      <c r="Y239" s="56"/>
      <c r="Z239" s="57"/>
      <c r="AD239" s="61"/>
      <c r="BA239" s="140" t="s">
        <v>73</v>
      </c>
    </row>
    <row r="240" spans="1:53" ht="27" customHeight="1" x14ac:dyDescent="0.25">
      <c r="A240" s="54" t="s">
        <v>301</v>
      </c>
      <c r="B240" s="54" t="s">
        <v>302</v>
      </c>
      <c r="C240" s="31">
        <v>4301135195</v>
      </c>
      <c r="D240" s="161">
        <v>4640242180366</v>
      </c>
      <c r="E240" s="162"/>
      <c r="F240" s="156">
        <v>3.7</v>
      </c>
      <c r="G240" s="32">
        <v>1</v>
      </c>
      <c r="H240" s="156">
        <v>3.7</v>
      </c>
      <c r="I240" s="156">
        <v>3.8919999999999999</v>
      </c>
      <c r="J240" s="32">
        <v>126</v>
      </c>
      <c r="K240" s="32" t="s">
        <v>72</v>
      </c>
      <c r="L240" s="33" t="s">
        <v>63</v>
      </c>
      <c r="M240" s="32">
        <v>180</v>
      </c>
      <c r="N240" s="277" t="s">
        <v>303</v>
      </c>
      <c r="O240" s="173"/>
      <c r="P240" s="173"/>
      <c r="Q240" s="173"/>
      <c r="R240" s="162"/>
      <c r="S240" s="34"/>
      <c r="T240" s="34"/>
      <c r="U240" s="35" t="s">
        <v>64</v>
      </c>
      <c r="V240" s="157">
        <v>0</v>
      </c>
      <c r="W240" s="158">
        <f t="shared" si="4"/>
        <v>0</v>
      </c>
      <c r="X240" s="36">
        <f t="shared" si="5"/>
        <v>0</v>
      </c>
      <c r="Y240" s="56"/>
      <c r="Z240" s="57"/>
      <c r="AD240" s="61"/>
      <c r="BA240" s="141" t="s">
        <v>73</v>
      </c>
    </row>
    <row r="241" spans="1:53" ht="27" customHeight="1" x14ac:dyDescent="0.25">
      <c r="A241" s="54" t="s">
        <v>304</v>
      </c>
      <c r="B241" s="54" t="s">
        <v>305</v>
      </c>
      <c r="C241" s="31">
        <v>4301135188</v>
      </c>
      <c r="D241" s="161">
        <v>4640242180335</v>
      </c>
      <c r="E241" s="162"/>
      <c r="F241" s="156">
        <v>3.7</v>
      </c>
      <c r="G241" s="32">
        <v>1</v>
      </c>
      <c r="H241" s="156">
        <v>3.7</v>
      </c>
      <c r="I241" s="156">
        <v>3.8919999999999999</v>
      </c>
      <c r="J241" s="32">
        <v>126</v>
      </c>
      <c r="K241" s="32" t="s">
        <v>72</v>
      </c>
      <c r="L241" s="33" t="s">
        <v>63</v>
      </c>
      <c r="M241" s="32">
        <v>180</v>
      </c>
      <c r="N241" s="234" t="s">
        <v>306</v>
      </c>
      <c r="O241" s="173"/>
      <c r="P241" s="173"/>
      <c r="Q241" s="173"/>
      <c r="R241" s="162"/>
      <c r="S241" s="34"/>
      <c r="T241" s="34"/>
      <c r="U241" s="35" t="s">
        <v>64</v>
      </c>
      <c r="V241" s="157">
        <v>0</v>
      </c>
      <c r="W241" s="158">
        <f t="shared" si="4"/>
        <v>0</v>
      </c>
      <c r="X241" s="36">
        <f t="shared" si="5"/>
        <v>0</v>
      </c>
      <c r="Y241" s="56"/>
      <c r="Z241" s="57"/>
      <c r="AD241" s="61"/>
      <c r="BA241" s="142" t="s">
        <v>73</v>
      </c>
    </row>
    <row r="242" spans="1:53" ht="37.5" customHeight="1" x14ac:dyDescent="0.25">
      <c r="A242" s="54" t="s">
        <v>307</v>
      </c>
      <c r="B242" s="54" t="s">
        <v>308</v>
      </c>
      <c r="C242" s="31">
        <v>4301135189</v>
      </c>
      <c r="D242" s="161">
        <v>4640242180342</v>
      </c>
      <c r="E242" s="162"/>
      <c r="F242" s="156">
        <v>3.7</v>
      </c>
      <c r="G242" s="32">
        <v>1</v>
      </c>
      <c r="H242" s="156">
        <v>3.7</v>
      </c>
      <c r="I242" s="156">
        <v>3.8919999999999999</v>
      </c>
      <c r="J242" s="32">
        <v>126</v>
      </c>
      <c r="K242" s="32" t="s">
        <v>72</v>
      </c>
      <c r="L242" s="33" t="s">
        <v>63</v>
      </c>
      <c r="M242" s="32">
        <v>180</v>
      </c>
      <c r="N242" s="254" t="s">
        <v>309</v>
      </c>
      <c r="O242" s="173"/>
      <c r="P242" s="173"/>
      <c r="Q242" s="173"/>
      <c r="R242" s="162"/>
      <c r="S242" s="34"/>
      <c r="T242" s="34"/>
      <c r="U242" s="35" t="s">
        <v>64</v>
      </c>
      <c r="V242" s="157">
        <v>0</v>
      </c>
      <c r="W242" s="158">
        <f t="shared" si="4"/>
        <v>0</v>
      </c>
      <c r="X242" s="36">
        <f t="shared" si="5"/>
        <v>0</v>
      </c>
      <c r="Y242" s="56"/>
      <c r="Z242" s="57"/>
      <c r="AD242" s="61"/>
      <c r="BA242" s="143" t="s">
        <v>73</v>
      </c>
    </row>
    <row r="243" spans="1:53" ht="27" customHeight="1" x14ac:dyDescent="0.25">
      <c r="A243" s="54" t="s">
        <v>310</v>
      </c>
      <c r="B243" s="54" t="s">
        <v>311</v>
      </c>
      <c r="C243" s="31">
        <v>4301135190</v>
      </c>
      <c r="D243" s="161">
        <v>4640242180359</v>
      </c>
      <c r="E243" s="162"/>
      <c r="F243" s="156">
        <v>3.7</v>
      </c>
      <c r="G243" s="32">
        <v>1</v>
      </c>
      <c r="H243" s="156">
        <v>3.7</v>
      </c>
      <c r="I243" s="156">
        <v>3.8919999999999999</v>
      </c>
      <c r="J243" s="32">
        <v>126</v>
      </c>
      <c r="K243" s="32" t="s">
        <v>72</v>
      </c>
      <c r="L243" s="33" t="s">
        <v>63</v>
      </c>
      <c r="M243" s="32">
        <v>180</v>
      </c>
      <c r="N243" s="230" t="s">
        <v>312</v>
      </c>
      <c r="O243" s="173"/>
      <c r="P243" s="173"/>
      <c r="Q243" s="173"/>
      <c r="R243" s="162"/>
      <c r="S243" s="34"/>
      <c r="T243" s="34"/>
      <c r="U243" s="35" t="s">
        <v>64</v>
      </c>
      <c r="V243" s="157">
        <v>0</v>
      </c>
      <c r="W243" s="158">
        <f t="shared" si="4"/>
        <v>0</v>
      </c>
      <c r="X243" s="36">
        <f t="shared" si="5"/>
        <v>0</v>
      </c>
      <c r="Y243" s="56"/>
      <c r="Z243" s="57"/>
      <c r="AD243" s="61"/>
      <c r="BA243" s="144" t="s">
        <v>73</v>
      </c>
    </row>
    <row r="244" spans="1:53" ht="27" customHeight="1" x14ac:dyDescent="0.25">
      <c r="A244" s="54" t="s">
        <v>313</v>
      </c>
      <c r="B244" s="54" t="s">
        <v>314</v>
      </c>
      <c r="C244" s="31">
        <v>4301135192</v>
      </c>
      <c r="D244" s="161">
        <v>4640242180380</v>
      </c>
      <c r="E244" s="162"/>
      <c r="F244" s="156">
        <v>3.7</v>
      </c>
      <c r="G244" s="32">
        <v>1</v>
      </c>
      <c r="H244" s="156">
        <v>3.7</v>
      </c>
      <c r="I244" s="156">
        <v>3.8919999999999999</v>
      </c>
      <c r="J244" s="32">
        <v>126</v>
      </c>
      <c r="K244" s="32" t="s">
        <v>72</v>
      </c>
      <c r="L244" s="33" t="s">
        <v>63</v>
      </c>
      <c r="M244" s="32">
        <v>180</v>
      </c>
      <c r="N244" s="246" t="s">
        <v>315</v>
      </c>
      <c r="O244" s="173"/>
      <c r="P244" s="173"/>
      <c r="Q244" s="173"/>
      <c r="R244" s="162"/>
      <c r="S244" s="34"/>
      <c r="T244" s="34"/>
      <c r="U244" s="35" t="s">
        <v>64</v>
      </c>
      <c r="V244" s="157">
        <v>62</v>
      </c>
      <c r="W244" s="158">
        <f t="shared" si="4"/>
        <v>62</v>
      </c>
      <c r="X244" s="36">
        <f t="shared" si="5"/>
        <v>0.58032000000000006</v>
      </c>
      <c r="Y244" s="56"/>
      <c r="Z244" s="57"/>
      <c r="AD244" s="61"/>
      <c r="BA244" s="145" t="s">
        <v>73</v>
      </c>
    </row>
    <row r="245" spans="1:53" ht="27" customHeight="1" x14ac:dyDescent="0.25">
      <c r="A245" s="54" t="s">
        <v>316</v>
      </c>
      <c r="B245" s="54" t="s">
        <v>317</v>
      </c>
      <c r="C245" s="31">
        <v>4301135186</v>
      </c>
      <c r="D245" s="161">
        <v>4640242180311</v>
      </c>
      <c r="E245" s="162"/>
      <c r="F245" s="156">
        <v>5.5</v>
      </c>
      <c r="G245" s="32">
        <v>1</v>
      </c>
      <c r="H245" s="156">
        <v>5.5</v>
      </c>
      <c r="I245" s="156">
        <v>5.7350000000000003</v>
      </c>
      <c r="J245" s="32">
        <v>84</v>
      </c>
      <c r="K245" s="32" t="s">
        <v>62</v>
      </c>
      <c r="L245" s="33" t="s">
        <v>63</v>
      </c>
      <c r="M245" s="32">
        <v>180</v>
      </c>
      <c r="N245" s="268" t="s">
        <v>318</v>
      </c>
      <c r="O245" s="173"/>
      <c r="P245" s="173"/>
      <c r="Q245" s="173"/>
      <c r="R245" s="162"/>
      <c r="S245" s="34"/>
      <c r="T245" s="34"/>
      <c r="U245" s="35" t="s">
        <v>64</v>
      </c>
      <c r="V245" s="157">
        <v>0</v>
      </c>
      <c r="W245" s="158">
        <f t="shared" si="4"/>
        <v>0</v>
      </c>
      <c r="X245" s="36">
        <f>IFERROR(IF(V245="","",V245*0.0155),"")</f>
        <v>0</v>
      </c>
      <c r="Y245" s="56"/>
      <c r="Z245" s="57"/>
      <c r="AD245" s="61"/>
      <c r="BA245" s="146" t="s">
        <v>73</v>
      </c>
    </row>
    <row r="246" spans="1:53" ht="37.5" customHeight="1" x14ac:dyDescent="0.25">
      <c r="A246" s="54" t="s">
        <v>319</v>
      </c>
      <c r="B246" s="54" t="s">
        <v>320</v>
      </c>
      <c r="C246" s="31">
        <v>4301135187</v>
      </c>
      <c r="D246" s="161">
        <v>4640242180328</v>
      </c>
      <c r="E246" s="162"/>
      <c r="F246" s="156">
        <v>3.5</v>
      </c>
      <c r="G246" s="32">
        <v>1</v>
      </c>
      <c r="H246" s="156">
        <v>3.5</v>
      </c>
      <c r="I246" s="156">
        <v>3.6920000000000002</v>
      </c>
      <c r="J246" s="32">
        <v>126</v>
      </c>
      <c r="K246" s="32" t="s">
        <v>72</v>
      </c>
      <c r="L246" s="33" t="s">
        <v>63</v>
      </c>
      <c r="M246" s="32">
        <v>180</v>
      </c>
      <c r="N246" s="318" t="s">
        <v>321</v>
      </c>
      <c r="O246" s="173"/>
      <c r="P246" s="173"/>
      <c r="Q246" s="173"/>
      <c r="R246" s="162"/>
      <c r="S246" s="34"/>
      <c r="T246" s="34"/>
      <c r="U246" s="35" t="s">
        <v>64</v>
      </c>
      <c r="V246" s="157">
        <v>0</v>
      </c>
      <c r="W246" s="158">
        <f t="shared" si="4"/>
        <v>0</v>
      </c>
      <c r="X246" s="36">
        <f>IFERROR(IF(V246="","",V246*0.00936),"")</f>
        <v>0</v>
      </c>
      <c r="Y246" s="56"/>
      <c r="Z246" s="57"/>
      <c r="AD246" s="61"/>
      <c r="BA246" s="147" t="s">
        <v>73</v>
      </c>
    </row>
    <row r="247" spans="1:53" ht="27" customHeight="1" x14ac:dyDescent="0.25">
      <c r="A247" s="54" t="s">
        <v>322</v>
      </c>
      <c r="B247" s="54" t="s">
        <v>323</v>
      </c>
      <c r="C247" s="31">
        <v>4301135194</v>
      </c>
      <c r="D247" s="161">
        <v>4640242180380</v>
      </c>
      <c r="E247" s="162"/>
      <c r="F247" s="156">
        <v>1.8</v>
      </c>
      <c r="G247" s="32">
        <v>1</v>
      </c>
      <c r="H247" s="156">
        <v>1.8</v>
      </c>
      <c r="I247" s="156">
        <v>1.9119999999999999</v>
      </c>
      <c r="J247" s="32">
        <v>234</v>
      </c>
      <c r="K247" s="32" t="s">
        <v>120</v>
      </c>
      <c r="L247" s="33" t="s">
        <v>63</v>
      </c>
      <c r="M247" s="32">
        <v>180</v>
      </c>
      <c r="N247" s="332" t="s">
        <v>324</v>
      </c>
      <c r="O247" s="173"/>
      <c r="P247" s="173"/>
      <c r="Q247" s="173"/>
      <c r="R247" s="162"/>
      <c r="S247" s="34"/>
      <c r="T247" s="34"/>
      <c r="U247" s="35" t="s">
        <v>64</v>
      </c>
      <c r="V247" s="157">
        <v>0</v>
      </c>
      <c r="W247" s="158">
        <f t="shared" si="4"/>
        <v>0</v>
      </c>
      <c r="X247" s="36">
        <f>IFERROR(IF(V247="","",V247*0.00502),"")</f>
        <v>0</v>
      </c>
      <c r="Y247" s="56"/>
      <c r="Z247" s="57"/>
      <c r="AD247" s="61"/>
      <c r="BA247" s="148" t="s">
        <v>73</v>
      </c>
    </row>
    <row r="248" spans="1:53" ht="27" customHeight="1" x14ac:dyDescent="0.25">
      <c r="A248" s="54" t="s">
        <v>325</v>
      </c>
      <c r="B248" s="54" t="s">
        <v>326</v>
      </c>
      <c r="C248" s="31">
        <v>4301135193</v>
      </c>
      <c r="D248" s="161">
        <v>4640242180403</v>
      </c>
      <c r="E248" s="162"/>
      <c r="F248" s="156">
        <v>3</v>
      </c>
      <c r="G248" s="32">
        <v>1</v>
      </c>
      <c r="H248" s="156">
        <v>3</v>
      </c>
      <c r="I248" s="156">
        <v>3.1920000000000002</v>
      </c>
      <c r="J248" s="32">
        <v>126</v>
      </c>
      <c r="K248" s="32" t="s">
        <v>72</v>
      </c>
      <c r="L248" s="33" t="s">
        <v>63</v>
      </c>
      <c r="M248" s="32">
        <v>180</v>
      </c>
      <c r="N248" s="322" t="s">
        <v>327</v>
      </c>
      <c r="O248" s="173"/>
      <c r="P248" s="173"/>
      <c r="Q248" s="173"/>
      <c r="R248" s="162"/>
      <c r="S248" s="34"/>
      <c r="T248" s="34"/>
      <c r="U248" s="35" t="s">
        <v>64</v>
      </c>
      <c r="V248" s="157">
        <v>17</v>
      </c>
      <c r="W248" s="158">
        <f t="shared" si="4"/>
        <v>17</v>
      </c>
      <c r="X248" s="36">
        <f>IFERROR(IF(V248="","",V248*0.00936),"")</f>
        <v>0.15912000000000001</v>
      </c>
      <c r="Y248" s="56"/>
      <c r="Z248" s="57"/>
      <c r="AD248" s="61"/>
      <c r="BA248" s="149" t="s">
        <v>73</v>
      </c>
    </row>
    <row r="249" spans="1:53" x14ac:dyDescent="0.2">
      <c r="A249" s="170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171"/>
      <c r="N249" s="163" t="s">
        <v>65</v>
      </c>
      <c r="O249" s="164"/>
      <c r="P249" s="164"/>
      <c r="Q249" s="164"/>
      <c r="R249" s="164"/>
      <c r="S249" s="164"/>
      <c r="T249" s="165"/>
      <c r="U249" s="37" t="s">
        <v>64</v>
      </c>
      <c r="V249" s="159">
        <f>IFERROR(SUM(V239:V248),"0")</f>
        <v>79</v>
      </c>
      <c r="W249" s="159">
        <f>IFERROR(SUM(W239:W248),"0")</f>
        <v>79</v>
      </c>
      <c r="X249" s="159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0.7394400000000001</v>
      </c>
      <c r="Y249" s="160"/>
      <c r="Z249" s="160"/>
    </row>
    <row r="250" spans="1:53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171"/>
      <c r="N250" s="163" t="s">
        <v>65</v>
      </c>
      <c r="O250" s="164"/>
      <c r="P250" s="164"/>
      <c r="Q250" s="164"/>
      <c r="R250" s="164"/>
      <c r="S250" s="164"/>
      <c r="T250" s="165"/>
      <c r="U250" s="37" t="s">
        <v>66</v>
      </c>
      <c r="V250" s="159">
        <f>IFERROR(SUMPRODUCT(V239:V248*H239:H248),"0")</f>
        <v>280.39999999999998</v>
      </c>
      <c r="W250" s="159">
        <f>IFERROR(SUMPRODUCT(W239:W248*H239:H248),"0")</f>
        <v>280.39999999999998</v>
      </c>
      <c r="X250" s="37"/>
      <c r="Y250" s="160"/>
      <c r="Z250" s="160"/>
    </row>
    <row r="251" spans="1:53" ht="15" customHeight="1" x14ac:dyDescent="0.2">
      <c r="A251" s="313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197"/>
      <c r="N251" s="252" t="s">
        <v>328</v>
      </c>
      <c r="O251" s="236"/>
      <c r="P251" s="236"/>
      <c r="Q251" s="236"/>
      <c r="R251" s="236"/>
      <c r="S251" s="236"/>
      <c r="T251" s="237"/>
      <c r="U251" s="37" t="s">
        <v>66</v>
      </c>
      <c r="V251" s="159">
        <f>IFERROR(V24+V33+V41+V47+V58+V64+V69+V75+V86+V93+V102+V108+V113+V121+V126+V132+V137+V143+V151+V156+V163+V168+V173+V179+V184+V192+V197+V203+V209+V215+V220+V226+V230+V237+V250,"0")</f>
        <v>11516.08</v>
      </c>
      <c r="W251" s="159">
        <f>IFERROR(W24+W33+W41+W47+W58+W64+W69+W75+W86+W93+W102+W108+W113+W121+W126+W132+W137+W143+W151+W156+W163+W168+W173+W179+W184+W192+W197+W203+W209+W215+W220+W226+W230+W237+W250,"0")</f>
        <v>11516.08</v>
      </c>
      <c r="X251" s="37"/>
      <c r="Y251" s="160"/>
      <c r="Z251" s="160"/>
    </row>
    <row r="252" spans="1:53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97"/>
      <c r="N252" s="252" t="s">
        <v>329</v>
      </c>
      <c r="O252" s="236"/>
      <c r="P252" s="236"/>
      <c r="Q252" s="236"/>
      <c r="R252" s="236"/>
      <c r="S252" s="236"/>
      <c r="T252" s="237"/>
      <c r="U252" s="37" t="s">
        <v>66</v>
      </c>
      <c r="V252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12252.473999999998</v>
      </c>
      <c r="W252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12252.473999999998</v>
      </c>
      <c r="X252" s="37"/>
      <c r="Y252" s="160"/>
      <c r="Z252" s="160"/>
    </row>
    <row r="253" spans="1:53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197"/>
      <c r="N253" s="252" t="s">
        <v>330</v>
      </c>
      <c r="O253" s="236"/>
      <c r="P253" s="236"/>
      <c r="Q253" s="236"/>
      <c r="R253" s="236"/>
      <c r="S253" s="236"/>
      <c r="T253" s="237"/>
      <c r="U253" s="37" t="s">
        <v>331</v>
      </c>
      <c r="V253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25</v>
      </c>
      <c r="W253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25</v>
      </c>
      <c r="X253" s="37"/>
      <c r="Y253" s="160"/>
      <c r="Z253" s="160"/>
    </row>
    <row r="254" spans="1:53" x14ac:dyDescent="0.2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197"/>
      <c r="N254" s="252" t="s">
        <v>332</v>
      </c>
      <c r="O254" s="236"/>
      <c r="P254" s="236"/>
      <c r="Q254" s="236"/>
      <c r="R254" s="236"/>
      <c r="S254" s="236"/>
      <c r="T254" s="237"/>
      <c r="U254" s="37" t="s">
        <v>66</v>
      </c>
      <c r="V254" s="159">
        <f>GrossWeightTotal+PalletQtyTotal*25</f>
        <v>12877.473999999998</v>
      </c>
      <c r="W254" s="159">
        <f>GrossWeightTotalR+PalletQtyTotalR*25</f>
        <v>12877.473999999998</v>
      </c>
      <c r="X254" s="37"/>
      <c r="Y254" s="160"/>
      <c r="Z254" s="160"/>
    </row>
    <row r="255" spans="1:53" x14ac:dyDescent="0.2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197"/>
      <c r="N255" s="252" t="s">
        <v>333</v>
      </c>
      <c r="O255" s="236"/>
      <c r="P255" s="236"/>
      <c r="Q255" s="236"/>
      <c r="R255" s="236"/>
      <c r="S255" s="236"/>
      <c r="T255" s="237"/>
      <c r="U255" s="37" t="s">
        <v>331</v>
      </c>
      <c r="V255" s="159">
        <f>IFERROR(V23+V32+V40+V46+V57+V63+V68+V74+V85+V92+V101+V107+V112+V120+V125+V131+V136+V142+V150+V155+V162+V167+V172+V178+V183+V191+V196+V202+V208+V214+V219+V225+V229+V236+V249,"0")</f>
        <v>2220</v>
      </c>
      <c r="W255" s="159">
        <f>IFERROR(W23+W32+W40+W46+W57+W63+W68+W74+W85+W92+W101+W107+W112+W120+W125+W131+W136+W142+W150+W155+W162+W167+W172+W178+W183+W191+W196+W202+W208+W214+W219+W225+W229+W236+W249,"0")</f>
        <v>2220</v>
      </c>
      <c r="X255" s="37"/>
      <c r="Y255" s="160"/>
      <c r="Z255" s="160"/>
    </row>
    <row r="256" spans="1:53" ht="14.25" customHeight="1" x14ac:dyDescent="0.2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197"/>
      <c r="N256" s="252" t="s">
        <v>334</v>
      </c>
      <c r="O256" s="236"/>
      <c r="P256" s="236"/>
      <c r="Q256" s="236"/>
      <c r="R256" s="236"/>
      <c r="S256" s="236"/>
      <c r="T256" s="237"/>
      <c r="U256" s="39" t="s">
        <v>335</v>
      </c>
      <c r="V256" s="37"/>
      <c r="W256" s="37"/>
      <c r="X256" s="37">
        <f>IFERROR(X23+X32+X40+X46+X57+X63+X68+X74+X85+X92+X101+X107+X112+X120+X125+X131+X136+X142+X150+X155+X162+X167+X172+X178+X183+X191+X196+X202+X208+X214+X219+X225+X229+X236+X249,"0")</f>
        <v>31.368360000000003</v>
      </c>
      <c r="Y256" s="160"/>
      <c r="Z256" s="160"/>
    </row>
    <row r="257" spans="1:33" ht="13.5" customHeight="1" thickBot="1" x14ac:dyDescent="0.25"/>
    <row r="258" spans="1:33" ht="27" customHeight="1" thickTop="1" thickBot="1" x14ac:dyDescent="0.25">
      <c r="A258" s="40" t="s">
        <v>336</v>
      </c>
      <c r="B258" s="150" t="s">
        <v>58</v>
      </c>
      <c r="C258" s="179" t="s">
        <v>67</v>
      </c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2"/>
      <c r="T258" s="179" t="s">
        <v>206</v>
      </c>
      <c r="U258" s="182"/>
      <c r="V258" s="179" t="s">
        <v>225</v>
      </c>
      <c r="W258" s="181"/>
      <c r="X258" s="182"/>
      <c r="Y258" s="179" t="s">
        <v>240</v>
      </c>
      <c r="Z258" s="181"/>
      <c r="AA258" s="181"/>
      <c r="AB258" s="181"/>
      <c r="AC258" s="182"/>
      <c r="AD258" s="150" t="s">
        <v>266</v>
      </c>
      <c r="AE258" s="179" t="s">
        <v>270</v>
      </c>
      <c r="AF258" s="182"/>
      <c r="AG258" s="150" t="s">
        <v>278</v>
      </c>
    </row>
    <row r="259" spans="1:33" ht="14.25" customHeight="1" thickTop="1" x14ac:dyDescent="0.2">
      <c r="A259" s="248" t="s">
        <v>337</v>
      </c>
      <c r="B259" s="179" t="s">
        <v>58</v>
      </c>
      <c r="C259" s="179" t="s">
        <v>68</v>
      </c>
      <c r="D259" s="179" t="s">
        <v>80</v>
      </c>
      <c r="E259" s="179" t="s">
        <v>90</v>
      </c>
      <c r="F259" s="179" t="s">
        <v>97</v>
      </c>
      <c r="G259" s="179" t="s">
        <v>117</v>
      </c>
      <c r="H259" s="179" t="s">
        <v>125</v>
      </c>
      <c r="I259" s="179" t="s">
        <v>129</v>
      </c>
      <c r="J259" s="179" t="s">
        <v>135</v>
      </c>
      <c r="K259" s="151"/>
      <c r="L259" s="179" t="s">
        <v>150</v>
      </c>
      <c r="M259" s="179" t="s">
        <v>157</v>
      </c>
      <c r="N259" s="179" t="s">
        <v>173</v>
      </c>
      <c r="O259" s="179" t="s">
        <v>178</v>
      </c>
      <c r="P259" s="179" t="s">
        <v>181</v>
      </c>
      <c r="Q259" s="179" t="s">
        <v>192</v>
      </c>
      <c r="R259" s="179" t="s">
        <v>195</v>
      </c>
      <c r="S259" s="179" t="s">
        <v>203</v>
      </c>
      <c r="T259" s="179" t="s">
        <v>207</v>
      </c>
      <c r="U259" s="179" t="s">
        <v>210</v>
      </c>
      <c r="V259" s="179" t="s">
        <v>226</v>
      </c>
      <c r="W259" s="179" t="s">
        <v>231</v>
      </c>
      <c r="X259" s="179" t="s">
        <v>225</v>
      </c>
      <c r="Y259" s="179" t="s">
        <v>241</v>
      </c>
      <c r="Z259" s="179" t="s">
        <v>244</v>
      </c>
      <c r="AA259" s="179" t="s">
        <v>248</v>
      </c>
      <c r="AB259" s="179" t="s">
        <v>257</v>
      </c>
      <c r="AC259" s="179" t="s">
        <v>261</v>
      </c>
      <c r="AD259" s="179" t="s">
        <v>267</v>
      </c>
      <c r="AE259" s="179" t="s">
        <v>271</v>
      </c>
      <c r="AF259" s="179" t="s">
        <v>275</v>
      </c>
      <c r="AG259" s="179" t="s">
        <v>279</v>
      </c>
    </row>
    <row r="260" spans="1:33" ht="13.5" customHeight="1" thickBot="1" x14ac:dyDescent="0.25">
      <c r="A260" s="249"/>
      <c r="B260" s="180"/>
      <c r="C260" s="180"/>
      <c r="D260" s="180"/>
      <c r="E260" s="180"/>
      <c r="F260" s="180"/>
      <c r="G260" s="180"/>
      <c r="H260" s="180"/>
      <c r="I260" s="180"/>
      <c r="J260" s="180"/>
      <c r="K260" s="151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</row>
    <row r="261" spans="1:33" ht="18" customHeight="1" thickTop="1" thickBot="1" x14ac:dyDescent="0.25">
      <c r="A261" s="40" t="s">
        <v>338</v>
      </c>
      <c r="B261" s="46">
        <f>IFERROR(V22*H22,"0")</f>
        <v>0</v>
      </c>
      <c r="C261" s="46">
        <f>IFERROR(V28*H28,"0")+IFERROR(V29*H29,"0")+IFERROR(V30*H30,"0")+IFERROR(V31*H31,"0")</f>
        <v>0</v>
      </c>
      <c r="D261" s="46">
        <f>IFERROR(V36*H36,"0")+IFERROR(V37*H37,"0")+IFERROR(V38*H38,"0")+IFERROR(V39*H39,"0")</f>
        <v>198</v>
      </c>
      <c r="E261" s="46">
        <f>IFERROR(V44*H44,"0")+IFERROR(V45*H45,"0")</f>
        <v>0</v>
      </c>
      <c r="F261" s="46">
        <f>IFERROR(V50*H50,"0")+IFERROR(V51*H51,"0")+IFERROR(V52*H52,"0")+IFERROR(V53*H53,"0")+IFERROR(V54*H54,"0")+IFERROR(V55*H55,"0")+IFERROR(V56*H56,"0")</f>
        <v>561.6</v>
      </c>
      <c r="G261" s="46">
        <f>IFERROR(V61*H61,"0")+IFERROR(V62*H62,"0")</f>
        <v>1150</v>
      </c>
      <c r="H261" s="46">
        <f>IFERROR(V67*H67,"0")</f>
        <v>0</v>
      </c>
      <c r="I261" s="46">
        <f>IFERROR(V72*H72,"0")+IFERROR(V73*H73,"0")</f>
        <v>0</v>
      </c>
      <c r="J261" s="46">
        <f>IFERROR(V78*H78,"0")+IFERROR(V79*H79,"0")+IFERROR(V80*H80,"0")+IFERROR(V81*H81,"0")+IFERROR(V82*H82,"0")+IFERROR(V83*H83,"0")+IFERROR(V84*H84,"0")</f>
        <v>284.40000000000003</v>
      </c>
      <c r="K261" s="151"/>
      <c r="L261" s="46">
        <f>IFERROR(V89*H89,"0")+IFERROR(V90*H90,"0")+IFERROR(V91*H91,"0")</f>
        <v>0</v>
      </c>
      <c r="M261" s="46">
        <f>IFERROR(V96*H96,"0")+IFERROR(V97*H97,"0")+IFERROR(V98*H98,"0")+IFERROR(V99*H99,"0")+IFERROR(V100*H100,"0")</f>
        <v>3546.08</v>
      </c>
      <c r="N261" s="46">
        <f>IFERROR(V105*H105,"0")+IFERROR(V106*H106,"0")</f>
        <v>498</v>
      </c>
      <c r="O261" s="46">
        <f>IFERROR(V111*H111,"0")</f>
        <v>150</v>
      </c>
      <c r="P261" s="46">
        <f>IFERROR(V116*H116,"0")+IFERROR(V117*H117,"0")+IFERROR(V118*H118,"0")+IFERROR(V119*H119,"0")</f>
        <v>147</v>
      </c>
      <c r="Q261" s="46">
        <f>IFERROR(V124*H124,"0")</f>
        <v>0</v>
      </c>
      <c r="R261" s="46">
        <f>IFERROR(V129*H129,"0")+IFERROR(V130*H130,"0")</f>
        <v>0</v>
      </c>
      <c r="S261" s="46">
        <f>IFERROR(V135*H135,"0")</f>
        <v>0</v>
      </c>
      <c r="T261" s="46">
        <f>IFERROR(V141*H141,"0")</f>
        <v>0</v>
      </c>
      <c r="U261" s="46">
        <f>IFERROR(V146*H146,"0")+IFERROR(V147*H147,"0")+IFERROR(V148*H148,"0")+IFERROR(V149*H149,"0")+IFERROR(V153*H153,"0")+IFERROR(V154*H154,"0")</f>
        <v>1500</v>
      </c>
      <c r="V261" s="46">
        <f>IFERROR(V160*H160,"0")+IFERROR(V161*H161,"0")</f>
        <v>315</v>
      </c>
      <c r="W261" s="46">
        <f>IFERROR(V166*H166,"0")</f>
        <v>0</v>
      </c>
      <c r="X261" s="46">
        <f>IFERROR(V171*H171,"0")</f>
        <v>0</v>
      </c>
      <c r="Y261" s="46">
        <f>IFERROR(V177*H177,"0")</f>
        <v>330.4</v>
      </c>
      <c r="Z261" s="46">
        <f>IFERROR(V182*H182,"0")</f>
        <v>0</v>
      </c>
      <c r="AA261" s="46">
        <f>IFERROR(V187*H187,"0")+IFERROR(V188*H188,"0")+IFERROR(V189*H189,"0")+IFERROR(V190*H190,"0")</f>
        <v>115.2</v>
      </c>
      <c r="AB261" s="46">
        <f>IFERROR(V195*H195,"0")</f>
        <v>0</v>
      </c>
      <c r="AC261" s="46">
        <f>IFERROR(V200*H200,"0")+IFERROR(V201*H201,"0")</f>
        <v>0</v>
      </c>
      <c r="AD261" s="46">
        <f>IFERROR(V207*H207,"0")</f>
        <v>0</v>
      </c>
      <c r="AE261" s="46">
        <f>IFERROR(V213*H213,"0")</f>
        <v>490</v>
      </c>
      <c r="AF261" s="46">
        <f>IFERROR(V218*H218,"0")</f>
        <v>0</v>
      </c>
      <c r="AG261" s="46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2230.4</v>
      </c>
    </row>
    <row r="262" spans="1:33" ht="13.5" customHeight="1" thickTop="1" x14ac:dyDescent="0.2">
      <c r="C262" s="151"/>
    </row>
    <row r="263" spans="1:33" ht="19.5" customHeight="1" x14ac:dyDescent="0.2">
      <c r="A263" s="58" t="s">
        <v>339</v>
      </c>
      <c r="B263" s="58" t="s">
        <v>340</v>
      </c>
      <c r="C263" s="58" t="s">
        <v>341</v>
      </c>
    </row>
    <row r="264" spans="1:33" x14ac:dyDescent="0.2">
      <c r="A264" s="59">
        <f>SUMPRODUCT(--(BA:BA="ЗПФ"),--(U:U="кор"),H:H,W:W)+SUMPRODUCT(--(BA:BA="ЗПФ"),--(U:U="кг"),W:W)</f>
        <v>7891.28</v>
      </c>
      <c r="B264" s="60">
        <f>SUMPRODUCT(--(BA:BA="ПГП"),--(U:U="кор"),H:H,W:W)+SUMPRODUCT(--(BA:BA="ПГП"),--(U:U="кг"),W:W)</f>
        <v>3624.8</v>
      </c>
      <c r="C264" s="60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4"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9:X19"/>
    <mergeCell ref="N23:T23"/>
    <mergeCell ref="A48:X48"/>
    <mergeCell ref="N182:R182"/>
    <mergeCell ref="N38:R38"/>
    <mergeCell ref="N84:R84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N137:T137"/>
    <mergeCell ref="D218:E218"/>
    <mergeCell ref="A227:X227"/>
    <mergeCell ref="A13:L13"/>
    <mergeCell ref="A15:L15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N57:T57"/>
    <mergeCell ref="G17:G18"/>
    <mergeCell ref="A87:X87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N161:R161"/>
    <mergeCell ref="N183:T183"/>
    <mergeCell ref="N98:R98"/>
    <mergeCell ref="A144:X144"/>
    <mergeCell ref="N112:T112"/>
    <mergeCell ref="A120:M121"/>
    <mergeCell ref="N252:T252"/>
    <mergeCell ref="A152:X152"/>
    <mergeCell ref="N187:R187"/>
    <mergeCell ref="Y259:Y260"/>
    <mergeCell ref="N107:T107"/>
    <mergeCell ref="AA259:AA260"/>
    <mergeCell ref="D89:E89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190:R190"/>
    <mergeCell ref="D62:E62"/>
    <mergeCell ref="D56:E56"/>
    <mergeCell ref="N155:T155"/>
    <mergeCell ref="N93:T93"/>
    <mergeCell ref="A63:M64"/>
    <mergeCell ref="A70:X70"/>
    <mergeCell ref="D153:E153"/>
    <mergeCell ref="N230:T230"/>
    <mergeCell ref="N178:T178"/>
    <mergeCell ref="A216:X216"/>
    <mergeCell ref="C259:C260"/>
    <mergeCell ref="E259:E260"/>
    <mergeCell ref="N220:T220"/>
    <mergeCell ref="A193:X193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N44:R44"/>
    <mergeCell ref="A42:X42"/>
    <mergeCell ref="N41:T41"/>
    <mergeCell ref="D39:E39"/>
    <mergeCell ref="N45:R45"/>
    <mergeCell ref="A225:M226"/>
    <mergeCell ref="D80:E80"/>
    <mergeCell ref="N188:R188"/>
    <mergeCell ref="N53:R53"/>
    <mergeCell ref="A162:M163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D7:L7"/>
    <mergeCell ref="H17:H18"/>
    <mergeCell ref="H10:L10"/>
    <mergeCell ref="A26:X26"/>
    <mergeCell ref="N130:R130"/>
    <mergeCell ref="N117:R117"/>
    <mergeCell ref="A71:X71"/>
    <mergeCell ref="D154:E154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D119:E119"/>
    <mergeCell ref="A128:X128"/>
    <mergeCell ref="U17:U18"/>
    <mergeCell ref="D190:E190"/>
    <mergeCell ref="D246:E246"/>
    <mergeCell ref="D111:E111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118:E118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D9:E9"/>
    <mergeCell ref="F9:G9"/>
    <mergeCell ref="T5:U5"/>
    <mergeCell ref="N61:R61"/>
    <mergeCell ref="A85:M86"/>
    <mergeCell ref="D200:E200"/>
    <mergeCell ref="D6:L6"/>
    <mergeCell ref="M17:M18"/>
    <mergeCell ref="N67:R67"/>
    <mergeCell ref="N131:T131"/>
    <mergeCell ref="O5:P5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D72:E72"/>
    <mergeCell ref="A57:M58"/>
    <mergeCell ref="N214:T214"/>
    <mergeCell ref="D235:E235"/>
    <mergeCell ref="A170:X170"/>
    <mergeCell ref="A23:M24"/>
    <mergeCell ref="N78:R78"/>
    <mergeCell ref="N149:R149"/>
    <mergeCell ref="N241:R241"/>
    <mergeCell ref="N92:T92"/>
    <mergeCell ref="N124:R124"/>
    <mergeCell ref="N118:R118"/>
    <mergeCell ref="AD17:AD18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A65:X65"/>
    <mergeCell ref="N162:T162"/>
    <mergeCell ref="A178:M179"/>
    <mergeCell ref="A236:M237"/>
    <mergeCell ref="N52:R52"/>
    <mergeCell ref="N39:R39"/>
    <mergeCell ref="N166:R166"/>
    <mergeCell ref="D147:E147"/>
    <mergeCell ref="A219:M220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D5:E5"/>
    <mergeCell ref="O10:P10"/>
    <mergeCell ref="D8:L8"/>
    <mergeCell ref="N116:R116"/>
    <mergeCell ref="N208:T208"/>
    <mergeCell ref="T12:U12"/>
    <mergeCell ref="O11:P11"/>
    <mergeCell ref="A6:C6"/>
    <mergeCell ref="N80:R80"/>
    <mergeCell ref="D148:E148"/>
    <mergeCell ref="N132:T132"/>
    <mergeCell ref="N55:R5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10:U10"/>
    <mergeCell ref="A155:M156"/>
    <mergeCell ref="D129:E129"/>
    <mergeCell ref="R6:S9"/>
    <mergeCell ref="N36:R36"/>
    <mergeCell ref="N207:R207"/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2"/>
    </row>
    <row r="3" spans="2:8" x14ac:dyDescent="0.2">
      <c r="B3" s="47" t="s">
        <v>343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344</v>
      </c>
      <c r="D6" s="47" t="s">
        <v>345</v>
      </c>
      <c r="E6" s="47"/>
    </row>
    <row r="7" spans="2:8" x14ac:dyDescent="0.2">
      <c r="B7" s="47" t="s">
        <v>346</v>
      </c>
      <c r="C7" s="47" t="s">
        <v>347</v>
      </c>
      <c r="D7" s="47" t="s">
        <v>348</v>
      </c>
      <c r="E7" s="47"/>
    </row>
    <row r="9" spans="2:8" x14ac:dyDescent="0.2">
      <c r="B9" s="47" t="s">
        <v>349</v>
      </c>
      <c r="C9" s="47" t="s">
        <v>344</v>
      </c>
      <c r="D9" s="47"/>
      <c r="E9" s="47"/>
    </row>
    <row r="11" spans="2:8" x14ac:dyDescent="0.2">
      <c r="B11" s="47" t="s">
        <v>350</v>
      </c>
      <c r="C11" s="47" t="s">
        <v>347</v>
      </c>
      <c r="D11" s="47"/>
      <c r="E11" s="47"/>
    </row>
    <row r="13" spans="2:8" x14ac:dyDescent="0.2">
      <c r="B13" s="47" t="s">
        <v>351</v>
      </c>
      <c r="C13" s="47"/>
      <c r="D13" s="47"/>
      <c r="E13" s="47"/>
    </row>
    <row r="14" spans="2:8" x14ac:dyDescent="0.2">
      <c r="B14" s="47" t="s">
        <v>352</v>
      </c>
      <c r="C14" s="47"/>
      <c r="D14" s="47"/>
      <c r="E14" s="47"/>
    </row>
    <row r="15" spans="2:8" x14ac:dyDescent="0.2">
      <c r="B15" s="47" t="s">
        <v>353</v>
      </c>
      <c r="C15" s="47"/>
      <c r="D15" s="47"/>
      <c r="E15" s="47"/>
    </row>
    <row r="16" spans="2:8" x14ac:dyDescent="0.2">
      <c r="B16" s="47" t="s">
        <v>354</v>
      </c>
      <c r="C16" s="47"/>
      <c r="D16" s="47"/>
      <c r="E16" s="47"/>
    </row>
    <row r="17" spans="2:5" x14ac:dyDescent="0.2">
      <c r="B17" s="47" t="s">
        <v>355</v>
      </c>
      <c r="C17" s="47"/>
      <c r="D17" s="47"/>
      <c r="E17" s="47"/>
    </row>
    <row r="18" spans="2:5" x14ac:dyDescent="0.2">
      <c r="B18" s="47" t="s">
        <v>356</v>
      </c>
      <c r="C18" s="47"/>
      <c r="D18" s="47"/>
      <c r="E18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2023-11-17T10:58:38Z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