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7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6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9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9" i="1" s="1"/>
  <c r="N177" i="1"/>
  <c r="V173" i="1"/>
  <c r="V172" i="1"/>
  <c r="X171" i="1"/>
  <c r="X172" i="1" s="1"/>
  <c r="W171" i="1"/>
  <c r="W173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6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1" i="1" s="1"/>
  <c r="N116" i="1"/>
  <c r="V113" i="1"/>
  <c r="V112" i="1"/>
  <c r="X111" i="1"/>
  <c r="X112" i="1" s="1"/>
  <c r="W111" i="1"/>
  <c r="W113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X92" i="1" s="1"/>
  <c r="W90" i="1"/>
  <c r="N90" i="1"/>
  <c r="X89" i="1"/>
  <c r="W89" i="1"/>
  <c r="W93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W75" i="1" s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W57" i="1" s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55" i="1" l="1"/>
  <c r="W107" i="1"/>
  <c r="X131" i="1"/>
  <c r="W136" i="1"/>
  <c r="W142" i="1"/>
  <c r="X150" i="1"/>
  <c r="W150" i="1"/>
  <c r="W155" i="1"/>
  <c r="W162" i="1"/>
  <c r="W191" i="1"/>
  <c r="W196" i="1"/>
  <c r="X202" i="1"/>
  <c r="W203" i="1"/>
  <c r="V251" i="1"/>
  <c r="X32" i="1"/>
  <c r="X40" i="1"/>
  <c r="W40" i="1"/>
  <c r="W46" i="1"/>
  <c r="X57" i="1"/>
  <c r="W58" i="1"/>
  <c r="W74" i="1"/>
  <c r="W86" i="1"/>
  <c r="X85" i="1"/>
  <c r="W101" i="1"/>
  <c r="X107" i="1"/>
  <c r="W108" i="1"/>
  <c r="W131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F9" i="1"/>
  <c r="J9" i="1"/>
  <c r="F10" i="1"/>
  <c r="W23" i="1"/>
  <c r="W33" i="1"/>
  <c r="W85" i="1"/>
  <c r="W92" i="1"/>
  <c r="W112" i="1"/>
  <c r="W120" i="1"/>
  <c r="W125" i="1"/>
  <c r="W132" i="1"/>
  <c r="W163" i="1"/>
  <c r="W172" i="1"/>
  <c r="W178" i="1"/>
  <c r="W208" i="1"/>
  <c r="W225" i="1"/>
  <c r="W236" i="1"/>
  <c r="W252" i="1"/>
  <c r="W253" i="1"/>
  <c r="H9" i="1"/>
  <c r="W254" i="1" l="1"/>
  <c r="X256" i="1"/>
  <c r="W251" i="1"/>
  <c r="W255" i="1"/>
  <c r="C264" i="1" s="1"/>
  <c r="A264" i="1"/>
  <c r="B264" i="1" l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<sst xmlns="http://schemas.openxmlformats.org/spreadsheetml/2006/main" count="921" uniqueCount="363">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</sst>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4" t="s">
        <v>0</v>
      </c>
      <c r="E1" s="162"/>
      <c r="F1" s="162"/>
      <c r="G1" s="12" t="s">
        <v>1</v>
      </c>
      <c r="H1" s="234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92"/>
      <c r="P2" s="192"/>
      <c r="Q2" s="192"/>
      <c r="R2" s="192"/>
      <c r="S2" s="192"/>
      <c r="T2" s="192"/>
      <c r="U2" s="192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92"/>
      <c r="O3" s="192"/>
      <c r="P3" s="192"/>
      <c r="Q3" s="192"/>
      <c r="R3" s="192"/>
      <c r="S3" s="192"/>
      <c r="T3" s="192"/>
      <c r="U3" s="192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83" t="s">
        <v>7</v>
      </c>
      <c r="B5" s="200"/>
      <c r="C5" s="188"/>
      <c r="D5" s="316"/>
      <c r="E5" s="317"/>
      <c r="F5" s="213" t="s">
        <v>8</v>
      </c>
      <c r="G5" s="188"/>
      <c r="H5" s="316" t="s">
        <v>362</v>
      </c>
      <c r="I5" s="332"/>
      <c r="J5" s="332"/>
      <c r="K5" s="332"/>
      <c r="L5" s="317"/>
      <c r="N5" s="24" t="s">
        <v>9</v>
      </c>
      <c r="O5" s="235">
        <v>45250</v>
      </c>
      <c r="P5" s="222"/>
      <c r="R5" s="182" t="s">
        <v>10</v>
      </c>
      <c r="S5" s="183"/>
      <c r="T5" s="284" t="s">
        <v>11</v>
      </c>
      <c r="U5" s="222"/>
      <c r="Z5" s="51"/>
      <c r="AA5" s="51"/>
      <c r="AB5" s="51"/>
    </row>
    <row r="6" spans="1:29" s="155" customFormat="1" ht="24" customHeight="1" x14ac:dyDescent="0.2">
      <c r="A6" s="283" t="s">
        <v>12</v>
      </c>
      <c r="B6" s="200"/>
      <c r="C6" s="188"/>
      <c r="D6" s="286" t="s">
        <v>346</v>
      </c>
      <c r="E6" s="287"/>
      <c r="F6" s="287"/>
      <c r="G6" s="287"/>
      <c r="H6" s="287"/>
      <c r="I6" s="287"/>
      <c r="J6" s="287"/>
      <c r="K6" s="287"/>
      <c r="L6" s="222"/>
      <c r="N6" s="24" t="s">
        <v>14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334" t="s">
        <v>15</v>
      </c>
      <c r="S6" s="183"/>
      <c r="T6" s="258" t="s">
        <v>16</v>
      </c>
      <c r="U6" s="25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7" t="str">
        <f>IFERROR(VLOOKUP(DeliveryAddress,Table,3,0),1)</f>
        <v>2</v>
      </c>
      <c r="E7" s="268"/>
      <c r="F7" s="268"/>
      <c r="G7" s="268"/>
      <c r="H7" s="268"/>
      <c r="I7" s="268"/>
      <c r="J7" s="268"/>
      <c r="K7" s="268"/>
      <c r="L7" s="227"/>
      <c r="N7" s="24"/>
      <c r="O7" s="42"/>
      <c r="P7" s="42"/>
      <c r="R7" s="192"/>
      <c r="S7" s="183"/>
      <c r="T7" s="260"/>
      <c r="U7" s="261"/>
      <c r="Z7" s="51"/>
      <c r="AA7" s="51"/>
      <c r="AB7" s="51"/>
    </row>
    <row r="8" spans="1:29" s="155" customFormat="1" ht="25.5" customHeight="1" x14ac:dyDescent="0.2">
      <c r="A8" s="193" t="s">
        <v>17</v>
      </c>
      <c r="B8" s="171"/>
      <c r="C8" s="172"/>
      <c r="D8" s="318"/>
      <c r="E8" s="319"/>
      <c r="F8" s="319"/>
      <c r="G8" s="319"/>
      <c r="H8" s="319"/>
      <c r="I8" s="319"/>
      <c r="J8" s="319"/>
      <c r="K8" s="319"/>
      <c r="L8" s="320"/>
      <c r="N8" s="24" t="s">
        <v>18</v>
      </c>
      <c r="O8" s="221">
        <v>0.41666666666666669</v>
      </c>
      <c r="P8" s="222"/>
      <c r="R8" s="192"/>
      <c r="S8" s="183"/>
      <c r="T8" s="260"/>
      <c r="U8" s="261"/>
      <c r="Z8" s="51"/>
      <c r="AA8" s="51"/>
      <c r="AB8" s="51"/>
    </row>
    <row r="9" spans="1:29" s="155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223"/>
      <c r="E9" s="181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35"/>
      <c r="P9" s="222"/>
      <c r="R9" s="192"/>
      <c r="S9" s="183"/>
      <c r="T9" s="262"/>
      <c r="U9" s="263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223"/>
      <c r="E10" s="181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269" t="str">
        <f>IFERROR(VLOOKUP($D$10,Proxy,2,FALSE),"")</f>
        <v/>
      </c>
      <c r="I10" s="192"/>
      <c r="J10" s="192"/>
      <c r="K10" s="192"/>
      <c r="L10" s="192"/>
      <c r="N10" s="26" t="s">
        <v>20</v>
      </c>
      <c r="O10" s="221"/>
      <c r="P10" s="222"/>
      <c r="S10" s="24" t="s">
        <v>21</v>
      </c>
      <c r="T10" s="333" t="s">
        <v>22</v>
      </c>
      <c r="U10" s="25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21"/>
      <c r="P11" s="222"/>
      <c r="S11" s="24" t="s">
        <v>25</v>
      </c>
      <c r="T11" s="218" t="s">
        <v>26</v>
      </c>
      <c r="U11" s="21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12" t="s">
        <v>27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188"/>
      <c r="N12" s="24" t="s">
        <v>28</v>
      </c>
      <c r="O12" s="226"/>
      <c r="P12" s="227"/>
      <c r="Q12" s="23"/>
      <c r="S12" s="24"/>
      <c r="T12" s="162"/>
      <c r="U12" s="192"/>
      <c r="Z12" s="51"/>
      <c r="AA12" s="51"/>
      <c r="AB12" s="51"/>
    </row>
    <row r="13" spans="1:29" s="155" customFormat="1" ht="23.25" customHeight="1" x14ac:dyDescent="0.2">
      <c r="A13" s="212" t="s">
        <v>29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188"/>
      <c r="M13" s="26"/>
      <c r="N13" s="26" t="s">
        <v>30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12" t="s">
        <v>31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18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225" t="s">
        <v>32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188"/>
      <c r="N15" s="273" t="s">
        <v>33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4"/>
      <c r="O16" s="274"/>
      <c r="P16" s="274"/>
      <c r="Q16" s="274"/>
      <c r="R16" s="2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3" t="s">
        <v>34</v>
      </c>
      <c r="B17" s="163" t="s">
        <v>35</v>
      </c>
      <c r="C17" s="278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7"/>
      <c r="P17" s="297"/>
      <c r="Q17" s="297"/>
      <c r="R17" s="164"/>
      <c r="S17" s="187" t="s">
        <v>47</v>
      </c>
      <c r="T17" s="188"/>
      <c r="U17" s="163" t="s">
        <v>48</v>
      </c>
      <c r="V17" s="163" t="s">
        <v>49</v>
      </c>
      <c r="W17" s="329" t="s">
        <v>50</v>
      </c>
      <c r="X17" s="163" t="s">
        <v>51</v>
      </c>
      <c r="Y17" s="189" t="s">
        <v>52</v>
      </c>
      <c r="Z17" s="189" t="s">
        <v>53</v>
      </c>
      <c r="AA17" s="189" t="s">
        <v>54</v>
      </c>
      <c r="AB17" s="311"/>
      <c r="AC17" s="312"/>
      <c r="AD17" s="294"/>
      <c r="BA17" s="30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8"/>
      <c r="P18" s="298"/>
      <c r="Q18" s="298"/>
      <c r="R18" s="166"/>
      <c r="S18" s="154" t="s">
        <v>56</v>
      </c>
      <c r="T18" s="154" t="s">
        <v>57</v>
      </c>
      <c r="U18" s="167"/>
      <c r="V18" s="167"/>
      <c r="W18" s="330"/>
      <c r="X18" s="167"/>
      <c r="Y18" s="190"/>
      <c r="Z18" s="190"/>
      <c r="AA18" s="313"/>
      <c r="AB18" s="314"/>
      <c r="AC18" s="315"/>
      <c r="AD18" s="295"/>
      <c r="BA18" s="192"/>
    </row>
    <row r="19" spans="1:53" ht="27.75" customHeight="1" x14ac:dyDescent="0.2">
      <c r="A19" s="168" t="s">
        <v>58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8"/>
      <c r="Z19" s="48"/>
    </row>
    <row r="20" spans="1:53" ht="16.5" customHeight="1" x14ac:dyDescent="0.25">
      <c r="A20" s="191" t="s">
        <v>58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53"/>
      <c r="Z20" s="153"/>
    </row>
    <row r="21" spans="1:53" ht="14.25" customHeight="1" x14ac:dyDescent="0.25">
      <c r="A21" s="195" t="s">
        <v>59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73">
        <v>4607111035752</v>
      </c>
      <c r="E22" s="174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4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208"/>
      <c r="N23" s="170" t="s">
        <v>65</v>
      </c>
      <c r="O23" s="171"/>
      <c r="P23" s="171"/>
      <c r="Q23" s="171"/>
      <c r="R23" s="171"/>
      <c r="S23" s="171"/>
      <c r="T23" s="172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208"/>
      <c r="N24" s="170" t="s">
        <v>65</v>
      </c>
      <c r="O24" s="171"/>
      <c r="P24" s="171"/>
      <c r="Q24" s="171"/>
      <c r="R24" s="171"/>
      <c r="S24" s="171"/>
      <c r="T24" s="172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8" t="s">
        <v>67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8"/>
      <c r="Z25" s="48"/>
    </row>
    <row r="26" spans="1:53" ht="16.5" customHeight="1" x14ac:dyDescent="0.25">
      <c r="A26" s="191" t="s">
        <v>68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53"/>
      <c r="Z26" s="153"/>
    </row>
    <row r="27" spans="1:53" ht="14.25" customHeight="1" x14ac:dyDescent="0.25">
      <c r="A27" s="195" t="s">
        <v>69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73">
        <v>4607111036520</v>
      </c>
      <c r="E28" s="174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73">
        <v>4607111036605</v>
      </c>
      <c r="E29" s="174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73">
        <v>4607111036537</v>
      </c>
      <c r="E30" s="174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4"/>
      <c r="T30" s="34"/>
      <c r="U30" s="35" t="s">
        <v>64</v>
      </c>
      <c r="V30" s="157">
        <v>2</v>
      </c>
      <c r="W30" s="158">
        <f>IFERROR(IF(V30="","",V30),"")</f>
        <v>2</v>
      </c>
      <c r="X30" s="36">
        <f>IFERROR(IF(V30="","",V30*0.00936),"")</f>
        <v>1.8720000000000001E-2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73">
        <v>4607111036599</v>
      </c>
      <c r="E31" s="174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207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208"/>
      <c r="N32" s="170" t="s">
        <v>65</v>
      </c>
      <c r="O32" s="171"/>
      <c r="P32" s="171"/>
      <c r="Q32" s="171"/>
      <c r="R32" s="171"/>
      <c r="S32" s="171"/>
      <c r="T32" s="172"/>
      <c r="U32" s="37" t="s">
        <v>64</v>
      </c>
      <c r="V32" s="159">
        <f>IFERROR(SUM(V28:V31),"0")</f>
        <v>2</v>
      </c>
      <c r="W32" s="159">
        <f>IFERROR(SUM(W28:W31),"0")</f>
        <v>2</v>
      </c>
      <c r="X32" s="159">
        <f>IFERROR(IF(X28="",0,X28),"0")+IFERROR(IF(X29="",0,X29),"0")+IFERROR(IF(X30="",0,X30),"0")+IFERROR(IF(X31="",0,X31),"0")</f>
        <v>1.8720000000000001E-2</v>
      </c>
      <c r="Y32" s="160"/>
      <c r="Z32" s="160"/>
    </row>
    <row r="33" spans="1:53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208"/>
      <c r="N33" s="170" t="s">
        <v>65</v>
      </c>
      <c r="O33" s="171"/>
      <c r="P33" s="171"/>
      <c r="Q33" s="171"/>
      <c r="R33" s="171"/>
      <c r="S33" s="171"/>
      <c r="T33" s="172"/>
      <c r="U33" s="37" t="s">
        <v>66</v>
      </c>
      <c r="V33" s="159">
        <f>IFERROR(SUMPRODUCT(V28:V31*H28:H31),"0")</f>
        <v>3</v>
      </c>
      <c r="W33" s="159">
        <f>IFERROR(SUMPRODUCT(W28:W31*H28:H31),"0")</f>
        <v>3</v>
      </c>
      <c r="X33" s="37"/>
      <c r="Y33" s="160"/>
      <c r="Z33" s="160"/>
    </row>
    <row r="34" spans="1:53" ht="16.5" customHeight="1" x14ac:dyDescent="0.25">
      <c r="A34" s="191" t="s">
        <v>80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53"/>
      <c r="Z34" s="153"/>
    </row>
    <row r="35" spans="1:53" ht="14.25" customHeight="1" x14ac:dyDescent="0.25">
      <c r="A35" s="195" t="s">
        <v>59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73">
        <v>4607111036285</v>
      </c>
      <c r="E36" s="174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73">
        <v>4607111036308</v>
      </c>
      <c r="E37" s="174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0" t="s">
        <v>85</v>
      </c>
      <c r="O37" s="176"/>
      <c r="P37" s="176"/>
      <c r="Q37" s="176"/>
      <c r="R37" s="174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73">
        <v>4607111036315</v>
      </c>
      <c r="E38" s="174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2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73">
        <v>4607111036292</v>
      </c>
      <c r="E39" s="174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207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208"/>
      <c r="N40" s="170" t="s">
        <v>65</v>
      </c>
      <c r="O40" s="171"/>
      <c r="P40" s="171"/>
      <c r="Q40" s="171"/>
      <c r="R40" s="171"/>
      <c r="S40" s="171"/>
      <c r="T40" s="172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208"/>
      <c r="N41" s="170" t="s">
        <v>65</v>
      </c>
      <c r="O41" s="171"/>
      <c r="P41" s="171"/>
      <c r="Q41" s="171"/>
      <c r="R41" s="171"/>
      <c r="S41" s="171"/>
      <c r="T41" s="172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91" t="s">
        <v>90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53"/>
      <c r="Z42" s="153"/>
    </row>
    <row r="43" spans="1:53" ht="14.25" customHeight="1" x14ac:dyDescent="0.25">
      <c r="A43" s="195" t="s">
        <v>91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73">
        <v>4607111037053</v>
      </c>
      <c r="E44" s="174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4"/>
      <c r="T44" s="34"/>
      <c r="U44" s="35" t="s">
        <v>64</v>
      </c>
      <c r="V44" s="157">
        <v>8</v>
      </c>
      <c r="W44" s="158">
        <f>IFERROR(IF(V44="","",V44),"")</f>
        <v>8</v>
      </c>
      <c r="X44" s="36">
        <f>IFERROR(IF(V44="","",V44*0.0095),"")</f>
        <v>7.5999999999999998E-2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73">
        <v>4607111037060</v>
      </c>
      <c r="E45" s="174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6"/>
      <c r="P45" s="176"/>
      <c r="Q45" s="176"/>
      <c r="R45" s="174"/>
      <c r="S45" s="34"/>
      <c r="T45" s="34"/>
      <c r="U45" s="35" t="s">
        <v>64</v>
      </c>
      <c r="V45" s="157">
        <v>3</v>
      </c>
      <c r="W45" s="158">
        <f>IFERROR(IF(V45="","",V45),"")</f>
        <v>3</v>
      </c>
      <c r="X45" s="36">
        <f>IFERROR(IF(V45="","",V45*0.0095),"")</f>
        <v>2.8499999999999998E-2</v>
      </c>
      <c r="Y45" s="56"/>
      <c r="Z45" s="57"/>
      <c r="AD45" s="61"/>
      <c r="BA45" s="72" t="s">
        <v>73</v>
      </c>
    </row>
    <row r="46" spans="1:53" x14ac:dyDescent="0.2">
      <c r="A46" s="207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208"/>
      <c r="N46" s="170" t="s">
        <v>65</v>
      </c>
      <c r="O46" s="171"/>
      <c r="P46" s="171"/>
      <c r="Q46" s="171"/>
      <c r="R46" s="171"/>
      <c r="S46" s="171"/>
      <c r="T46" s="172"/>
      <c r="U46" s="37" t="s">
        <v>64</v>
      </c>
      <c r="V46" s="159">
        <f>IFERROR(SUM(V44:V45),"0")</f>
        <v>11</v>
      </c>
      <c r="W46" s="159">
        <f>IFERROR(SUM(W44:W45),"0")</f>
        <v>11</v>
      </c>
      <c r="X46" s="159">
        <f>IFERROR(IF(X44="",0,X44),"0")+IFERROR(IF(X45="",0,X45),"0")</f>
        <v>0.1045</v>
      </c>
      <c r="Y46" s="160"/>
      <c r="Z46" s="160"/>
    </row>
    <row r="47" spans="1:53" x14ac:dyDescent="0.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208"/>
      <c r="N47" s="170" t="s">
        <v>65</v>
      </c>
      <c r="O47" s="171"/>
      <c r="P47" s="171"/>
      <c r="Q47" s="171"/>
      <c r="R47" s="171"/>
      <c r="S47" s="171"/>
      <c r="T47" s="172"/>
      <c r="U47" s="37" t="s">
        <v>66</v>
      </c>
      <c r="V47" s="159">
        <f>IFERROR(SUMPRODUCT(V44:V45*H44:H45),"0")</f>
        <v>13.2</v>
      </c>
      <c r="W47" s="159">
        <f>IFERROR(SUMPRODUCT(W44:W45*H44:H45),"0")</f>
        <v>13.2</v>
      </c>
      <c r="X47" s="37"/>
      <c r="Y47" s="160"/>
      <c r="Z47" s="160"/>
    </row>
    <row r="48" spans="1:53" ht="16.5" customHeight="1" x14ac:dyDescent="0.25">
      <c r="A48" s="191" t="s">
        <v>97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53"/>
      <c r="Z48" s="153"/>
    </row>
    <row r="49" spans="1:53" ht="14.25" customHeight="1" x14ac:dyDescent="0.25">
      <c r="A49" s="195" t="s">
        <v>59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73">
        <v>4607111037190</v>
      </c>
      <c r="E50" s="174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302" t="s">
        <v>100</v>
      </c>
      <c r="O50" s="176"/>
      <c r="P50" s="176"/>
      <c r="Q50" s="176"/>
      <c r="R50" s="174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73">
        <v>4607111037190</v>
      </c>
      <c r="E51" s="174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6"/>
      <c r="P51" s="176"/>
      <c r="Q51" s="176"/>
      <c r="R51" s="174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73">
        <v>4607111037183</v>
      </c>
      <c r="E52" s="174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5" t="s">
        <v>104</v>
      </c>
      <c r="O52" s="176"/>
      <c r="P52" s="176"/>
      <c r="Q52" s="176"/>
      <c r="R52" s="174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73">
        <v>4607111037091</v>
      </c>
      <c r="E53" s="174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56" t="s">
        <v>107</v>
      </c>
      <c r="O53" s="176"/>
      <c r="P53" s="176"/>
      <c r="Q53" s="176"/>
      <c r="R53" s="174"/>
      <c r="S53" s="34"/>
      <c r="T53" s="34"/>
      <c r="U53" s="35" t="s">
        <v>64</v>
      </c>
      <c r="V53" s="157">
        <v>1</v>
      </c>
      <c r="W53" s="158">
        <f t="shared" si="0"/>
        <v>1</v>
      </c>
      <c r="X53" s="36">
        <f t="shared" si="1"/>
        <v>1.55E-2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73">
        <v>4607111036902</v>
      </c>
      <c r="E54" s="174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4" t="s">
        <v>110</v>
      </c>
      <c r="O54" s="176"/>
      <c r="P54" s="176"/>
      <c r="Q54" s="176"/>
      <c r="R54" s="174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3">
        <v>4607111036858</v>
      </c>
      <c r="E55" s="174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323" t="s">
        <v>113</v>
      </c>
      <c r="O55" s="176"/>
      <c r="P55" s="176"/>
      <c r="Q55" s="176"/>
      <c r="R55" s="174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73">
        <v>4607111036889</v>
      </c>
      <c r="E56" s="174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7" t="s">
        <v>116</v>
      </c>
      <c r="O56" s="176"/>
      <c r="P56" s="176"/>
      <c r="Q56" s="176"/>
      <c r="R56" s="174"/>
      <c r="S56" s="34"/>
      <c r="T56" s="34"/>
      <c r="U56" s="35" t="s">
        <v>64</v>
      </c>
      <c r="V56" s="157">
        <v>8</v>
      </c>
      <c r="W56" s="158">
        <f t="shared" si="0"/>
        <v>8</v>
      </c>
      <c r="X56" s="36">
        <f t="shared" si="1"/>
        <v>0.124</v>
      </c>
      <c r="Y56" s="56"/>
      <c r="Z56" s="57"/>
      <c r="AD56" s="61"/>
      <c r="BA56" s="79" t="s">
        <v>1</v>
      </c>
    </row>
    <row r="57" spans="1:53" x14ac:dyDescent="0.2">
      <c r="A57" s="207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08"/>
      <c r="N57" s="170" t="s">
        <v>65</v>
      </c>
      <c r="O57" s="171"/>
      <c r="P57" s="171"/>
      <c r="Q57" s="171"/>
      <c r="R57" s="171"/>
      <c r="S57" s="171"/>
      <c r="T57" s="172"/>
      <c r="U57" s="37" t="s">
        <v>64</v>
      </c>
      <c r="V57" s="159">
        <f>IFERROR(SUM(V50:V56),"0")</f>
        <v>9</v>
      </c>
      <c r="W57" s="159">
        <f>IFERROR(SUM(W50:W56),"0")</f>
        <v>9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0.13950000000000001</v>
      </c>
      <c r="Y57" s="160"/>
      <c r="Z57" s="160"/>
    </row>
    <row r="58" spans="1:53" x14ac:dyDescent="0.2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08"/>
      <c r="N58" s="170" t="s">
        <v>65</v>
      </c>
      <c r="O58" s="171"/>
      <c r="P58" s="171"/>
      <c r="Q58" s="171"/>
      <c r="R58" s="171"/>
      <c r="S58" s="171"/>
      <c r="T58" s="172"/>
      <c r="U58" s="37" t="s">
        <v>66</v>
      </c>
      <c r="V58" s="159">
        <f>IFERROR(SUMPRODUCT(V50:V56*H50:H56),"0")</f>
        <v>64.48</v>
      </c>
      <c r="W58" s="159">
        <f>IFERROR(SUMPRODUCT(W50:W56*H50:H56),"0")</f>
        <v>64.48</v>
      </c>
      <c r="X58" s="37"/>
      <c r="Y58" s="160"/>
      <c r="Z58" s="160"/>
    </row>
    <row r="59" spans="1:53" ht="16.5" customHeight="1" x14ac:dyDescent="0.25">
      <c r="A59" s="191" t="s">
        <v>117</v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53"/>
      <c r="Z59" s="153"/>
    </row>
    <row r="60" spans="1:53" ht="14.25" customHeight="1" x14ac:dyDescent="0.25">
      <c r="A60" s="195" t="s">
        <v>59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73">
        <v>4607111037411</v>
      </c>
      <c r="E61" s="174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85" t="s">
        <v>121</v>
      </c>
      <c r="O61" s="176"/>
      <c r="P61" s="176"/>
      <c r="Q61" s="176"/>
      <c r="R61" s="174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73">
        <v>4607111036728</v>
      </c>
      <c r="E62" s="174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303" t="s">
        <v>124</v>
      </c>
      <c r="O62" s="176"/>
      <c r="P62" s="176"/>
      <c r="Q62" s="176"/>
      <c r="R62" s="174"/>
      <c r="S62" s="34"/>
      <c r="T62" s="34"/>
      <c r="U62" s="35" t="s">
        <v>64</v>
      </c>
      <c r="V62" s="157">
        <v>90</v>
      </c>
      <c r="W62" s="158">
        <f>IFERROR(IF(V62="","",V62),"")</f>
        <v>90</v>
      </c>
      <c r="X62" s="36">
        <f>IFERROR(IF(V62="","",V62*0.00866),"")</f>
        <v>0.77939999999999998</v>
      </c>
      <c r="Y62" s="56"/>
      <c r="Z62" s="57"/>
      <c r="AD62" s="61"/>
      <c r="BA62" s="81" t="s">
        <v>1</v>
      </c>
    </row>
    <row r="63" spans="1:53" x14ac:dyDescent="0.2">
      <c r="A63" s="207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08"/>
      <c r="N63" s="170" t="s">
        <v>65</v>
      </c>
      <c r="O63" s="171"/>
      <c r="P63" s="171"/>
      <c r="Q63" s="171"/>
      <c r="R63" s="171"/>
      <c r="S63" s="171"/>
      <c r="T63" s="172"/>
      <c r="U63" s="37" t="s">
        <v>64</v>
      </c>
      <c r="V63" s="159">
        <f>IFERROR(SUM(V61:V62),"0")</f>
        <v>90</v>
      </c>
      <c r="W63" s="159">
        <f>IFERROR(SUM(W61:W62),"0")</f>
        <v>90</v>
      </c>
      <c r="X63" s="159">
        <f>IFERROR(IF(X61="",0,X61),"0")+IFERROR(IF(X62="",0,X62),"0")</f>
        <v>0.77939999999999998</v>
      </c>
      <c r="Y63" s="160"/>
      <c r="Z63" s="160"/>
    </row>
    <row r="64" spans="1:53" x14ac:dyDescent="0.2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08"/>
      <c r="N64" s="170" t="s">
        <v>65</v>
      </c>
      <c r="O64" s="171"/>
      <c r="P64" s="171"/>
      <c r="Q64" s="171"/>
      <c r="R64" s="171"/>
      <c r="S64" s="171"/>
      <c r="T64" s="172"/>
      <c r="U64" s="37" t="s">
        <v>66</v>
      </c>
      <c r="V64" s="159">
        <f>IFERROR(SUMPRODUCT(V61:V62*H61:H62),"0")</f>
        <v>450</v>
      </c>
      <c r="W64" s="159">
        <f>IFERROR(SUMPRODUCT(W61:W62*H61:H62),"0")</f>
        <v>450</v>
      </c>
      <c r="X64" s="37"/>
      <c r="Y64" s="160"/>
      <c r="Z64" s="160"/>
    </row>
    <row r="65" spans="1:53" ht="16.5" customHeight="1" x14ac:dyDescent="0.25">
      <c r="A65" s="191" t="s">
        <v>125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53"/>
      <c r="Z65" s="153"/>
    </row>
    <row r="66" spans="1:53" ht="14.25" customHeight="1" x14ac:dyDescent="0.25">
      <c r="A66" s="195" t="s">
        <v>126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73">
        <v>4607111033659</v>
      </c>
      <c r="E67" s="174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6"/>
      <c r="P67" s="176"/>
      <c r="Q67" s="176"/>
      <c r="R67" s="174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207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208"/>
      <c r="N68" s="170" t="s">
        <v>65</v>
      </c>
      <c r="O68" s="171"/>
      <c r="P68" s="171"/>
      <c r="Q68" s="171"/>
      <c r="R68" s="171"/>
      <c r="S68" s="171"/>
      <c r="T68" s="172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208"/>
      <c r="N69" s="170" t="s">
        <v>65</v>
      </c>
      <c r="O69" s="171"/>
      <c r="P69" s="171"/>
      <c r="Q69" s="171"/>
      <c r="R69" s="171"/>
      <c r="S69" s="171"/>
      <c r="T69" s="172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91" t="s">
        <v>129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53"/>
      <c r="Z70" s="153"/>
    </row>
    <row r="71" spans="1:53" ht="14.25" customHeight="1" x14ac:dyDescent="0.25">
      <c r="A71" s="195" t="s">
        <v>130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73">
        <v>4607111034137</v>
      </c>
      <c r="E72" s="174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6"/>
      <c r="P72" s="176"/>
      <c r="Q72" s="176"/>
      <c r="R72" s="174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73">
        <v>4607111034120</v>
      </c>
      <c r="E73" s="174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7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6"/>
      <c r="P73" s="176"/>
      <c r="Q73" s="176"/>
      <c r="R73" s="174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207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208"/>
      <c r="N74" s="170" t="s">
        <v>65</v>
      </c>
      <c r="O74" s="171"/>
      <c r="P74" s="171"/>
      <c r="Q74" s="171"/>
      <c r="R74" s="171"/>
      <c r="S74" s="171"/>
      <c r="T74" s="172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208"/>
      <c r="N75" s="170" t="s">
        <v>65</v>
      </c>
      <c r="O75" s="171"/>
      <c r="P75" s="171"/>
      <c r="Q75" s="171"/>
      <c r="R75" s="171"/>
      <c r="S75" s="171"/>
      <c r="T75" s="172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91" t="s">
        <v>135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53"/>
      <c r="Z76" s="153"/>
    </row>
    <row r="77" spans="1:53" ht="14.25" customHeight="1" x14ac:dyDescent="0.25">
      <c r="A77" s="195" t="s">
        <v>126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73">
        <v>4607111036735</v>
      </c>
      <c r="E78" s="174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8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6"/>
      <c r="P78" s="176"/>
      <c r="Q78" s="176"/>
      <c r="R78" s="174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73">
        <v>4607111036407</v>
      </c>
      <c r="E79" s="174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1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6"/>
      <c r="P79" s="176"/>
      <c r="Q79" s="176"/>
      <c r="R79" s="174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73">
        <v>4607111033628</v>
      </c>
      <c r="E80" s="174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32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6"/>
      <c r="P80" s="176"/>
      <c r="Q80" s="176"/>
      <c r="R80" s="174"/>
      <c r="S80" s="34"/>
      <c r="T80" s="34"/>
      <c r="U80" s="35" t="s">
        <v>64</v>
      </c>
      <c r="V80" s="157">
        <v>1</v>
      </c>
      <c r="W80" s="158">
        <f t="shared" si="2"/>
        <v>1</v>
      </c>
      <c r="X80" s="36">
        <f t="shared" si="3"/>
        <v>1.788E-2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73">
        <v>4607111033451</v>
      </c>
      <c r="E81" s="174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6"/>
      <c r="P81" s="176"/>
      <c r="Q81" s="176"/>
      <c r="R81" s="174"/>
      <c r="S81" s="34"/>
      <c r="T81" s="34"/>
      <c r="U81" s="35" t="s">
        <v>64</v>
      </c>
      <c r="V81" s="157">
        <v>12</v>
      </c>
      <c r="W81" s="158">
        <f t="shared" si="2"/>
        <v>12</v>
      </c>
      <c r="X81" s="36">
        <f t="shared" si="3"/>
        <v>0.21456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73">
        <v>4607111035141</v>
      </c>
      <c r="E82" s="174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21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6"/>
      <c r="P82" s="176"/>
      <c r="Q82" s="176"/>
      <c r="R82" s="174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73">
        <v>4607111035028</v>
      </c>
      <c r="E83" s="174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18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6"/>
      <c r="P83" s="176"/>
      <c r="Q83" s="176"/>
      <c r="R83" s="174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73">
        <v>4607111033444</v>
      </c>
      <c r="E84" s="174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2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6"/>
      <c r="P84" s="176"/>
      <c r="Q84" s="176"/>
      <c r="R84" s="174"/>
      <c r="S84" s="34"/>
      <c r="T84" s="34"/>
      <c r="U84" s="35" t="s">
        <v>64</v>
      </c>
      <c r="V84" s="157">
        <v>28</v>
      </c>
      <c r="W84" s="158">
        <f t="shared" si="2"/>
        <v>28</v>
      </c>
      <c r="X84" s="36">
        <f t="shared" si="3"/>
        <v>0.50063999999999997</v>
      </c>
      <c r="Y84" s="56"/>
      <c r="Z84" s="57"/>
      <c r="AD84" s="61"/>
      <c r="BA84" s="91" t="s">
        <v>73</v>
      </c>
    </row>
    <row r="85" spans="1:53" x14ac:dyDescent="0.2">
      <c r="A85" s="20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208"/>
      <c r="N85" s="170" t="s">
        <v>65</v>
      </c>
      <c r="O85" s="171"/>
      <c r="P85" s="171"/>
      <c r="Q85" s="171"/>
      <c r="R85" s="171"/>
      <c r="S85" s="171"/>
      <c r="T85" s="172"/>
      <c r="U85" s="37" t="s">
        <v>64</v>
      </c>
      <c r="V85" s="159">
        <f>IFERROR(SUM(V78:V84),"0")</f>
        <v>41</v>
      </c>
      <c r="W85" s="159">
        <f>IFERROR(SUM(W78:W84),"0")</f>
        <v>41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0.73307999999999995</v>
      </c>
      <c r="Y85" s="160"/>
      <c r="Z85" s="160"/>
    </row>
    <row r="86" spans="1:53" x14ac:dyDescent="0.2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208"/>
      <c r="N86" s="170" t="s">
        <v>65</v>
      </c>
      <c r="O86" s="171"/>
      <c r="P86" s="171"/>
      <c r="Q86" s="171"/>
      <c r="R86" s="171"/>
      <c r="S86" s="171"/>
      <c r="T86" s="172"/>
      <c r="U86" s="37" t="s">
        <v>66</v>
      </c>
      <c r="V86" s="159">
        <f>IFERROR(SUMPRODUCT(V78:V84*H78:H84),"0")</f>
        <v>147.6</v>
      </c>
      <c r="W86" s="159">
        <f>IFERROR(SUMPRODUCT(W78:W84*H78:H84),"0")</f>
        <v>147.6</v>
      </c>
      <c r="X86" s="37"/>
      <c r="Y86" s="160"/>
      <c r="Z86" s="160"/>
    </row>
    <row r="87" spans="1:53" ht="16.5" customHeight="1" x14ac:dyDescent="0.25">
      <c r="A87" s="191" t="s">
        <v>150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53"/>
      <c r="Z87" s="153"/>
    </row>
    <row r="88" spans="1:53" ht="14.25" customHeight="1" x14ac:dyDescent="0.25">
      <c r="A88" s="195" t="s">
        <v>150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73">
        <v>4607025784012</v>
      </c>
      <c r="E89" s="174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6"/>
      <c r="P89" s="176"/>
      <c r="Q89" s="176"/>
      <c r="R89" s="174"/>
      <c r="S89" s="34"/>
      <c r="T89" s="34"/>
      <c r="U89" s="35" t="s">
        <v>64</v>
      </c>
      <c r="V89" s="157">
        <v>19</v>
      </c>
      <c r="W89" s="158">
        <f>IFERROR(IF(V89="","",V89),"")</f>
        <v>19</v>
      </c>
      <c r="X89" s="36">
        <f>IFERROR(IF(V89="","",V89*0.00936),"")</f>
        <v>0.17784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73">
        <v>4607025784319</v>
      </c>
      <c r="E90" s="174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1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6"/>
      <c r="P90" s="176"/>
      <c r="Q90" s="176"/>
      <c r="R90" s="174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73">
        <v>4607111035370</v>
      </c>
      <c r="E91" s="174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1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6"/>
      <c r="P91" s="176"/>
      <c r="Q91" s="176"/>
      <c r="R91" s="174"/>
      <c r="S91" s="34"/>
      <c r="T91" s="34"/>
      <c r="U91" s="35" t="s">
        <v>64</v>
      </c>
      <c r="V91" s="157">
        <v>19</v>
      </c>
      <c r="W91" s="158">
        <f>IFERROR(IF(V91="","",V91),"")</f>
        <v>19</v>
      </c>
      <c r="X91" s="36">
        <f>IFERROR(IF(V91="","",V91*0.0155),"")</f>
        <v>0.29449999999999998</v>
      </c>
      <c r="Y91" s="56"/>
      <c r="Z91" s="57"/>
      <c r="AD91" s="61"/>
      <c r="BA91" s="94" t="s">
        <v>73</v>
      </c>
    </row>
    <row r="92" spans="1:53" x14ac:dyDescent="0.2">
      <c r="A92" s="20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08"/>
      <c r="N92" s="170" t="s">
        <v>65</v>
      </c>
      <c r="O92" s="171"/>
      <c r="P92" s="171"/>
      <c r="Q92" s="171"/>
      <c r="R92" s="171"/>
      <c r="S92" s="171"/>
      <c r="T92" s="172"/>
      <c r="U92" s="37" t="s">
        <v>64</v>
      </c>
      <c r="V92" s="159">
        <f>IFERROR(SUM(V89:V91),"0")</f>
        <v>38</v>
      </c>
      <c r="W92" s="159">
        <f>IFERROR(SUM(W89:W91),"0")</f>
        <v>38</v>
      </c>
      <c r="X92" s="159">
        <f>IFERROR(IF(X89="",0,X89),"0")+IFERROR(IF(X90="",0,X90),"0")+IFERROR(IF(X91="",0,X91),"0")</f>
        <v>0.47233999999999998</v>
      </c>
      <c r="Y92" s="160"/>
      <c r="Z92" s="160"/>
    </row>
    <row r="93" spans="1:53" x14ac:dyDescent="0.2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08"/>
      <c r="N93" s="170" t="s">
        <v>65</v>
      </c>
      <c r="O93" s="171"/>
      <c r="P93" s="171"/>
      <c r="Q93" s="171"/>
      <c r="R93" s="171"/>
      <c r="S93" s="171"/>
      <c r="T93" s="172"/>
      <c r="U93" s="37" t="s">
        <v>66</v>
      </c>
      <c r="V93" s="159">
        <f>IFERROR(SUMPRODUCT(V89:V91*H89:H91),"0")</f>
        <v>99.56</v>
      </c>
      <c r="W93" s="159">
        <f>IFERROR(SUMPRODUCT(W89:W91*H89:H91),"0")</f>
        <v>99.56</v>
      </c>
      <c r="X93" s="37"/>
      <c r="Y93" s="160"/>
      <c r="Z93" s="160"/>
    </row>
    <row r="94" spans="1:53" ht="16.5" customHeight="1" x14ac:dyDescent="0.25">
      <c r="A94" s="191" t="s">
        <v>157</v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53"/>
      <c r="Z94" s="153"/>
    </row>
    <row r="95" spans="1:53" ht="14.25" customHeight="1" x14ac:dyDescent="0.25">
      <c r="A95" s="195" t="s">
        <v>59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73">
        <v>4607111033970</v>
      </c>
      <c r="E96" s="174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41" t="s">
        <v>160</v>
      </c>
      <c r="O96" s="176"/>
      <c r="P96" s="176"/>
      <c r="Q96" s="176"/>
      <c r="R96" s="174"/>
      <c r="S96" s="34"/>
      <c r="T96" s="34"/>
      <c r="U96" s="35" t="s">
        <v>64</v>
      </c>
      <c r="V96" s="157">
        <v>4</v>
      </c>
      <c r="W96" s="158">
        <f>IFERROR(IF(V96="","",V96),"")</f>
        <v>4</v>
      </c>
      <c r="X96" s="36">
        <f>IFERROR(IF(V96="","",V96*0.0155),"")</f>
        <v>6.2E-2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73">
        <v>4607111034144</v>
      </c>
      <c r="E97" s="174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40" t="s">
        <v>163</v>
      </c>
      <c r="O97" s="176"/>
      <c r="P97" s="176"/>
      <c r="Q97" s="176"/>
      <c r="R97" s="174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73">
        <v>4607111033987</v>
      </c>
      <c r="E98" s="174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43" t="s">
        <v>166</v>
      </c>
      <c r="O98" s="176"/>
      <c r="P98" s="176"/>
      <c r="Q98" s="176"/>
      <c r="R98" s="174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73">
        <v>4607111034151</v>
      </c>
      <c r="E99" s="174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75" t="s">
        <v>169</v>
      </c>
      <c r="O99" s="176"/>
      <c r="P99" s="176"/>
      <c r="Q99" s="176"/>
      <c r="R99" s="174"/>
      <c r="S99" s="34"/>
      <c r="T99" s="34"/>
      <c r="U99" s="35" t="s">
        <v>64</v>
      </c>
      <c r="V99" s="157">
        <v>44</v>
      </c>
      <c r="W99" s="158">
        <f>IFERROR(IF(V99="","",V99),"")</f>
        <v>44</v>
      </c>
      <c r="X99" s="36">
        <f>IFERROR(IF(V99="","",V99*0.0155),"")</f>
        <v>0.68199999999999994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73">
        <v>4607111038098</v>
      </c>
      <c r="E100" s="174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310" t="s">
        <v>172</v>
      </c>
      <c r="O100" s="176"/>
      <c r="P100" s="176"/>
      <c r="Q100" s="176"/>
      <c r="R100" s="174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20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208"/>
      <c r="N101" s="170" t="s">
        <v>65</v>
      </c>
      <c r="O101" s="171"/>
      <c r="P101" s="171"/>
      <c r="Q101" s="171"/>
      <c r="R101" s="171"/>
      <c r="S101" s="171"/>
      <c r="T101" s="172"/>
      <c r="U101" s="37" t="s">
        <v>64</v>
      </c>
      <c r="V101" s="159">
        <f>IFERROR(SUM(V96:V100),"0")</f>
        <v>48</v>
      </c>
      <c r="W101" s="159">
        <f>IFERROR(SUM(W96:W100),"0")</f>
        <v>48</v>
      </c>
      <c r="X101" s="159">
        <f>IFERROR(IF(X96="",0,X96),"0")+IFERROR(IF(X97="",0,X97),"0")+IFERROR(IF(X98="",0,X98),"0")+IFERROR(IF(X99="",0,X99),"0")+IFERROR(IF(X100="",0,X100),"0")</f>
        <v>0.74399999999999999</v>
      </c>
      <c r="Y101" s="160"/>
      <c r="Z101" s="160"/>
    </row>
    <row r="102" spans="1:53" x14ac:dyDescent="0.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208"/>
      <c r="N102" s="170" t="s">
        <v>65</v>
      </c>
      <c r="O102" s="171"/>
      <c r="P102" s="171"/>
      <c r="Q102" s="171"/>
      <c r="R102" s="171"/>
      <c r="S102" s="171"/>
      <c r="T102" s="172"/>
      <c r="U102" s="37" t="s">
        <v>66</v>
      </c>
      <c r="V102" s="159">
        <f>IFERROR(SUMPRODUCT(V96:V100*H96:H100),"0")</f>
        <v>344.32</v>
      </c>
      <c r="W102" s="159">
        <f>IFERROR(SUMPRODUCT(W96:W100*H96:H100),"0")</f>
        <v>344.32</v>
      </c>
      <c r="X102" s="37"/>
      <c r="Y102" s="160"/>
      <c r="Z102" s="160"/>
    </row>
    <row r="103" spans="1:53" ht="16.5" customHeight="1" x14ac:dyDescent="0.25">
      <c r="A103" s="191" t="s">
        <v>173</v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53"/>
      <c r="Z103" s="153"/>
    </row>
    <row r="104" spans="1:53" ht="14.25" customHeight="1" x14ac:dyDescent="0.25">
      <c r="A104" s="195" t="s">
        <v>126</v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73">
        <v>4607111034014</v>
      </c>
      <c r="E105" s="174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6"/>
      <c r="P105" s="176"/>
      <c r="Q105" s="176"/>
      <c r="R105" s="174"/>
      <c r="S105" s="34"/>
      <c r="T105" s="34"/>
      <c r="U105" s="35" t="s">
        <v>64</v>
      </c>
      <c r="V105" s="157">
        <v>24</v>
      </c>
      <c r="W105" s="158">
        <f>IFERROR(IF(V105="","",V105),"")</f>
        <v>24</v>
      </c>
      <c r="X105" s="36">
        <f>IFERROR(IF(V105="","",V105*0.01788),"")</f>
        <v>0.42912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73">
        <v>4607111033994</v>
      </c>
      <c r="E106" s="174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3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6"/>
      <c r="P106" s="176"/>
      <c r="Q106" s="176"/>
      <c r="R106" s="174"/>
      <c r="S106" s="34"/>
      <c r="T106" s="34"/>
      <c r="U106" s="35" t="s">
        <v>64</v>
      </c>
      <c r="V106" s="157">
        <v>22</v>
      </c>
      <c r="W106" s="158">
        <f>IFERROR(IF(V106="","",V106),"")</f>
        <v>22</v>
      </c>
      <c r="X106" s="36">
        <f>IFERROR(IF(V106="","",V106*0.01788),"")</f>
        <v>0.39335999999999999</v>
      </c>
      <c r="Y106" s="56"/>
      <c r="Z106" s="57"/>
      <c r="AD106" s="61"/>
      <c r="BA106" s="101" t="s">
        <v>73</v>
      </c>
    </row>
    <row r="107" spans="1:53" x14ac:dyDescent="0.2">
      <c r="A107" s="20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208"/>
      <c r="N107" s="170" t="s">
        <v>65</v>
      </c>
      <c r="O107" s="171"/>
      <c r="P107" s="171"/>
      <c r="Q107" s="171"/>
      <c r="R107" s="171"/>
      <c r="S107" s="171"/>
      <c r="T107" s="172"/>
      <c r="U107" s="37" t="s">
        <v>64</v>
      </c>
      <c r="V107" s="159">
        <f>IFERROR(SUM(V105:V106),"0")</f>
        <v>46</v>
      </c>
      <c r="W107" s="159">
        <f>IFERROR(SUM(W105:W106),"0")</f>
        <v>46</v>
      </c>
      <c r="X107" s="159">
        <f>IFERROR(IF(X105="",0,X105),"0")+IFERROR(IF(X106="",0,X106),"0")</f>
        <v>0.82247999999999999</v>
      </c>
      <c r="Y107" s="160"/>
      <c r="Z107" s="160"/>
    </row>
    <row r="108" spans="1:53" x14ac:dyDescent="0.2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208"/>
      <c r="N108" s="170" t="s">
        <v>65</v>
      </c>
      <c r="O108" s="171"/>
      <c r="P108" s="171"/>
      <c r="Q108" s="171"/>
      <c r="R108" s="171"/>
      <c r="S108" s="171"/>
      <c r="T108" s="172"/>
      <c r="U108" s="37" t="s">
        <v>66</v>
      </c>
      <c r="V108" s="159">
        <f>IFERROR(SUMPRODUCT(V105:V106*H105:H106),"0")</f>
        <v>138</v>
      </c>
      <c r="W108" s="159">
        <f>IFERROR(SUMPRODUCT(W105:W106*H105:H106),"0")</f>
        <v>138</v>
      </c>
      <c r="X108" s="37"/>
      <c r="Y108" s="160"/>
      <c r="Z108" s="160"/>
    </row>
    <row r="109" spans="1:53" ht="16.5" customHeight="1" x14ac:dyDescent="0.25">
      <c r="A109" s="191" t="s">
        <v>178</v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53"/>
      <c r="Z109" s="153"/>
    </row>
    <row r="110" spans="1:53" ht="14.25" customHeight="1" x14ac:dyDescent="0.25">
      <c r="A110" s="195" t="s">
        <v>126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73">
        <v>4607111034199</v>
      </c>
      <c r="E111" s="174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6"/>
      <c r="P111" s="176"/>
      <c r="Q111" s="176"/>
      <c r="R111" s="174"/>
      <c r="S111" s="34"/>
      <c r="T111" s="34"/>
      <c r="U111" s="35" t="s">
        <v>64</v>
      </c>
      <c r="V111" s="157">
        <v>0</v>
      </c>
      <c r="W111" s="158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73</v>
      </c>
    </row>
    <row r="112" spans="1:53" x14ac:dyDescent="0.2">
      <c r="A112" s="20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208"/>
      <c r="N112" s="170" t="s">
        <v>65</v>
      </c>
      <c r="O112" s="171"/>
      <c r="P112" s="171"/>
      <c r="Q112" s="171"/>
      <c r="R112" s="171"/>
      <c r="S112" s="171"/>
      <c r="T112" s="172"/>
      <c r="U112" s="37" t="s">
        <v>64</v>
      </c>
      <c r="V112" s="159">
        <f>IFERROR(SUM(V111:V111),"0")</f>
        <v>0</v>
      </c>
      <c r="W112" s="159">
        <f>IFERROR(SUM(W111:W111),"0")</f>
        <v>0</v>
      </c>
      <c r="X112" s="159">
        <f>IFERROR(IF(X111="",0,X111),"0")</f>
        <v>0</v>
      </c>
      <c r="Y112" s="160"/>
      <c r="Z112" s="160"/>
    </row>
    <row r="113" spans="1:53" x14ac:dyDescent="0.2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208"/>
      <c r="N113" s="170" t="s">
        <v>65</v>
      </c>
      <c r="O113" s="171"/>
      <c r="P113" s="171"/>
      <c r="Q113" s="171"/>
      <c r="R113" s="171"/>
      <c r="S113" s="171"/>
      <c r="T113" s="172"/>
      <c r="U113" s="37" t="s">
        <v>66</v>
      </c>
      <c r="V113" s="159">
        <f>IFERROR(SUMPRODUCT(V111:V111*H111:H111),"0")</f>
        <v>0</v>
      </c>
      <c r="W113" s="159">
        <f>IFERROR(SUMPRODUCT(W111:W111*H111:H111),"0")</f>
        <v>0</v>
      </c>
      <c r="X113" s="37"/>
      <c r="Y113" s="160"/>
      <c r="Z113" s="160"/>
    </row>
    <row r="114" spans="1:53" ht="16.5" customHeight="1" x14ac:dyDescent="0.25">
      <c r="A114" s="191" t="s">
        <v>181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53"/>
      <c r="Z114" s="153"/>
    </row>
    <row r="115" spans="1:53" ht="14.25" customHeight="1" x14ac:dyDescent="0.25">
      <c r="A115" s="195" t="s">
        <v>126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73">
        <v>4607111034670</v>
      </c>
      <c r="E116" s="174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3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6"/>
      <c r="P116" s="176"/>
      <c r="Q116" s="176"/>
      <c r="R116" s="174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73">
        <v>4607111034687</v>
      </c>
      <c r="E117" s="174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1" t="s">
        <v>187</v>
      </c>
      <c r="O117" s="176"/>
      <c r="P117" s="176"/>
      <c r="Q117" s="176"/>
      <c r="R117" s="174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73">
        <v>4607111034380</v>
      </c>
      <c r="E118" s="174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6"/>
      <c r="P118" s="176"/>
      <c r="Q118" s="176"/>
      <c r="R118" s="174"/>
      <c r="S118" s="34"/>
      <c r="T118" s="34"/>
      <c r="U118" s="35" t="s">
        <v>64</v>
      </c>
      <c r="V118" s="157">
        <v>13</v>
      </c>
      <c r="W118" s="158">
        <f>IFERROR(IF(V118="","",V118),"")</f>
        <v>13</v>
      </c>
      <c r="X118" s="36">
        <f>IFERROR(IF(V118="","",V118*0.01788),"")</f>
        <v>0.23244000000000001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73">
        <v>4607111034397</v>
      </c>
      <c r="E119" s="174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6"/>
      <c r="P119" s="176"/>
      <c r="Q119" s="176"/>
      <c r="R119" s="174"/>
      <c r="S119" s="34"/>
      <c r="T119" s="34"/>
      <c r="U119" s="35" t="s">
        <v>64</v>
      </c>
      <c r="V119" s="157">
        <v>3</v>
      </c>
      <c r="W119" s="158">
        <f>IFERROR(IF(V119="","",V119),"")</f>
        <v>3</v>
      </c>
      <c r="X119" s="36">
        <f>IFERROR(IF(V119="","",V119*0.01788),"")</f>
        <v>5.364E-2</v>
      </c>
      <c r="Y119" s="56"/>
      <c r="Z119" s="57"/>
      <c r="AD119" s="61"/>
      <c r="BA119" s="106" t="s">
        <v>73</v>
      </c>
    </row>
    <row r="120" spans="1:53" x14ac:dyDescent="0.2">
      <c r="A120" s="20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208"/>
      <c r="N120" s="170" t="s">
        <v>65</v>
      </c>
      <c r="O120" s="171"/>
      <c r="P120" s="171"/>
      <c r="Q120" s="171"/>
      <c r="R120" s="171"/>
      <c r="S120" s="171"/>
      <c r="T120" s="172"/>
      <c r="U120" s="37" t="s">
        <v>64</v>
      </c>
      <c r="V120" s="159">
        <f>IFERROR(SUM(V116:V119),"0")</f>
        <v>16</v>
      </c>
      <c r="W120" s="159">
        <f>IFERROR(SUM(W116:W119),"0")</f>
        <v>16</v>
      </c>
      <c r="X120" s="159">
        <f>IFERROR(IF(X116="",0,X116),"0")+IFERROR(IF(X117="",0,X117),"0")+IFERROR(IF(X118="",0,X118),"0")+IFERROR(IF(X119="",0,X119),"0")</f>
        <v>0.28608</v>
      </c>
      <c r="Y120" s="160"/>
      <c r="Z120" s="160"/>
    </row>
    <row r="121" spans="1:53" x14ac:dyDescent="0.2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208"/>
      <c r="N121" s="170" t="s">
        <v>65</v>
      </c>
      <c r="O121" s="171"/>
      <c r="P121" s="171"/>
      <c r="Q121" s="171"/>
      <c r="R121" s="171"/>
      <c r="S121" s="171"/>
      <c r="T121" s="172"/>
      <c r="U121" s="37" t="s">
        <v>66</v>
      </c>
      <c r="V121" s="159">
        <f>IFERROR(SUMPRODUCT(V116:V119*H116:H119),"0")</f>
        <v>48</v>
      </c>
      <c r="W121" s="159">
        <f>IFERROR(SUMPRODUCT(W116:W119*H116:H119),"0")</f>
        <v>48</v>
      </c>
      <c r="X121" s="37"/>
      <c r="Y121" s="160"/>
      <c r="Z121" s="160"/>
    </row>
    <row r="122" spans="1:53" ht="16.5" customHeight="1" x14ac:dyDescent="0.25">
      <c r="A122" s="191" t="s">
        <v>192</v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53"/>
      <c r="Z122" s="153"/>
    </row>
    <row r="123" spans="1:53" ht="14.25" customHeight="1" x14ac:dyDescent="0.25">
      <c r="A123" s="195" t="s">
        <v>126</v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73">
        <v>4607111035806</v>
      </c>
      <c r="E124" s="174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6"/>
      <c r="P124" s="176"/>
      <c r="Q124" s="176"/>
      <c r="R124" s="174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20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208"/>
      <c r="N125" s="170" t="s">
        <v>65</v>
      </c>
      <c r="O125" s="171"/>
      <c r="P125" s="171"/>
      <c r="Q125" s="171"/>
      <c r="R125" s="171"/>
      <c r="S125" s="171"/>
      <c r="T125" s="172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208"/>
      <c r="N126" s="170" t="s">
        <v>65</v>
      </c>
      <c r="O126" s="171"/>
      <c r="P126" s="171"/>
      <c r="Q126" s="171"/>
      <c r="R126" s="171"/>
      <c r="S126" s="171"/>
      <c r="T126" s="172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91" t="s">
        <v>195</v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53"/>
      <c r="Z127" s="153"/>
    </row>
    <row r="128" spans="1:53" ht="14.25" customHeight="1" x14ac:dyDescent="0.25">
      <c r="A128" s="195" t="s">
        <v>196</v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73">
        <v>4607111035639</v>
      </c>
      <c r="E129" s="174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6"/>
      <c r="P129" s="176"/>
      <c r="Q129" s="176"/>
      <c r="R129" s="174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73">
        <v>4607111035646</v>
      </c>
      <c r="E130" s="174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7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6"/>
      <c r="P130" s="176"/>
      <c r="Q130" s="176"/>
      <c r="R130" s="174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20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208"/>
      <c r="N131" s="170" t="s">
        <v>65</v>
      </c>
      <c r="O131" s="171"/>
      <c r="P131" s="171"/>
      <c r="Q131" s="171"/>
      <c r="R131" s="171"/>
      <c r="S131" s="171"/>
      <c r="T131" s="172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208"/>
      <c r="N132" s="170" t="s">
        <v>65</v>
      </c>
      <c r="O132" s="171"/>
      <c r="P132" s="171"/>
      <c r="Q132" s="171"/>
      <c r="R132" s="171"/>
      <c r="S132" s="171"/>
      <c r="T132" s="172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91" t="s">
        <v>203</v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53"/>
      <c r="Z133" s="153"/>
    </row>
    <row r="134" spans="1:53" ht="14.25" customHeight="1" x14ac:dyDescent="0.25">
      <c r="A134" s="195" t="s">
        <v>126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73">
        <v>4607111036124</v>
      </c>
      <c r="E135" s="174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6"/>
      <c r="P135" s="176"/>
      <c r="Q135" s="176"/>
      <c r="R135" s="174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20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208"/>
      <c r="N136" s="170" t="s">
        <v>65</v>
      </c>
      <c r="O136" s="171"/>
      <c r="P136" s="171"/>
      <c r="Q136" s="171"/>
      <c r="R136" s="171"/>
      <c r="S136" s="171"/>
      <c r="T136" s="172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208"/>
      <c r="N137" s="170" t="s">
        <v>65</v>
      </c>
      <c r="O137" s="171"/>
      <c r="P137" s="171"/>
      <c r="Q137" s="171"/>
      <c r="R137" s="171"/>
      <c r="S137" s="171"/>
      <c r="T137" s="172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68" t="s">
        <v>206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48"/>
      <c r="Z138" s="48"/>
    </row>
    <row r="139" spans="1:53" ht="16.5" customHeight="1" x14ac:dyDescent="0.25">
      <c r="A139" s="191" t="s">
        <v>207</v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53"/>
      <c r="Z139" s="153"/>
    </row>
    <row r="140" spans="1:53" ht="14.25" customHeight="1" x14ac:dyDescent="0.25">
      <c r="A140" s="195" t="s">
        <v>196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73">
        <v>4607111037701</v>
      </c>
      <c r="E141" s="174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2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6"/>
      <c r="P141" s="176"/>
      <c r="Q141" s="176"/>
      <c r="R141" s="174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20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208"/>
      <c r="N142" s="170" t="s">
        <v>65</v>
      </c>
      <c r="O142" s="171"/>
      <c r="P142" s="171"/>
      <c r="Q142" s="171"/>
      <c r="R142" s="171"/>
      <c r="S142" s="171"/>
      <c r="T142" s="172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208"/>
      <c r="N143" s="170" t="s">
        <v>65</v>
      </c>
      <c r="O143" s="171"/>
      <c r="P143" s="171"/>
      <c r="Q143" s="171"/>
      <c r="R143" s="171"/>
      <c r="S143" s="171"/>
      <c r="T143" s="172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91" t="s">
        <v>210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53"/>
      <c r="Z144" s="153"/>
    </row>
    <row r="145" spans="1:53" ht="14.25" customHeight="1" x14ac:dyDescent="0.25">
      <c r="A145" s="195" t="s">
        <v>59</v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73">
        <v>4607111036384</v>
      </c>
      <c r="E146" s="174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6"/>
      <c r="P146" s="176"/>
      <c r="Q146" s="176"/>
      <c r="R146" s="174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73">
        <v>4640242180250</v>
      </c>
      <c r="E147" s="174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328" t="s">
        <v>215</v>
      </c>
      <c r="O147" s="176"/>
      <c r="P147" s="176"/>
      <c r="Q147" s="176"/>
      <c r="R147" s="174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73">
        <v>4607111036216</v>
      </c>
      <c r="E148" s="174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4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6"/>
      <c r="P148" s="176"/>
      <c r="Q148" s="176"/>
      <c r="R148" s="174"/>
      <c r="S148" s="34"/>
      <c r="T148" s="34"/>
      <c r="U148" s="35" t="s">
        <v>64</v>
      </c>
      <c r="V148" s="157">
        <v>26</v>
      </c>
      <c r="W148" s="158">
        <f>IFERROR(IF(V148="","",V148),"")</f>
        <v>26</v>
      </c>
      <c r="X148" s="36">
        <f>IFERROR(IF(V148="","",V148*0.00866),"")</f>
        <v>0.22515999999999997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73">
        <v>4607111036278</v>
      </c>
      <c r="E149" s="174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6"/>
      <c r="P149" s="176"/>
      <c r="Q149" s="176"/>
      <c r="R149" s="174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20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208"/>
      <c r="N150" s="170" t="s">
        <v>65</v>
      </c>
      <c r="O150" s="171"/>
      <c r="P150" s="171"/>
      <c r="Q150" s="171"/>
      <c r="R150" s="171"/>
      <c r="S150" s="171"/>
      <c r="T150" s="172"/>
      <c r="U150" s="37" t="s">
        <v>64</v>
      </c>
      <c r="V150" s="159">
        <f>IFERROR(SUM(V146:V149),"0")</f>
        <v>26</v>
      </c>
      <c r="W150" s="159">
        <f>IFERROR(SUM(W146:W149),"0")</f>
        <v>26</v>
      </c>
      <c r="X150" s="159">
        <f>IFERROR(IF(X146="",0,X146),"0")+IFERROR(IF(X147="",0,X147),"0")+IFERROR(IF(X148="",0,X148),"0")+IFERROR(IF(X149="",0,X149),"0")</f>
        <v>0.22515999999999997</v>
      </c>
      <c r="Y150" s="160"/>
      <c r="Z150" s="160"/>
    </row>
    <row r="151" spans="1:53" x14ac:dyDescent="0.2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208"/>
      <c r="N151" s="170" t="s">
        <v>65</v>
      </c>
      <c r="O151" s="171"/>
      <c r="P151" s="171"/>
      <c r="Q151" s="171"/>
      <c r="R151" s="171"/>
      <c r="S151" s="171"/>
      <c r="T151" s="172"/>
      <c r="U151" s="37" t="s">
        <v>66</v>
      </c>
      <c r="V151" s="159">
        <f>IFERROR(SUMPRODUCT(V146:V149*H146:H149),"0")</f>
        <v>130</v>
      </c>
      <c r="W151" s="159">
        <f>IFERROR(SUMPRODUCT(W146:W149*H146:H149),"0")</f>
        <v>130</v>
      </c>
      <c r="X151" s="37"/>
      <c r="Y151" s="160"/>
      <c r="Z151" s="160"/>
    </row>
    <row r="152" spans="1:53" ht="14.25" customHeight="1" x14ac:dyDescent="0.25">
      <c r="A152" s="195" t="s">
        <v>220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73">
        <v>4607111036827</v>
      </c>
      <c r="E153" s="174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6"/>
      <c r="P153" s="176"/>
      <c r="Q153" s="176"/>
      <c r="R153" s="174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73">
        <v>4607111036834</v>
      </c>
      <c r="E154" s="174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6"/>
      <c r="P154" s="176"/>
      <c r="Q154" s="176"/>
      <c r="R154" s="174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20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208"/>
      <c r="N155" s="170" t="s">
        <v>65</v>
      </c>
      <c r="O155" s="171"/>
      <c r="P155" s="171"/>
      <c r="Q155" s="171"/>
      <c r="R155" s="171"/>
      <c r="S155" s="171"/>
      <c r="T155" s="172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208"/>
      <c r="N156" s="170" t="s">
        <v>65</v>
      </c>
      <c r="O156" s="171"/>
      <c r="P156" s="171"/>
      <c r="Q156" s="171"/>
      <c r="R156" s="171"/>
      <c r="S156" s="171"/>
      <c r="T156" s="172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68" t="s">
        <v>225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48"/>
      <c r="Z157" s="48"/>
    </row>
    <row r="158" spans="1:53" ht="16.5" customHeight="1" x14ac:dyDescent="0.25">
      <c r="A158" s="191" t="s">
        <v>226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53"/>
      <c r="Z158" s="153"/>
    </row>
    <row r="159" spans="1:53" ht="14.25" customHeight="1" x14ac:dyDescent="0.25">
      <c r="A159" s="195" t="s">
        <v>69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73">
        <v>4607111035721</v>
      </c>
      <c r="E160" s="174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0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6"/>
      <c r="P160" s="176"/>
      <c r="Q160" s="176"/>
      <c r="R160" s="174"/>
      <c r="S160" s="34"/>
      <c r="T160" s="34"/>
      <c r="U160" s="35" t="s">
        <v>64</v>
      </c>
      <c r="V160" s="157">
        <v>26</v>
      </c>
      <c r="W160" s="158">
        <f>IFERROR(IF(V160="","",V160),"")</f>
        <v>26</v>
      </c>
      <c r="X160" s="36">
        <f>IFERROR(IF(V160="","",V160*0.01788),"")</f>
        <v>0.46488000000000002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73">
        <v>4607111035691</v>
      </c>
      <c r="E161" s="174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6"/>
      <c r="P161" s="176"/>
      <c r="Q161" s="176"/>
      <c r="R161" s="174"/>
      <c r="S161" s="34"/>
      <c r="T161" s="34"/>
      <c r="U161" s="35" t="s">
        <v>64</v>
      </c>
      <c r="V161" s="157">
        <v>29</v>
      </c>
      <c r="W161" s="158">
        <f>IFERROR(IF(V161="","",V161),"")</f>
        <v>29</v>
      </c>
      <c r="X161" s="36">
        <f>IFERROR(IF(V161="","",V161*0.01788),"")</f>
        <v>0.51851999999999998</v>
      </c>
      <c r="Y161" s="56"/>
      <c r="Z161" s="57"/>
      <c r="AD161" s="61"/>
      <c r="BA161" s="119" t="s">
        <v>73</v>
      </c>
    </row>
    <row r="162" spans="1:53" x14ac:dyDescent="0.2">
      <c r="A162" s="20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208"/>
      <c r="N162" s="170" t="s">
        <v>65</v>
      </c>
      <c r="O162" s="171"/>
      <c r="P162" s="171"/>
      <c r="Q162" s="171"/>
      <c r="R162" s="171"/>
      <c r="S162" s="171"/>
      <c r="T162" s="172"/>
      <c r="U162" s="37" t="s">
        <v>64</v>
      </c>
      <c r="V162" s="159">
        <f>IFERROR(SUM(V160:V161),"0")</f>
        <v>55</v>
      </c>
      <c r="W162" s="159">
        <f>IFERROR(SUM(W160:W161),"0")</f>
        <v>55</v>
      </c>
      <c r="X162" s="159">
        <f>IFERROR(IF(X160="",0,X160),"0")+IFERROR(IF(X161="",0,X161),"0")</f>
        <v>0.98340000000000005</v>
      </c>
      <c r="Y162" s="160"/>
      <c r="Z162" s="160"/>
    </row>
    <row r="163" spans="1:53" x14ac:dyDescent="0.2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208"/>
      <c r="N163" s="170" t="s">
        <v>65</v>
      </c>
      <c r="O163" s="171"/>
      <c r="P163" s="171"/>
      <c r="Q163" s="171"/>
      <c r="R163" s="171"/>
      <c r="S163" s="171"/>
      <c r="T163" s="172"/>
      <c r="U163" s="37" t="s">
        <v>66</v>
      </c>
      <c r="V163" s="159">
        <f>IFERROR(SUMPRODUCT(V160:V161*H160:H161),"0")</f>
        <v>165</v>
      </c>
      <c r="W163" s="159">
        <f>IFERROR(SUMPRODUCT(W160:W161*H160:H161),"0")</f>
        <v>165</v>
      </c>
      <c r="X163" s="37"/>
      <c r="Y163" s="160"/>
      <c r="Z163" s="160"/>
    </row>
    <row r="164" spans="1:53" ht="16.5" customHeight="1" x14ac:dyDescent="0.25">
      <c r="A164" s="191" t="s">
        <v>231</v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53"/>
      <c r="Z164" s="153"/>
    </row>
    <row r="165" spans="1:53" ht="14.25" customHeight="1" x14ac:dyDescent="0.25">
      <c r="A165" s="195" t="s">
        <v>231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73">
        <v>4607111035783</v>
      </c>
      <c r="E166" s="174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6"/>
      <c r="P166" s="176"/>
      <c r="Q166" s="176"/>
      <c r="R166" s="174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20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208"/>
      <c r="N167" s="170" t="s">
        <v>65</v>
      </c>
      <c r="O167" s="171"/>
      <c r="P167" s="171"/>
      <c r="Q167" s="171"/>
      <c r="R167" s="171"/>
      <c r="S167" s="171"/>
      <c r="T167" s="172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208"/>
      <c r="N168" s="170" t="s">
        <v>65</v>
      </c>
      <c r="O168" s="171"/>
      <c r="P168" s="171"/>
      <c r="Q168" s="171"/>
      <c r="R168" s="171"/>
      <c r="S168" s="171"/>
      <c r="T168" s="172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91" t="s">
        <v>225</v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53"/>
      <c r="Z169" s="153"/>
    </row>
    <row r="170" spans="1:53" ht="14.25" customHeight="1" x14ac:dyDescent="0.25">
      <c r="A170" s="195" t="s">
        <v>234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73">
        <v>4680115881204</v>
      </c>
      <c r="E171" s="174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45" t="s">
        <v>238</v>
      </c>
      <c r="O171" s="176"/>
      <c r="P171" s="176"/>
      <c r="Q171" s="176"/>
      <c r="R171" s="174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20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208"/>
      <c r="N172" s="170" t="s">
        <v>65</v>
      </c>
      <c r="O172" s="171"/>
      <c r="P172" s="171"/>
      <c r="Q172" s="171"/>
      <c r="R172" s="171"/>
      <c r="S172" s="171"/>
      <c r="T172" s="172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208"/>
      <c r="N173" s="170" t="s">
        <v>65</v>
      </c>
      <c r="O173" s="171"/>
      <c r="P173" s="171"/>
      <c r="Q173" s="171"/>
      <c r="R173" s="171"/>
      <c r="S173" s="171"/>
      <c r="T173" s="172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68" t="s">
        <v>240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48"/>
      <c r="Z174" s="48"/>
    </row>
    <row r="175" spans="1:53" ht="16.5" customHeight="1" x14ac:dyDescent="0.25">
      <c r="A175" s="191" t="s">
        <v>241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53"/>
      <c r="Z175" s="153"/>
    </row>
    <row r="176" spans="1:53" ht="14.25" customHeight="1" x14ac:dyDescent="0.25">
      <c r="A176" s="195" t="s">
        <v>59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73">
        <v>4607111037022</v>
      </c>
      <c r="E177" s="174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3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6"/>
      <c r="P177" s="176"/>
      <c r="Q177" s="176"/>
      <c r="R177" s="174"/>
      <c r="S177" s="34"/>
      <c r="T177" s="34"/>
      <c r="U177" s="35" t="s">
        <v>64</v>
      </c>
      <c r="V177" s="157">
        <v>17</v>
      </c>
      <c r="W177" s="158">
        <f>IFERROR(IF(V177="","",V177),"")</f>
        <v>17</v>
      </c>
      <c r="X177" s="36">
        <f>IFERROR(IF(V177="","",V177*0.0155),"")</f>
        <v>0.26350000000000001</v>
      </c>
      <c r="Y177" s="56"/>
      <c r="Z177" s="57"/>
      <c r="AD177" s="61"/>
      <c r="BA177" s="122" t="s">
        <v>1</v>
      </c>
    </row>
    <row r="178" spans="1:53" x14ac:dyDescent="0.2">
      <c r="A178" s="20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208"/>
      <c r="N178" s="170" t="s">
        <v>65</v>
      </c>
      <c r="O178" s="171"/>
      <c r="P178" s="171"/>
      <c r="Q178" s="171"/>
      <c r="R178" s="171"/>
      <c r="S178" s="171"/>
      <c r="T178" s="172"/>
      <c r="U178" s="37" t="s">
        <v>64</v>
      </c>
      <c r="V178" s="159">
        <f>IFERROR(SUM(V177:V177),"0")</f>
        <v>17</v>
      </c>
      <c r="W178" s="159">
        <f>IFERROR(SUM(W177:W177),"0")</f>
        <v>17</v>
      </c>
      <c r="X178" s="159">
        <f>IFERROR(IF(X177="",0,X177),"0")</f>
        <v>0.26350000000000001</v>
      </c>
      <c r="Y178" s="160"/>
      <c r="Z178" s="160"/>
    </row>
    <row r="179" spans="1:53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208"/>
      <c r="N179" s="170" t="s">
        <v>65</v>
      </c>
      <c r="O179" s="171"/>
      <c r="P179" s="171"/>
      <c r="Q179" s="171"/>
      <c r="R179" s="171"/>
      <c r="S179" s="171"/>
      <c r="T179" s="172"/>
      <c r="U179" s="37" t="s">
        <v>66</v>
      </c>
      <c r="V179" s="159">
        <f>IFERROR(SUMPRODUCT(V177:V177*H177:H177),"0")</f>
        <v>95.199999999999989</v>
      </c>
      <c r="W179" s="159">
        <f>IFERROR(SUMPRODUCT(W177:W177*H177:H177),"0")</f>
        <v>95.199999999999989</v>
      </c>
      <c r="X179" s="37"/>
      <c r="Y179" s="160"/>
      <c r="Z179" s="160"/>
    </row>
    <row r="180" spans="1:53" ht="16.5" customHeight="1" x14ac:dyDescent="0.25">
      <c r="A180" s="191" t="s">
        <v>244</v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53"/>
      <c r="Z180" s="153"/>
    </row>
    <row r="181" spans="1:53" ht="14.25" customHeight="1" x14ac:dyDescent="0.25">
      <c r="A181" s="195" t="s">
        <v>59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73">
        <v>4607111038135</v>
      </c>
      <c r="E182" s="174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201" t="s">
        <v>247</v>
      </c>
      <c r="O182" s="176"/>
      <c r="P182" s="176"/>
      <c r="Q182" s="176"/>
      <c r="R182" s="174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20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208"/>
      <c r="N183" s="170" t="s">
        <v>65</v>
      </c>
      <c r="O183" s="171"/>
      <c r="P183" s="171"/>
      <c r="Q183" s="171"/>
      <c r="R183" s="171"/>
      <c r="S183" s="171"/>
      <c r="T183" s="172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208"/>
      <c r="N184" s="170" t="s">
        <v>65</v>
      </c>
      <c r="O184" s="171"/>
      <c r="P184" s="171"/>
      <c r="Q184" s="171"/>
      <c r="R184" s="171"/>
      <c r="S184" s="171"/>
      <c r="T184" s="172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91" t="s">
        <v>248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53"/>
      <c r="Z185" s="153"/>
    </row>
    <row r="186" spans="1:53" ht="14.25" customHeight="1" x14ac:dyDescent="0.25">
      <c r="A186" s="195" t="s">
        <v>59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73">
        <v>4607111035882</v>
      </c>
      <c r="E187" s="174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6"/>
      <c r="P187" s="176"/>
      <c r="Q187" s="176"/>
      <c r="R187" s="174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73">
        <v>4607111035905</v>
      </c>
      <c r="E188" s="174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6"/>
      <c r="P188" s="176"/>
      <c r="Q188" s="176"/>
      <c r="R188" s="174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73">
        <v>4607111035912</v>
      </c>
      <c r="E189" s="174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6"/>
      <c r="P189" s="176"/>
      <c r="Q189" s="176"/>
      <c r="R189" s="174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73">
        <v>4607111035929</v>
      </c>
      <c r="E190" s="174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6"/>
      <c r="P190" s="176"/>
      <c r="Q190" s="176"/>
      <c r="R190" s="174"/>
      <c r="S190" s="34"/>
      <c r="T190" s="34"/>
      <c r="U190" s="35" t="s">
        <v>64</v>
      </c>
      <c r="V190" s="157">
        <v>8</v>
      </c>
      <c r="W190" s="158">
        <f>IFERROR(IF(V190="","",V190),"")</f>
        <v>8</v>
      </c>
      <c r="X190" s="36">
        <f>IFERROR(IF(V190="","",V190*0.0155),"")</f>
        <v>0.124</v>
      </c>
      <c r="Y190" s="56"/>
      <c r="Z190" s="57"/>
      <c r="AD190" s="61"/>
      <c r="BA190" s="127" t="s">
        <v>1</v>
      </c>
    </row>
    <row r="191" spans="1:53" x14ac:dyDescent="0.2">
      <c r="A191" s="20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208"/>
      <c r="N191" s="170" t="s">
        <v>65</v>
      </c>
      <c r="O191" s="171"/>
      <c r="P191" s="171"/>
      <c r="Q191" s="171"/>
      <c r="R191" s="171"/>
      <c r="S191" s="171"/>
      <c r="T191" s="172"/>
      <c r="U191" s="37" t="s">
        <v>64</v>
      </c>
      <c r="V191" s="159">
        <f>IFERROR(SUM(V187:V190),"0")</f>
        <v>8</v>
      </c>
      <c r="W191" s="159">
        <f>IFERROR(SUM(W187:W190),"0")</f>
        <v>8</v>
      </c>
      <c r="X191" s="159">
        <f>IFERROR(IF(X187="",0,X187),"0")+IFERROR(IF(X188="",0,X188),"0")+IFERROR(IF(X189="",0,X189),"0")+IFERROR(IF(X190="",0,X190),"0")</f>
        <v>0.124</v>
      </c>
      <c r="Y191" s="160"/>
      <c r="Z191" s="160"/>
    </row>
    <row r="192" spans="1:53" x14ac:dyDescent="0.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208"/>
      <c r="N192" s="170" t="s">
        <v>65</v>
      </c>
      <c r="O192" s="171"/>
      <c r="P192" s="171"/>
      <c r="Q192" s="171"/>
      <c r="R192" s="171"/>
      <c r="S192" s="171"/>
      <c r="T192" s="172"/>
      <c r="U192" s="37" t="s">
        <v>66</v>
      </c>
      <c r="V192" s="159">
        <f>IFERROR(SUMPRODUCT(V187:V190*H187:H190),"0")</f>
        <v>57.6</v>
      </c>
      <c r="W192" s="159">
        <f>IFERROR(SUMPRODUCT(W187:W190*H187:H190),"0")</f>
        <v>57.6</v>
      </c>
      <c r="X192" s="37"/>
      <c r="Y192" s="160"/>
      <c r="Z192" s="160"/>
    </row>
    <row r="193" spans="1:53" ht="16.5" customHeight="1" x14ac:dyDescent="0.25">
      <c r="A193" s="191" t="s">
        <v>257</v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53"/>
      <c r="Z193" s="153"/>
    </row>
    <row r="194" spans="1:53" ht="14.25" customHeight="1" x14ac:dyDescent="0.25">
      <c r="A194" s="195" t="s">
        <v>234</v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73">
        <v>4680115881334</v>
      </c>
      <c r="E195" s="174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304" t="s">
        <v>260</v>
      </c>
      <c r="O195" s="176"/>
      <c r="P195" s="176"/>
      <c r="Q195" s="176"/>
      <c r="R195" s="174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20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208"/>
      <c r="N196" s="170" t="s">
        <v>65</v>
      </c>
      <c r="O196" s="171"/>
      <c r="P196" s="171"/>
      <c r="Q196" s="171"/>
      <c r="R196" s="171"/>
      <c r="S196" s="171"/>
      <c r="T196" s="172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208"/>
      <c r="N197" s="170" t="s">
        <v>65</v>
      </c>
      <c r="O197" s="171"/>
      <c r="P197" s="171"/>
      <c r="Q197" s="171"/>
      <c r="R197" s="171"/>
      <c r="S197" s="171"/>
      <c r="T197" s="172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91" t="s">
        <v>261</v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53"/>
      <c r="Z198" s="153"/>
    </row>
    <row r="199" spans="1:53" ht="14.25" customHeight="1" x14ac:dyDescent="0.25">
      <c r="A199" s="195" t="s">
        <v>59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73">
        <v>4607111035332</v>
      </c>
      <c r="E200" s="174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6"/>
      <c r="P200" s="176"/>
      <c r="Q200" s="176"/>
      <c r="R200" s="174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73">
        <v>4607111035080</v>
      </c>
      <c r="E201" s="174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6"/>
      <c r="P201" s="176"/>
      <c r="Q201" s="176"/>
      <c r="R201" s="174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20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208"/>
      <c r="N202" s="170" t="s">
        <v>65</v>
      </c>
      <c r="O202" s="171"/>
      <c r="P202" s="171"/>
      <c r="Q202" s="171"/>
      <c r="R202" s="171"/>
      <c r="S202" s="171"/>
      <c r="T202" s="172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208"/>
      <c r="N203" s="170" t="s">
        <v>65</v>
      </c>
      <c r="O203" s="171"/>
      <c r="P203" s="171"/>
      <c r="Q203" s="171"/>
      <c r="R203" s="171"/>
      <c r="S203" s="171"/>
      <c r="T203" s="172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68" t="s">
        <v>266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48"/>
      <c r="Z204" s="48"/>
    </row>
    <row r="205" spans="1:53" ht="16.5" customHeight="1" x14ac:dyDescent="0.25">
      <c r="A205" s="191" t="s">
        <v>267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53"/>
      <c r="Z205" s="153"/>
    </row>
    <row r="206" spans="1:53" ht="14.25" customHeight="1" x14ac:dyDescent="0.25">
      <c r="A206" s="195" t="s">
        <v>59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73">
        <v>4607111036162</v>
      </c>
      <c r="E207" s="174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3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6"/>
      <c r="P207" s="176"/>
      <c r="Q207" s="176"/>
      <c r="R207" s="174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20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208"/>
      <c r="N208" s="170" t="s">
        <v>65</v>
      </c>
      <c r="O208" s="171"/>
      <c r="P208" s="171"/>
      <c r="Q208" s="171"/>
      <c r="R208" s="171"/>
      <c r="S208" s="171"/>
      <c r="T208" s="172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208"/>
      <c r="N209" s="170" t="s">
        <v>65</v>
      </c>
      <c r="O209" s="171"/>
      <c r="P209" s="171"/>
      <c r="Q209" s="171"/>
      <c r="R209" s="171"/>
      <c r="S209" s="171"/>
      <c r="T209" s="172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68" t="s">
        <v>270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48"/>
      <c r="Z210" s="48"/>
    </row>
    <row r="211" spans="1:53" ht="16.5" customHeight="1" x14ac:dyDescent="0.25">
      <c r="A211" s="191" t="s">
        <v>271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53"/>
      <c r="Z211" s="153"/>
    </row>
    <row r="212" spans="1:53" ht="14.25" customHeight="1" x14ac:dyDescent="0.25">
      <c r="A212" s="195" t="s">
        <v>59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73">
        <v>4607111035899</v>
      </c>
      <c r="E213" s="174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81" t="s">
        <v>274</v>
      </c>
      <c r="O213" s="176"/>
      <c r="P213" s="176"/>
      <c r="Q213" s="176"/>
      <c r="R213" s="174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20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208"/>
      <c r="N214" s="170" t="s">
        <v>65</v>
      </c>
      <c r="O214" s="171"/>
      <c r="P214" s="171"/>
      <c r="Q214" s="171"/>
      <c r="R214" s="171"/>
      <c r="S214" s="171"/>
      <c r="T214" s="172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208"/>
      <c r="N215" s="170" t="s">
        <v>65</v>
      </c>
      <c r="O215" s="171"/>
      <c r="P215" s="171"/>
      <c r="Q215" s="171"/>
      <c r="R215" s="171"/>
      <c r="S215" s="171"/>
      <c r="T215" s="172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91" t="s">
        <v>275</v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53"/>
      <c r="Z216" s="153"/>
    </row>
    <row r="217" spans="1:53" ht="14.25" customHeight="1" x14ac:dyDescent="0.25">
      <c r="A217" s="195" t="s">
        <v>59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73">
        <v>4607111036711</v>
      </c>
      <c r="E218" s="174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6"/>
      <c r="P218" s="176"/>
      <c r="Q218" s="176"/>
      <c r="R218" s="174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20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208"/>
      <c r="N219" s="170" t="s">
        <v>65</v>
      </c>
      <c r="O219" s="171"/>
      <c r="P219" s="171"/>
      <c r="Q219" s="171"/>
      <c r="R219" s="171"/>
      <c r="S219" s="171"/>
      <c r="T219" s="172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208"/>
      <c r="N220" s="170" t="s">
        <v>65</v>
      </c>
      <c r="O220" s="171"/>
      <c r="P220" s="171"/>
      <c r="Q220" s="171"/>
      <c r="R220" s="171"/>
      <c r="S220" s="171"/>
      <c r="T220" s="172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68" t="s">
        <v>278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48"/>
      <c r="Z221" s="48"/>
    </row>
    <row r="222" spans="1:53" ht="16.5" customHeight="1" x14ac:dyDescent="0.25">
      <c r="A222" s="191" t="s">
        <v>279</v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53"/>
      <c r="Z222" s="153"/>
    </row>
    <row r="223" spans="1:53" ht="14.25" customHeight="1" x14ac:dyDescent="0.25">
      <c r="A223" s="195" t="s">
        <v>130</v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73">
        <v>4640242180427</v>
      </c>
      <c r="E224" s="174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214" t="s">
        <v>282</v>
      </c>
      <c r="O224" s="176"/>
      <c r="P224" s="176"/>
      <c r="Q224" s="176"/>
      <c r="R224" s="174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20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208"/>
      <c r="N225" s="170" t="s">
        <v>65</v>
      </c>
      <c r="O225" s="171"/>
      <c r="P225" s="171"/>
      <c r="Q225" s="171"/>
      <c r="R225" s="171"/>
      <c r="S225" s="171"/>
      <c r="T225" s="172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208"/>
      <c r="N226" s="170" t="s">
        <v>65</v>
      </c>
      <c r="O226" s="171"/>
      <c r="P226" s="171"/>
      <c r="Q226" s="171"/>
      <c r="R226" s="171"/>
      <c r="S226" s="171"/>
      <c r="T226" s="172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95" t="s">
        <v>69</v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73">
        <v>4640242180397</v>
      </c>
      <c r="E228" s="174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96" t="s">
        <v>285</v>
      </c>
      <c r="O228" s="176"/>
      <c r="P228" s="176"/>
      <c r="Q228" s="176"/>
      <c r="R228" s="174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20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208"/>
      <c r="N229" s="170" t="s">
        <v>65</v>
      </c>
      <c r="O229" s="171"/>
      <c r="P229" s="171"/>
      <c r="Q229" s="171"/>
      <c r="R229" s="171"/>
      <c r="S229" s="171"/>
      <c r="T229" s="172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208"/>
      <c r="N230" s="170" t="s">
        <v>65</v>
      </c>
      <c r="O230" s="171"/>
      <c r="P230" s="171"/>
      <c r="Q230" s="171"/>
      <c r="R230" s="171"/>
      <c r="S230" s="171"/>
      <c r="T230" s="172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95" t="s">
        <v>150</v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73">
        <v>4640242180304</v>
      </c>
      <c r="E232" s="174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7" t="s">
        <v>288</v>
      </c>
      <c r="O232" s="176"/>
      <c r="P232" s="176"/>
      <c r="Q232" s="176"/>
      <c r="R232" s="174"/>
      <c r="S232" s="34"/>
      <c r="T232" s="34"/>
      <c r="U232" s="35" t="s">
        <v>64</v>
      </c>
      <c r="V232" s="157">
        <v>74</v>
      </c>
      <c r="W232" s="158">
        <f>IFERROR(IF(V232="","",V232),"")</f>
        <v>74</v>
      </c>
      <c r="X232" s="36">
        <f>IFERROR(IF(V232="","",V232*0.00936),"")</f>
        <v>0.69264000000000003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73">
        <v>4640242180298</v>
      </c>
      <c r="E233" s="174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209" t="s">
        <v>291</v>
      </c>
      <c r="O233" s="176"/>
      <c r="P233" s="176"/>
      <c r="Q233" s="176"/>
      <c r="R233" s="174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73">
        <v>4640242180236</v>
      </c>
      <c r="E234" s="174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52" t="s">
        <v>294</v>
      </c>
      <c r="O234" s="176"/>
      <c r="P234" s="176"/>
      <c r="Q234" s="176"/>
      <c r="R234" s="174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73">
        <v>4640242180410</v>
      </c>
      <c r="E235" s="174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198" t="s">
        <v>297</v>
      </c>
      <c r="O235" s="176"/>
      <c r="P235" s="176"/>
      <c r="Q235" s="176"/>
      <c r="R235" s="174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20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208"/>
      <c r="N236" s="170" t="s">
        <v>65</v>
      </c>
      <c r="O236" s="171"/>
      <c r="P236" s="171"/>
      <c r="Q236" s="171"/>
      <c r="R236" s="171"/>
      <c r="S236" s="171"/>
      <c r="T236" s="172"/>
      <c r="U236" s="37" t="s">
        <v>64</v>
      </c>
      <c r="V236" s="159">
        <f>IFERROR(SUM(V232:V235),"0")</f>
        <v>74</v>
      </c>
      <c r="W236" s="159">
        <f>IFERROR(SUM(W232:W235),"0")</f>
        <v>74</v>
      </c>
      <c r="X236" s="159">
        <f>IFERROR(IF(X232="",0,X232),"0")+IFERROR(IF(X233="",0,X233),"0")+IFERROR(IF(X234="",0,X234),"0")+IFERROR(IF(X235="",0,X235),"0")</f>
        <v>0.69264000000000003</v>
      </c>
      <c r="Y236" s="160"/>
      <c r="Z236" s="160"/>
    </row>
    <row r="237" spans="1:53" x14ac:dyDescent="0.2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208"/>
      <c r="N237" s="170" t="s">
        <v>65</v>
      </c>
      <c r="O237" s="171"/>
      <c r="P237" s="171"/>
      <c r="Q237" s="171"/>
      <c r="R237" s="171"/>
      <c r="S237" s="171"/>
      <c r="T237" s="172"/>
      <c r="U237" s="37" t="s">
        <v>66</v>
      </c>
      <c r="V237" s="159">
        <f>IFERROR(SUMPRODUCT(V232:V235*H232:H235),"0")</f>
        <v>199.8</v>
      </c>
      <c r="W237" s="159">
        <f>IFERROR(SUMPRODUCT(W232:W235*H232:H235),"0")</f>
        <v>199.8</v>
      </c>
      <c r="X237" s="37"/>
      <c r="Y237" s="160"/>
      <c r="Z237" s="160"/>
    </row>
    <row r="238" spans="1:53" ht="14.25" customHeight="1" x14ac:dyDescent="0.25">
      <c r="A238" s="195" t="s">
        <v>126</v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73">
        <v>4640242180373</v>
      </c>
      <c r="E239" s="174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232" t="s">
        <v>300</v>
      </c>
      <c r="O239" s="176"/>
      <c r="P239" s="176"/>
      <c r="Q239" s="176"/>
      <c r="R239" s="174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73">
        <v>4640242180366</v>
      </c>
      <c r="E240" s="174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7" t="s">
        <v>303</v>
      </c>
      <c r="O240" s="176"/>
      <c r="P240" s="176"/>
      <c r="Q240" s="176"/>
      <c r="R240" s="174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73">
        <v>4640242180335</v>
      </c>
      <c r="E241" s="174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91" t="s">
        <v>306</v>
      </c>
      <c r="O241" s="176"/>
      <c r="P241" s="176"/>
      <c r="Q241" s="176"/>
      <c r="R241" s="174"/>
      <c r="S241" s="34"/>
      <c r="T241" s="34"/>
      <c r="U241" s="35" t="s">
        <v>64</v>
      </c>
      <c r="V241" s="157">
        <v>135</v>
      </c>
      <c r="W241" s="158">
        <f t="shared" si="4"/>
        <v>135</v>
      </c>
      <c r="X241" s="36">
        <f t="shared" si="5"/>
        <v>1.2636000000000001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73">
        <v>4640242180342</v>
      </c>
      <c r="E242" s="174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2" t="s">
        <v>309</v>
      </c>
      <c r="O242" s="176"/>
      <c r="P242" s="176"/>
      <c r="Q242" s="176"/>
      <c r="R242" s="174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73">
        <v>4640242180359</v>
      </c>
      <c r="E243" s="174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01" t="s">
        <v>312</v>
      </c>
      <c r="O243" s="176"/>
      <c r="P243" s="176"/>
      <c r="Q243" s="176"/>
      <c r="R243" s="174"/>
      <c r="S243" s="34"/>
      <c r="T243" s="34"/>
      <c r="U243" s="35" t="s">
        <v>64</v>
      </c>
      <c r="V243" s="157">
        <v>27</v>
      </c>
      <c r="W243" s="158">
        <f t="shared" si="4"/>
        <v>27</v>
      </c>
      <c r="X243" s="36">
        <f t="shared" si="5"/>
        <v>0.25272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73">
        <v>4640242180380</v>
      </c>
      <c r="E244" s="174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77" t="s">
        <v>315</v>
      </c>
      <c r="O244" s="176"/>
      <c r="P244" s="176"/>
      <c r="Q244" s="176"/>
      <c r="R244" s="174"/>
      <c r="S244" s="34"/>
      <c r="T244" s="34"/>
      <c r="U244" s="35" t="s">
        <v>64</v>
      </c>
      <c r="V244" s="157">
        <v>1</v>
      </c>
      <c r="W244" s="158">
        <f t="shared" si="4"/>
        <v>1</v>
      </c>
      <c r="X244" s="36">
        <f t="shared" si="5"/>
        <v>9.3600000000000003E-3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73">
        <v>4640242180311</v>
      </c>
      <c r="E245" s="174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49" t="s">
        <v>318</v>
      </c>
      <c r="O245" s="176"/>
      <c r="P245" s="176"/>
      <c r="Q245" s="176"/>
      <c r="R245" s="174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73">
        <v>4640242180328</v>
      </c>
      <c r="E246" s="174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206" t="s">
        <v>321</v>
      </c>
      <c r="O246" s="176"/>
      <c r="P246" s="176"/>
      <c r="Q246" s="176"/>
      <c r="R246" s="174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73">
        <v>4640242180380</v>
      </c>
      <c r="E247" s="174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196" t="s">
        <v>324</v>
      </c>
      <c r="O247" s="176"/>
      <c r="P247" s="176"/>
      <c r="Q247" s="176"/>
      <c r="R247" s="174"/>
      <c r="S247" s="34"/>
      <c r="T247" s="34"/>
      <c r="U247" s="35" t="s">
        <v>64</v>
      </c>
      <c r="V247" s="157">
        <v>26</v>
      </c>
      <c r="W247" s="158">
        <f t="shared" si="4"/>
        <v>26</v>
      </c>
      <c r="X247" s="36">
        <f>IFERROR(IF(V247="","",V247*0.00502),"")</f>
        <v>0.13052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73">
        <v>4640242180403</v>
      </c>
      <c r="E248" s="174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197" t="s">
        <v>327</v>
      </c>
      <c r="O248" s="176"/>
      <c r="P248" s="176"/>
      <c r="Q248" s="176"/>
      <c r="R248" s="174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20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208"/>
      <c r="N249" s="170" t="s">
        <v>65</v>
      </c>
      <c r="O249" s="171"/>
      <c r="P249" s="171"/>
      <c r="Q249" s="171"/>
      <c r="R249" s="171"/>
      <c r="S249" s="171"/>
      <c r="T249" s="172"/>
      <c r="U249" s="37" t="s">
        <v>64</v>
      </c>
      <c r="V249" s="159">
        <f>IFERROR(SUM(V239:V248),"0")</f>
        <v>189</v>
      </c>
      <c r="W249" s="159">
        <f>IFERROR(SUM(W239:W248),"0")</f>
        <v>189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1.6562000000000001</v>
      </c>
      <c r="Y249" s="160"/>
      <c r="Z249" s="160"/>
    </row>
    <row r="250" spans="1:53" x14ac:dyDescent="0.2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208"/>
      <c r="N250" s="170" t="s">
        <v>65</v>
      </c>
      <c r="O250" s="171"/>
      <c r="P250" s="171"/>
      <c r="Q250" s="171"/>
      <c r="R250" s="171"/>
      <c r="S250" s="171"/>
      <c r="T250" s="172"/>
      <c r="U250" s="37" t="s">
        <v>66</v>
      </c>
      <c r="V250" s="159">
        <f>IFERROR(SUMPRODUCT(V239:V248*H239:H248),"0")</f>
        <v>649.9</v>
      </c>
      <c r="W250" s="159">
        <f>IFERROR(SUMPRODUCT(W239:W248*H239:H248),"0")</f>
        <v>649.9</v>
      </c>
      <c r="X250" s="37"/>
      <c r="Y250" s="160"/>
      <c r="Z250" s="160"/>
    </row>
    <row r="251" spans="1:53" ht="15" customHeight="1" x14ac:dyDescent="0.2">
      <c r="A251" s="216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83"/>
      <c r="N251" s="199" t="s">
        <v>328</v>
      </c>
      <c r="O251" s="200"/>
      <c r="P251" s="200"/>
      <c r="Q251" s="200"/>
      <c r="R251" s="200"/>
      <c r="S251" s="200"/>
      <c r="T251" s="18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2605.66</v>
      </c>
      <c r="W251" s="159">
        <f>IFERROR(W24+W33+W41+W47+W58+W64+W69+W75+W86+W93+W102+W108+W113+W121+W126+W132+W137+W143+W151+W156+W163+W168+W173+W179+W184+W192+W197+W203+W209+W215+W220+W226+W230+W237+W250,"0")</f>
        <v>2605.66</v>
      </c>
      <c r="X251" s="37"/>
      <c r="Y251" s="160"/>
      <c r="Z251" s="160"/>
    </row>
    <row r="252" spans="1:53" x14ac:dyDescent="0.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83"/>
      <c r="N252" s="199" t="s">
        <v>329</v>
      </c>
      <c r="O252" s="200"/>
      <c r="P252" s="200"/>
      <c r="Q252" s="200"/>
      <c r="R252" s="200"/>
      <c r="S252" s="200"/>
      <c r="T252" s="18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2815.7597999999998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2815.7597999999998</v>
      </c>
      <c r="X252" s="37"/>
      <c r="Y252" s="160"/>
      <c r="Z252" s="160"/>
    </row>
    <row r="253" spans="1:53" x14ac:dyDescent="0.2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83"/>
      <c r="N253" s="199" t="s">
        <v>330</v>
      </c>
      <c r="O253" s="200"/>
      <c r="P253" s="200"/>
      <c r="Q253" s="200"/>
      <c r="R253" s="200"/>
      <c r="S253" s="200"/>
      <c r="T253" s="18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7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7</v>
      </c>
      <c r="X253" s="37"/>
      <c r="Y253" s="160"/>
      <c r="Z253" s="160"/>
    </row>
    <row r="254" spans="1:53" x14ac:dyDescent="0.2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83"/>
      <c r="N254" s="199" t="s">
        <v>332</v>
      </c>
      <c r="O254" s="200"/>
      <c r="P254" s="200"/>
      <c r="Q254" s="200"/>
      <c r="R254" s="200"/>
      <c r="S254" s="200"/>
      <c r="T254" s="188"/>
      <c r="U254" s="37" t="s">
        <v>66</v>
      </c>
      <c r="V254" s="159">
        <f>GrossWeightTotal+PalletQtyTotal*25</f>
        <v>2990.7597999999998</v>
      </c>
      <c r="W254" s="159">
        <f>GrossWeightTotalR+PalletQtyTotalR*25</f>
        <v>2990.7597999999998</v>
      </c>
      <c r="X254" s="37"/>
      <c r="Y254" s="160"/>
      <c r="Z254" s="160"/>
    </row>
    <row r="255" spans="1:53" x14ac:dyDescent="0.2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83"/>
      <c r="N255" s="199" t="s">
        <v>333</v>
      </c>
      <c r="O255" s="200"/>
      <c r="P255" s="200"/>
      <c r="Q255" s="200"/>
      <c r="R255" s="200"/>
      <c r="S255" s="200"/>
      <c r="T255" s="18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670</v>
      </c>
      <c r="W255" s="159">
        <f>IFERROR(W23+W32+W40+W46+W57+W63+W68+W74+W85+W92+W101+W107+W112+W120+W125+W131+W136+W142+W150+W155+W162+W167+W172+W178+W183+W191+W196+W202+W208+W214+W219+W225+W229+W236+W249,"0")</f>
        <v>670</v>
      </c>
      <c r="X255" s="37"/>
      <c r="Y255" s="160"/>
      <c r="Z255" s="160"/>
    </row>
    <row r="256" spans="1:53" ht="14.25" customHeight="1" x14ac:dyDescent="0.2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83"/>
      <c r="N256" s="199" t="s">
        <v>334</v>
      </c>
      <c r="O256" s="200"/>
      <c r="P256" s="200"/>
      <c r="Q256" s="200"/>
      <c r="R256" s="200"/>
      <c r="S256" s="200"/>
      <c r="T256" s="18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8.0449999999999982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7" t="s">
        <v>67</v>
      </c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9"/>
      <c r="T258" s="177" t="s">
        <v>206</v>
      </c>
      <c r="U258" s="229"/>
      <c r="V258" s="177" t="s">
        <v>225</v>
      </c>
      <c r="W258" s="228"/>
      <c r="X258" s="229"/>
      <c r="Y258" s="177" t="s">
        <v>240</v>
      </c>
      <c r="Z258" s="228"/>
      <c r="AA258" s="228"/>
      <c r="AB258" s="228"/>
      <c r="AC258" s="229"/>
      <c r="AD258" s="150" t="s">
        <v>266</v>
      </c>
      <c r="AE258" s="177" t="s">
        <v>270</v>
      </c>
      <c r="AF258" s="229"/>
      <c r="AG258" s="150" t="s">
        <v>278</v>
      </c>
    </row>
    <row r="259" spans="1:33" ht="14.25" customHeight="1" thickTop="1" x14ac:dyDescent="0.2">
      <c r="A259" s="279" t="s">
        <v>337</v>
      </c>
      <c r="B259" s="177" t="s">
        <v>58</v>
      </c>
      <c r="C259" s="177" t="s">
        <v>68</v>
      </c>
      <c r="D259" s="177" t="s">
        <v>80</v>
      </c>
      <c r="E259" s="177" t="s">
        <v>90</v>
      </c>
      <c r="F259" s="177" t="s">
        <v>97</v>
      </c>
      <c r="G259" s="177" t="s">
        <v>117</v>
      </c>
      <c r="H259" s="177" t="s">
        <v>125</v>
      </c>
      <c r="I259" s="177" t="s">
        <v>129</v>
      </c>
      <c r="J259" s="177" t="s">
        <v>135</v>
      </c>
      <c r="K259" s="151"/>
      <c r="L259" s="177" t="s">
        <v>150</v>
      </c>
      <c r="M259" s="177" t="s">
        <v>157</v>
      </c>
      <c r="N259" s="177" t="s">
        <v>173</v>
      </c>
      <c r="O259" s="177" t="s">
        <v>178</v>
      </c>
      <c r="P259" s="177" t="s">
        <v>181</v>
      </c>
      <c r="Q259" s="177" t="s">
        <v>192</v>
      </c>
      <c r="R259" s="177" t="s">
        <v>195</v>
      </c>
      <c r="S259" s="177" t="s">
        <v>203</v>
      </c>
      <c r="T259" s="177" t="s">
        <v>207</v>
      </c>
      <c r="U259" s="177" t="s">
        <v>210</v>
      </c>
      <c r="V259" s="177" t="s">
        <v>226</v>
      </c>
      <c r="W259" s="177" t="s">
        <v>231</v>
      </c>
      <c r="X259" s="177" t="s">
        <v>225</v>
      </c>
      <c r="Y259" s="177" t="s">
        <v>241</v>
      </c>
      <c r="Z259" s="177" t="s">
        <v>244</v>
      </c>
      <c r="AA259" s="177" t="s">
        <v>248</v>
      </c>
      <c r="AB259" s="177" t="s">
        <v>257</v>
      </c>
      <c r="AC259" s="177" t="s">
        <v>261</v>
      </c>
      <c r="AD259" s="177" t="s">
        <v>267</v>
      </c>
      <c r="AE259" s="177" t="s">
        <v>271</v>
      </c>
      <c r="AF259" s="177" t="s">
        <v>275</v>
      </c>
      <c r="AG259" s="177" t="s">
        <v>279</v>
      </c>
    </row>
    <row r="260" spans="1:33" ht="13.5" customHeight="1" thickBot="1" x14ac:dyDescent="0.25">
      <c r="A260" s="280"/>
      <c r="B260" s="178"/>
      <c r="C260" s="178"/>
      <c r="D260" s="178"/>
      <c r="E260" s="178"/>
      <c r="F260" s="178"/>
      <c r="G260" s="178"/>
      <c r="H260" s="178"/>
      <c r="I260" s="178"/>
      <c r="J260" s="178"/>
      <c r="K260" s="151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3</v>
      </c>
      <c r="D261" s="46">
        <f>IFERROR(V36*H36,"0")+IFERROR(V37*H37,"0")+IFERROR(V38*H38,"0")+IFERROR(V39*H39,"0")</f>
        <v>0</v>
      </c>
      <c r="E261" s="46">
        <f>IFERROR(V44*H44,"0")+IFERROR(V45*H45,"0")</f>
        <v>13.2</v>
      </c>
      <c r="F261" s="46">
        <f>IFERROR(V50*H50,"0")+IFERROR(V51*H51,"0")+IFERROR(V52*H52,"0")+IFERROR(V53*H53,"0")+IFERROR(V54*H54,"0")+IFERROR(V55*H55,"0")+IFERROR(V56*H56,"0")</f>
        <v>64.48</v>
      </c>
      <c r="G261" s="46">
        <f>IFERROR(V61*H61,"0")+IFERROR(V62*H62,"0")</f>
        <v>450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147.6</v>
      </c>
      <c r="K261" s="151"/>
      <c r="L261" s="46">
        <f>IFERROR(V89*H89,"0")+IFERROR(V90*H90,"0")+IFERROR(V91*H91,"0")</f>
        <v>99.56</v>
      </c>
      <c r="M261" s="46">
        <f>IFERROR(V96*H96,"0")+IFERROR(V97*H97,"0")+IFERROR(V98*H98,"0")+IFERROR(V99*H99,"0")+IFERROR(V100*H100,"0")</f>
        <v>344.32</v>
      </c>
      <c r="N261" s="46">
        <f>IFERROR(V105*H105,"0")+IFERROR(V106*H106,"0")</f>
        <v>138</v>
      </c>
      <c r="O261" s="46">
        <f>IFERROR(V111*H111,"0")</f>
        <v>0</v>
      </c>
      <c r="P261" s="46">
        <f>IFERROR(V116*H116,"0")+IFERROR(V117*H117,"0")+IFERROR(V118*H118,"0")+IFERROR(V119*H119,"0")</f>
        <v>48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130</v>
      </c>
      <c r="V261" s="46">
        <f>IFERROR(V160*H160,"0")+IFERROR(V161*H161,"0")</f>
        <v>165</v>
      </c>
      <c r="W261" s="46">
        <f>IFERROR(V166*H166,"0")</f>
        <v>0</v>
      </c>
      <c r="X261" s="46">
        <f>IFERROR(V171*H171,"0")</f>
        <v>0</v>
      </c>
      <c r="Y261" s="46">
        <f>IFERROR(V177*H177,"0")</f>
        <v>95.199999999999989</v>
      </c>
      <c r="Z261" s="46">
        <f>IFERROR(V182*H182,"0")</f>
        <v>0</v>
      </c>
      <c r="AA261" s="46">
        <f>IFERROR(V187*H187,"0")+IFERROR(V188*H188,"0")+IFERROR(V189*H189,"0")+IFERROR(V190*H190,"0")</f>
        <v>57.6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849.69999999999993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1141.5999999999999</v>
      </c>
      <c r="B264" s="60">
        <f>SUMPRODUCT(--(BA:BA="ПГП"),--(U:U="кор"),H:H,W:W)+SUMPRODUCT(--(BA:BA="ПГП"),--(U:U="кг"),W:W)</f>
        <v>1464.0600000000002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D190:E190"/>
    <mergeCell ref="D246:E246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2023-11-17T11:14:47Z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