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6" i="1" s="1"/>
  <c r="V462" i="1"/>
  <c r="W461" i="1"/>
  <c r="V461" i="1"/>
  <c r="W460" i="1"/>
  <c r="N460" i="1"/>
  <c r="V458" i="1"/>
  <c r="V457" i="1"/>
  <c r="W456" i="1"/>
  <c r="W457" i="1" s="1"/>
  <c r="N456" i="1"/>
  <c r="V453" i="1"/>
  <c r="W452" i="1"/>
  <c r="V452" i="1"/>
  <c r="W451" i="1"/>
  <c r="X451" i="1" s="1"/>
  <c r="X450" i="1"/>
  <c r="X452" i="1" s="1"/>
  <c r="W450" i="1"/>
  <c r="W453" i="1" s="1"/>
  <c r="V448" i="1"/>
  <c r="V447" i="1"/>
  <c r="X446" i="1"/>
  <c r="W446" i="1"/>
  <c r="W445" i="1"/>
  <c r="W447" i="1" s="1"/>
  <c r="W443" i="1"/>
  <c r="V443" i="1"/>
  <c r="V442" i="1"/>
  <c r="X441" i="1"/>
  <c r="W441" i="1"/>
  <c r="W440" i="1"/>
  <c r="V438" i="1"/>
  <c r="V437" i="1"/>
  <c r="W436" i="1"/>
  <c r="X436" i="1" s="1"/>
  <c r="W435" i="1"/>
  <c r="V431" i="1"/>
  <c r="V430" i="1"/>
  <c r="W429" i="1"/>
  <c r="X429" i="1" s="1"/>
  <c r="N429" i="1"/>
  <c r="W428" i="1"/>
  <c r="N428" i="1"/>
  <c r="V426" i="1"/>
  <c r="V425" i="1"/>
  <c r="W424" i="1"/>
  <c r="X424" i="1" s="1"/>
  <c r="W423" i="1"/>
  <c r="X423" i="1" s="1"/>
  <c r="W422" i="1"/>
  <c r="X422" i="1" s="1"/>
  <c r="X421" i="1"/>
  <c r="W421" i="1"/>
  <c r="N421" i="1"/>
  <c r="W420" i="1"/>
  <c r="N420" i="1"/>
  <c r="W419" i="1"/>
  <c r="X419" i="1" s="1"/>
  <c r="N419" i="1"/>
  <c r="W417" i="1"/>
  <c r="V417" i="1"/>
  <c r="W416" i="1"/>
  <c r="V416" i="1"/>
  <c r="W415" i="1"/>
  <c r="X415" i="1" s="1"/>
  <c r="N415" i="1"/>
  <c r="X414" i="1"/>
  <c r="W414" i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X405" i="1"/>
  <c r="W405" i="1"/>
  <c r="N405" i="1"/>
  <c r="W404" i="1"/>
  <c r="N404" i="1"/>
  <c r="W403" i="1"/>
  <c r="X403" i="1" s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V394" i="1"/>
  <c r="V393" i="1"/>
  <c r="X392" i="1"/>
  <c r="W392" i="1"/>
  <c r="N392" i="1"/>
  <c r="X391" i="1"/>
  <c r="W391" i="1"/>
  <c r="N391" i="1"/>
  <c r="W390" i="1"/>
  <c r="X390" i="1" s="1"/>
  <c r="N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W384" i="1"/>
  <c r="V384" i="1"/>
  <c r="W383" i="1"/>
  <c r="V383" i="1"/>
  <c r="W382" i="1"/>
  <c r="X382" i="1" s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V373" i="1"/>
  <c r="W372" i="1"/>
  <c r="N372" i="1"/>
  <c r="V370" i="1"/>
  <c r="V369" i="1"/>
  <c r="X368" i="1"/>
  <c r="W368" i="1"/>
  <c r="N368" i="1"/>
  <c r="W367" i="1"/>
  <c r="X367" i="1" s="1"/>
  <c r="N367" i="1"/>
  <c r="W366" i="1"/>
  <c r="X366" i="1" s="1"/>
  <c r="N366" i="1"/>
  <c r="X365" i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N349" i="1"/>
  <c r="V347" i="1"/>
  <c r="V346" i="1"/>
  <c r="X345" i="1"/>
  <c r="W345" i="1"/>
  <c r="N345" i="1"/>
  <c r="W344" i="1"/>
  <c r="N344" i="1"/>
  <c r="V340" i="1"/>
  <c r="W339" i="1"/>
  <c r="V339" i="1"/>
  <c r="W338" i="1"/>
  <c r="N338" i="1"/>
  <c r="V336" i="1"/>
  <c r="V335" i="1"/>
  <c r="W334" i="1"/>
  <c r="X334" i="1" s="1"/>
  <c r="N334" i="1"/>
  <c r="W333" i="1"/>
  <c r="X333" i="1" s="1"/>
  <c r="N333" i="1"/>
  <c r="X332" i="1"/>
  <c r="W332" i="1"/>
  <c r="N332" i="1"/>
  <c r="W331" i="1"/>
  <c r="N331" i="1"/>
  <c r="V329" i="1"/>
  <c r="V328" i="1"/>
  <c r="X327" i="1"/>
  <c r="W327" i="1"/>
  <c r="N327" i="1"/>
  <c r="W326" i="1"/>
  <c r="N326" i="1"/>
  <c r="V324" i="1"/>
  <c r="W323" i="1"/>
  <c r="V323" i="1"/>
  <c r="W322" i="1"/>
  <c r="X322" i="1" s="1"/>
  <c r="N322" i="1"/>
  <c r="W321" i="1"/>
  <c r="X321" i="1" s="1"/>
  <c r="N321" i="1"/>
  <c r="X320" i="1"/>
  <c r="W320" i="1"/>
  <c r="N320" i="1"/>
  <c r="X319" i="1"/>
  <c r="X323" i="1" s="1"/>
  <c r="W319" i="1"/>
  <c r="N319" i="1"/>
  <c r="V316" i="1"/>
  <c r="V315" i="1"/>
  <c r="W314" i="1"/>
  <c r="N314" i="1"/>
  <c r="V312" i="1"/>
  <c r="V311" i="1"/>
  <c r="X310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W307" i="1" s="1"/>
  <c r="V302" i="1"/>
  <c r="V301" i="1"/>
  <c r="X300" i="1"/>
  <c r="W300" i="1"/>
  <c r="N300" i="1"/>
  <c r="W299" i="1"/>
  <c r="X299" i="1" s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V280" i="1"/>
  <c r="X279" i="1"/>
  <c r="W279" i="1"/>
  <c r="W278" i="1"/>
  <c r="X278" i="1" s="1"/>
  <c r="N278" i="1"/>
  <c r="W277" i="1"/>
  <c r="X277" i="1" s="1"/>
  <c r="X280" i="1" s="1"/>
  <c r="N277" i="1"/>
  <c r="W275" i="1"/>
  <c r="V275" i="1"/>
  <c r="W274" i="1"/>
  <c r="V274" i="1"/>
  <c r="W273" i="1"/>
  <c r="X273" i="1" s="1"/>
  <c r="X274" i="1" s="1"/>
  <c r="N273" i="1"/>
  <c r="W270" i="1"/>
  <c r="V270" i="1"/>
  <c r="W269" i="1"/>
  <c r="V269" i="1"/>
  <c r="W268" i="1"/>
  <c r="X268" i="1" s="1"/>
  <c r="N268" i="1"/>
  <c r="X267" i="1"/>
  <c r="W267" i="1"/>
  <c r="N267" i="1"/>
  <c r="V265" i="1"/>
  <c r="V264" i="1"/>
  <c r="X263" i="1"/>
  <c r="W263" i="1"/>
  <c r="N263" i="1"/>
  <c r="X262" i="1"/>
  <c r="W262" i="1"/>
  <c r="N262" i="1"/>
  <c r="W261" i="1"/>
  <c r="X261" i="1" s="1"/>
  <c r="N261" i="1"/>
  <c r="W260" i="1"/>
  <c r="X260" i="1" s="1"/>
  <c r="N260" i="1"/>
  <c r="X259" i="1"/>
  <c r="W259" i="1"/>
  <c r="W258" i="1"/>
  <c r="X258" i="1" s="1"/>
  <c r="N258" i="1"/>
  <c r="W257" i="1"/>
  <c r="N257" i="1"/>
  <c r="W254" i="1"/>
  <c r="V254" i="1"/>
  <c r="V253" i="1"/>
  <c r="W252" i="1"/>
  <c r="X252" i="1" s="1"/>
  <c r="N252" i="1"/>
  <c r="X251" i="1"/>
  <c r="W251" i="1"/>
  <c r="N251" i="1"/>
  <c r="W250" i="1"/>
  <c r="X250" i="1" s="1"/>
  <c r="X253" i="1" s="1"/>
  <c r="N250" i="1"/>
  <c r="V248" i="1"/>
  <c r="V247" i="1"/>
  <c r="X246" i="1"/>
  <c r="W246" i="1"/>
  <c r="W245" i="1"/>
  <c r="X245" i="1" s="1"/>
  <c r="W244" i="1"/>
  <c r="V242" i="1"/>
  <c r="V241" i="1"/>
  <c r="W240" i="1"/>
  <c r="X240" i="1" s="1"/>
  <c r="N240" i="1"/>
  <c r="W239" i="1"/>
  <c r="X239" i="1" s="1"/>
  <c r="N239" i="1"/>
  <c r="X238" i="1"/>
  <c r="X241" i="1" s="1"/>
  <c r="W238" i="1"/>
  <c r="N238" i="1"/>
  <c r="V236" i="1"/>
  <c r="V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X229" i="1"/>
  <c r="W229" i="1"/>
  <c r="N229" i="1"/>
  <c r="W228" i="1"/>
  <c r="N228" i="1"/>
  <c r="X227" i="1"/>
  <c r="W227" i="1"/>
  <c r="N227" i="1"/>
  <c r="V225" i="1"/>
  <c r="V224" i="1"/>
  <c r="X223" i="1"/>
  <c r="W223" i="1"/>
  <c r="N223" i="1"/>
  <c r="X222" i="1"/>
  <c r="W222" i="1"/>
  <c r="N222" i="1"/>
  <c r="W221" i="1"/>
  <c r="N221" i="1"/>
  <c r="W220" i="1"/>
  <c r="X220" i="1" s="1"/>
  <c r="N220" i="1"/>
  <c r="W218" i="1"/>
  <c r="V218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N172" i="1"/>
  <c r="V170" i="1"/>
  <c r="V169" i="1"/>
  <c r="X168" i="1"/>
  <c r="W168" i="1"/>
  <c r="N168" i="1"/>
  <c r="W167" i="1"/>
  <c r="N167" i="1"/>
  <c r="X166" i="1"/>
  <c r="W166" i="1"/>
  <c r="N166" i="1"/>
  <c r="X165" i="1"/>
  <c r="W165" i="1"/>
  <c r="N165" i="1"/>
  <c r="V163" i="1"/>
  <c r="V162" i="1"/>
  <c r="X161" i="1"/>
  <c r="W161" i="1"/>
  <c r="N161" i="1"/>
  <c r="W160" i="1"/>
  <c r="W158" i="1"/>
  <c r="V158" i="1"/>
  <c r="W157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X143" i="1"/>
  <c r="X151" i="1" s="1"/>
  <c r="W143" i="1"/>
  <c r="W151" i="1" s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W131" i="1"/>
  <c r="V131" i="1"/>
  <c r="W130" i="1"/>
  <c r="X130" i="1" s="1"/>
  <c r="N130" i="1"/>
  <c r="X129" i="1"/>
  <c r="W129" i="1"/>
  <c r="N129" i="1"/>
  <c r="X128" i="1"/>
  <c r="X131" i="1" s="1"/>
  <c r="W128" i="1"/>
  <c r="F473" i="1" s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V104" i="1"/>
  <c r="W103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N84" i="1"/>
  <c r="W83" i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V60" i="1"/>
  <c r="W59" i="1"/>
  <c r="V59" i="1"/>
  <c r="W58" i="1"/>
  <c r="X58" i="1" s="1"/>
  <c r="X57" i="1"/>
  <c r="W57" i="1"/>
  <c r="N57" i="1"/>
  <c r="W56" i="1"/>
  <c r="N56" i="1"/>
  <c r="W55" i="1"/>
  <c r="X55" i="1" s="1"/>
  <c r="W52" i="1"/>
  <c r="V52" i="1"/>
  <c r="V51" i="1"/>
  <c r="X50" i="1"/>
  <c r="W50" i="1"/>
  <c r="N50" i="1"/>
  <c r="X49" i="1"/>
  <c r="X51" i="1" s="1"/>
  <c r="W49" i="1"/>
  <c r="C473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N26" i="1"/>
  <c r="V24" i="1"/>
  <c r="V23" i="1"/>
  <c r="W22" i="1"/>
  <c r="N22" i="1"/>
  <c r="H10" i="1"/>
  <c r="A10" i="1"/>
  <c r="A9" i="1"/>
  <c r="D7" i="1"/>
  <c r="O6" i="1"/>
  <c r="N2" i="1"/>
  <c r="W81" i="1" l="1"/>
  <c r="W116" i="1"/>
  <c r="W336" i="1"/>
  <c r="W335" i="1"/>
  <c r="X331" i="1"/>
  <c r="X335" i="1" s="1"/>
  <c r="S473" i="1"/>
  <c r="W438" i="1"/>
  <c r="X435" i="1"/>
  <c r="X437" i="1" s="1"/>
  <c r="W91" i="1"/>
  <c r="W104" i="1"/>
  <c r="X93" i="1"/>
  <c r="X103" i="1" s="1"/>
  <c r="W162" i="1"/>
  <c r="X160" i="1"/>
  <c r="X162" i="1" s="1"/>
  <c r="X228" i="1"/>
  <c r="W235" i="1"/>
  <c r="W328" i="1"/>
  <c r="W329" i="1"/>
  <c r="X326" i="1"/>
  <c r="X328" i="1" s="1"/>
  <c r="X420" i="1"/>
  <c r="W426" i="1"/>
  <c r="W425" i="1"/>
  <c r="W32" i="1"/>
  <c r="W33" i="1"/>
  <c r="X26" i="1"/>
  <c r="X32" i="1" s="1"/>
  <c r="W225" i="1"/>
  <c r="W224" i="1"/>
  <c r="X221" i="1"/>
  <c r="W315" i="1"/>
  <c r="W316" i="1"/>
  <c r="X314" i="1"/>
  <c r="X315" i="1" s="1"/>
  <c r="P473" i="1"/>
  <c r="W346" i="1"/>
  <c r="W347" i="1"/>
  <c r="X344" i="1"/>
  <c r="X346" i="1" s="1"/>
  <c r="X369" i="1"/>
  <c r="V463" i="1"/>
  <c r="W60" i="1"/>
  <c r="X56" i="1"/>
  <c r="D473" i="1"/>
  <c r="E473" i="1"/>
  <c r="W80" i="1"/>
  <c r="X63" i="1"/>
  <c r="X80" i="1" s="1"/>
  <c r="W117" i="1"/>
  <c r="X106" i="1"/>
  <c r="X116" i="1" s="1"/>
  <c r="W236" i="1"/>
  <c r="X59" i="1"/>
  <c r="W247" i="1"/>
  <c r="W248" i="1"/>
  <c r="X244" i="1"/>
  <c r="X247" i="1" s="1"/>
  <c r="J9" i="1"/>
  <c r="H9" i="1"/>
  <c r="F10" i="1"/>
  <c r="F9" i="1"/>
  <c r="B473" i="1"/>
  <c r="W464" i="1"/>
  <c r="W23" i="1"/>
  <c r="W465" i="1"/>
  <c r="W24" i="1"/>
  <c r="X22" i="1"/>
  <c r="X23" i="1" s="1"/>
  <c r="W90" i="1"/>
  <c r="X84" i="1"/>
  <c r="W124" i="1"/>
  <c r="W163" i="1"/>
  <c r="X167" i="1"/>
  <c r="X169" i="1" s="1"/>
  <c r="W169" i="1"/>
  <c r="W189" i="1"/>
  <c r="W362" i="1"/>
  <c r="W363" i="1"/>
  <c r="X349" i="1"/>
  <c r="X362" i="1" s="1"/>
  <c r="W373" i="1"/>
  <c r="W374" i="1"/>
  <c r="X372" i="1"/>
  <c r="X373" i="1" s="1"/>
  <c r="X411" i="1"/>
  <c r="X404" i="1"/>
  <c r="W412" i="1"/>
  <c r="W437" i="1"/>
  <c r="W37" i="1"/>
  <c r="W41" i="1"/>
  <c r="W45" i="1"/>
  <c r="W51" i="1"/>
  <c r="W125" i="1"/>
  <c r="G473" i="1"/>
  <c r="W140" i="1"/>
  <c r="W152" i="1"/>
  <c r="W190" i="1"/>
  <c r="J473" i="1"/>
  <c r="W214" i="1"/>
  <c r="W217" i="1"/>
  <c r="W241" i="1"/>
  <c r="W253" i="1"/>
  <c r="L473" i="1"/>
  <c r="X269" i="1"/>
  <c r="X383" i="1"/>
  <c r="X393" i="1"/>
  <c r="W431" i="1"/>
  <c r="W430" i="1"/>
  <c r="W462" i="1"/>
  <c r="X460" i="1"/>
  <c r="X461" i="1" s="1"/>
  <c r="H473" i="1"/>
  <c r="V467" i="1"/>
  <c r="X83" i="1"/>
  <c r="X90" i="1" s="1"/>
  <c r="X119" i="1"/>
  <c r="X124" i="1" s="1"/>
  <c r="X136" i="1"/>
  <c r="X139" i="1" s="1"/>
  <c r="W139" i="1"/>
  <c r="W170" i="1"/>
  <c r="X172" i="1"/>
  <c r="X189" i="1" s="1"/>
  <c r="X198" i="1"/>
  <c r="X213" i="1" s="1"/>
  <c r="W213" i="1"/>
  <c r="X224" i="1"/>
  <c r="X235" i="1"/>
  <c r="W242" i="1"/>
  <c r="W265" i="1"/>
  <c r="W281" i="1"/>
  <c r="N473" i="1"/>
  <c r="W311" i="1"/>
  <c r="W312" i="1"/>
  <c r="O473" i="1"/>
  <c r="W324" i="1"/>
  <c r="W340" i="1"/>
  <c r="X338" i="1"/>
  <c r="X339" i="1" s="1"/>
  <c r="W394" i="1"/>
  <c r="X416" i="1"/>
  <c r="X425" i="1"/>
  <c r="M473" i="1"/>
  <c r="W132" i="1"/>
  <c r="I473" i="1"/>
  <c r="W195" i="1"/>
  <c r="X301" i="1"/>
  <c r="W302" i="1"/>
  <c r="W369" i="1"/>
  <c r="R473" i="1"/>
  <c r="W442" i="1"/>
  <c r="X440" i="1"/>
  <c r="X442" i="1" s="1"/>
  <c r="T473" i="1"/>
  <c r="W458" i="1"/>
  <c r="X456" i="1"/>
  <c r="X457" i="1" s="1"/>
  <c r="Q473" i="1"/>
  <c r="W264" i="1"/>
  <c r="W280" i="1"/>
  <c r="W301" i="1"/>
  <c r="W308" i="1"/>
  <c r="W370" i="1"/>
  <c r="W393" i="1"/>
  <c r="W411" i="1"/>
  <c r="W448" i="1"/>
  <c r="X257" i="1"/>
  <c r="X264" i="1" s="1"/>
  <c r="X304" i="1"/>
  <c r="X307" i="1" s="1"/>
  <c r="X428" i="1"/>
  <c r="X430" i="1" s="1"/>
  <c r="X445" i="1"/>
  <c r="X447" i="1" s="1"/>
  <c r="X468" i="1" l="1"/>
  <c r="W463" i="1"/>
  <c r="W466" i="1"/>
  <c r="W467" i="1"/>
</calcChain>
</file>

<file path=xl/sharedStrings.xml><?xml version="1.0" encoding="utf-8"?>
<sst xmlns="http://schemas.openxmlformats.org/spreadsheetml/2006/main" count="1945" uniqueCount="662">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</sst>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165" fontId="20" fillId="24" borderId="0" xfId="0" applyNumberFormat="1" applyFont="1" applyFill="1" applyAlignment="1">
      <alignment vertical="center" wrapText="1"/>
    </xf>
    <xf numFmtId="0" fontId="21" fillId="0" borderId="0" xfId="0" applyFont="1" applyProtection="1"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5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0" fontId="32" fillId="26" borderId="0" xfId="0" applyFont="1" applyFill="1" applyAlignment="1" applyProtection="1">
      <alignment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0" fillId="0" borderId="12" xfId="0" applyBorder="1" applyProtection="1">
      <protection hidden="1"/>
    </xf>
    <xf numFmtId="0" fontId="54" fillId="0" borderId="10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0" fontId="20" fillId="24" borderId="0" xfId="39" applyFont="1" applyFill="1" applyAlignment="1">
      <alignment horizontal="center" vertical="center" wrapText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0" fillId="0" borderId="30" xfId="0" applyBorder="1" applyProtection="1">
      <protection hidden="1"/>
    </xf>
    <xf numFmtId="0" fontId="0" fillId="0" borderId="29" xfId="0" applyBorder="1" applyProtection="1"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5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6" xfId="0" applyBorder="1" applyProtection="1">
      <protection locked="0"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28" xfId="0" applyBorder="1" applyProtection="1">
      <protection locked="0" hidden="1"/>
    </xf>
    <xf numFmtId="49" fontId="26" fillId="0" borderId="13" xfId="0" applyNumberFormat="1" applyFont="1" applyBorder="1" applyAlignment="1">
      <alignment horizontal="center" vertical="center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0" t="s">
        <v>0</v>
      </c>
      <c r="E1" s="72"/>
      <c r="F1" s="72"/>
      <c r="G1" s="6" t="s">
        <v>1</v>
      </c>
      <c r="H1" s="120" t="s">
        <v>2</v>
      </c>
      <c r="I1" s="72"/>
      <c r="J1" s="72"/>
      <c r="K1" s="72"/>
      <c r="L1" s="72"/>
      <c r="M1" s="72"/>
      <c r="N1" s="72"/>
      <c r="O1" s="72"/>
      <c r="P1" s="71" t="s">
        <v>3</v>
      </c>
      <c r="Q1" s="72"/>
      <c r="R1" s="7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48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3"/>
      <c r="P2" s="83"/>
      <c r="Q2" s="83"/>
      <c r="R2" s="83"/>
      <c r="S2" s="83"/>
      <c r="T2" s="83"/>
      <c r="U2" s="83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83"/>
      <c r="O3" s="83"/>
      <c r="P3" s="83"/>
      <c r="Q3" s="83"/>
      <c r="R3" s="83"/>
      <c r="S3" s="83"/>
      <c r="T3" s="83"/>
      <c r="U3" s="83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36" t="s">
        <v>8</v>
      </c>
      <c r="B5" s="97"/>
      <c r="C5" s="98"/>
      <c r="D5" s="146"/>
      <c r="E5" s="147"/>
      <c r="F5" s="111" t="s">
        <v>9</v>
      </c>
      <c r="G5" s="98"/>
      <c r="H5" s="146" t="s">
        <v>661</v>
      </c>
      <c r="I5" s="160"/>
      <c r="J5" s="160"/>
      <c r="K5" s="160"/>
      <c r="L5" s="147"/>
      <c r="N5" s="24" t="s">
        <v>10</v>
      </c>
      <c r="O5" s="108">
        <v>45250</v>
      </c>
      <c r="P5" s="109"/>
      <c r="R5" s="101" t="s">
        <v>11</v>
      </c>
      <c r="S5" s="102"/>
      <c r="T5" s="133" t="s">
        <v>12</v>
      </c>
      <c r="U5" s="109"/>
      <c r="Z5" s="14"/>
      <c r="AA5" s="14"/>
      <c r="AB5" s="14"/>
    </row>
    <row r="6" spans="1:29" s="64" customFormat="1" ht="24" customHeight="1" x14ac:dyDescent="0.2">
      <c r="A6" s="136" t="s">
        <v>13</v>
      </c>
      <c r="B6" s="97"/>
      <c r="C6" s="98"/>
      <c r="D6" s="116" t="s">
        <v>14</v>
      </c>
      <c r="E6" s="117"/>
      <c r="F6" s="117"/>
      <c r="G6" s="117"/>
      <c r="H6" s="117"/>
      <c r="I6" s="117"/>
      <c r="J6" s="117"/>
      <c r="K6" s="117"/>
      <c r="L6" s="109"/>
      <c r="N6" s="24" t="s">
        <v>15</v>
      </c>
      <c r="O6" s="142" t="str">
        <f>IF(O5=0," ",CHOOSE(WEEKDAY(O5,2),"Понедельник","Вторник","Среда","Четверг","Пятница","Суббота","Воскресенье"))</f>
        <v>Понедельник</v>
      </c>
      <c r="P6" s="75"/>
      <c r="R6" s="159" t="s">
        <v>16</v>
      </c>
      <c r="S6" s="102"/>
      <c r="T6" s="125" t="s">
        <v>17</v>
      </c>
      <c r="U6" s="126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23" t="str">
        <f>IFERROR(VLOOKUP(DeliveryAddress,Table,3,0),1)</f>
        <v>1</v>
      </c>
      <c r="E7" s="124"/>
      <c r="F7" s="124"/>
      <c r="G7" s="124"/>
      <c r="H7" s="124"/>
      <c r="I7" s="124"/>
      <c r="J7" s="124"/>
      <c r="K7" s="124"/>
      <c r="L7" s="122"/>
      <c r="N7" s="24"/>
      <c r="O7" s="26"/>
      <c r="P7" s="26"/>
      <c r="R7" s="83"/>
      <c r="S7" s="102"/>
      <c r="T7" s="127"/>
      <c r="U7" s="128"/>
      <c r="Z7" s="14"/>
      <c r="AA7" s="14"/>
      <c r="AB7" s="14"/>
    </row>
    <row r="8" spans="1:29" s="64" customFormat="1" ht="25.5" customHeight="1" x14ac:dyDescent="0.2">
      <c r="A8" s="90" t="s">
        <v>18</v>
      </c>
      <c r="B8" s="86"/>
      <c r="C8" s="87"/>
      <c r="D8" s="143"/>
      <c r="E8" s="144"/>
      <c r="F8" s="144"/>
      <c r="G8" s="144"/>
      <c r="H8" s="144"/>
      <c r="I8" s="144"/>
      <c r="J8" s="144"/>
      <c r="K8" s="144"/>
      <c r="L8" s="145"/>
      <c r="N8" s="24" t="s">
        <v>19</v>
      </c>
      <c r="O8" s="114">
        <v>0.75</v>
      </c>
      <c r="P8" s="109"/>
      <c r="R8" s="83"/>
      <c r="S8" s="102"/>
      <c r="T8" s="127"/>
      <c r="U8" s="128"/>
      <c r="Z8" s="14"/>
      <c r="AA8" s="14"/>
      <c r="AB8" s="14"/>
    </row>
    <row r="9" spans="1:29" s="64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3"/>
      <c r="C9" s="83"/>
      <c r="D9" s="115"/>
      <c r="E9" s="100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"/>
      <c r="H9" s="99" t="str">
        <f>IF(AND($A$9="Тип доверенности/получателя при получении в адресе перегруза:",$D$9="Разовая доверенность"),"Введите ФИО","")</f>
        <v/>
      </c>
      <c r="I9" s="100"/>
      <c r="J9" s="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0"/>
      <c r="L9" s="100"/>
      <c r="N9" s="27" t="s">
        <v>20</v>
      </c>
      <c r="O9" s="108"/>
      <c r="P9" s="109"/>
      <c r="R9" s="83"/>
      <c r="S9" s="102"/>
      <c r="T9" s="129"/>
      <c r="U9" s="130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"/>
      <c r="C10" s="83"/>
      <c r="D10" s="115"/>
      <c r="E10" s="100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"/>
      <c r="H10" s="119" t="str">
        <f>IFERROR(VLOOKUP($D$10,Proxy,2,0),"")</f>
        <v/>
      </c>
      <c r="I10" s="83"/>
      <c r="J10" s="83"/>
      <c r="K10" s="83"/>
      <c r="L10" s="83"/>
      <c r="N10" s="27" t="s">
        <v>21</v>
      </c>
      <c r="O10" s="114"/>
      <c r="P10" s="109"/>
      <c r="S10" s="24" t="s">
        <v>22</v>
      </c>
      <c r="T10" s="161" t="s">
        <v>23</v>
      </c>
      <c r="U10" s="126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4"/>
      <c r="P11" s="109"/>
      <c r="S11" s="24" t="s">
        <v>26</v>
      </c>
      <c r="T11" s="112" t="s">
        <v>27</v>
      </c>
      <c r="U11" s="113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10" t="s">
        <v>28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8"/>
      <c r="N12" s="24" t="s">
        <v>29</v>
      </c>
      <c r="O12" s="121"/>
      <c r="P12" s="122"/>
      <c r="Q12" s="33"/>
      <c r="S12" s="24"/>
      <c r="T12" s="72"/>
      <c r="U12" s="83"/>
      <c r="Z12" s="14"/>
      <c r="AA12" s="14"/>
      <c r="AB12" s="14"/>
    </row>
    <row r="13" spans="1:29" s="64" customFormat="1" ht="23.25" customHeight="1" x14ac:dyDescent="0.2">
      <c r="A13" s="110" t="s">
        <v>30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  <c r="M13" s="27"/>
      <c r="N13" s="27" t="s">
        <v>31</v>
      </c>
      <c r="O13" s="112"/>
      <c r="P13" s="113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10" t="s">
        <v>32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8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07" t="s">
        <v>33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8"/>
      <c r="N15" s="134" t="s">
        <v>34</v>
      </c>
      <c r="O15" s="72"/>
      <c r="P15" s="72"/>
      <c r="Q15" s="72"/>
      <c r="R15" s="7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5"/>
      <c r="O16" s="135"/>
      <c r="P16" s="135"/>
      <c r="Q16" s="135"/>
      <c r="R16" s="135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77" t="s">
        <v>35</v>
      </c>
      <c r="B17" s="77" t="s">
        <v>36</v>
      </c>
      <c r="C17" s="137" t="s">
        <v>37</v>
      </c>
      <c r="D17" s="77" t="s">
        <v>38</v>
      </c>
      <c r="E17" s="78"/>
      <c r="F17" s="77" t="s">
        <v>39</v>
      </c>
      <c r="G17" s="77" t="s">
        <v>40</v>
      </c>
      <c r="H17" s="77" t="s">
        <v>41</v>
      </c>
      <c r="I17" s="77" t="s">
        <v>42</v>
      </c>
      <c r="J17" s="77" t="s">
        <v>43</v>
      </c>
      <c r="K17" s="77" t="s">
        <v>44</v>
      </c>
      <c r="L17" s="77" t="s">
        <v>45</v>
      </c>
      <c r="M17" s="77" t="s">
        <v>46</v>
      </c>
      <c r="N17" s="77" t="s">
        <v>47</v>
      </c>
      <c r="O17" s="140"/>
      <c r="P17" s="140"/>
      <c r="Q17" s="140"/>
      <c r="R17" s="78"/>
      <c r="S17" s="104" t="s">
        <v>48</v>
      </c>
      <c r="T17" s="98"/>
      <c r="U17" s="77" t="s">
        <v>49</v>
      </c>
      <c r="V17" s="77" t="s">
        <v>50</v>
      </c>
      <c r="W17" s="157" t="s">
        <v>51</v>
      </c>
      <c r="X17" s="77" t="s">
        <v>52</v>
      </c>
      <c r="Y17" s="88" t="s">
        <v>53</v>
      </c>
      <c r="Z17" s="88" t="s">
        <v>54</v>
      </c>
      <c r="AA17" s="88" t="s">
        <v>55</v>
      </c>
      <c r="AB17" s="152"/>
      <c r="AC17" s="153"/>
      <c r="AD17" s="138"/>
      <c r="BA17" s="151" t="s">
        <v>56</v>
      </c>
    </row>
    <row r="18" spans="1:53" ht="14.25" customHeight="1" x14ac:dyDescent="0.2">
      <c r="A18" s="81"/>
      <c r="B18" s="81"/>
      <c r="C18" s="81"/>
      <c r="D18" s="79"/>
      <c r="E18" s="80"/>
      <c r="F18" s="81"/>
      <c r="G18" s="81"/>
      <c r="H18" s="81"/>
      <c r="I18" s="81"/>
      <c r="J18" s="81"/>
      <c r="K18" s="81"/>
      <c r="L18" s="81"/>
      <c r="M18" s="81"/>
      <c r="N18" s="79"/>
      <c r="O18" s="141"/>
      <c r="P18" s="141"/>
      <c r="Q18" s="141"/>
      <c r="R18" s="80"/>
      <c r="S18" s="65" t="s">
        <v>57</v>
      </c>
      <c r="T18" s="65" t="s">
        <v>58</v>
      </c>
      <c r="U18" s="81"/>
      <c r="V18" s="81"/>
      <c r="W18" s="158"/>
      <c r="X18" s="81"/>
      <c r="Y18" s="89"/>
      <c r="Z18" s="89"/>
      <c r="AA18" s="154"/>
      <c r="AB18" s="155"/>
      <c r="AC18" s="156"/>
      <c r="AD18" s="139"/>
      <c r="BA18" s="83"/>
    </row>
    <row r="19" spans="1:53" ht="27.75" customHeight="1" x14ac:dyDescent="0.2">
      <c r="A19" s="105" t="s">
        <v>59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41"/>
      <c r="Z19" s="41"/>
    </row>
    <row r="20" spans="1:53" ht="16.5" customHeight="1" x14ac:dyDescent="0.25">
      <c r="A20" s="94" t="s">
        <v>59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66"/>
      <c r="Z20" s="66"/>
    </row>
    <row r="21" spans="1:53" ht="14.25" customHeight="1" x14ac:dyDescent="0.25">
      <c r="A21" s="95" t="s">
        <v>60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6">
        <v>4607091389258</v>
      </c>
      <c r="E22" s="75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4"/>
      <c r="P22" s="74"/>
      <c r="Q22" s="74"/>
      <c r="R22" s="75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4"/>
      <c r="N23" s="85" t="s">
        <v>66</v>
      </c>
      <c r="O23" s="86"/>
      <c r="P23" s="86"/>
      <c r="Q23" s="86"/>
      <c r="R23" s="86"/>
      <c r="S23" s="86"/>
      <c r="T23" s="87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4"/>
      <c r="N24" s="85" t="s">
        <v>66</v>
      </c>
      <c r="O24" s="86"/>
      <c r="P24" s="86"/>
      <c r="Q24" s="86"/>
      <c r="R24" s="86"/>
      <c r="S24" s="86"/>
      <c r="T24" s="87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95" t="s">
        <v>68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6">
        <v>4607091383881</v>
      </c>
      <c r="E26" s="75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4"/>
      <c r="P26" s="74"/>
      <c r="Q26" s="74"/>
      <c r="R26" s="75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6">
        <v>4607091388237</v>
      </c>
      <c r="E27" s="75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4"/>
      <c r="P27" s="74"/>
      <c r="Q27" s="74"/>
      <c r="R27" s="75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6">
        <v>4607091383935</v>
      </c>
      <c r="E28" s="75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4"/>
      <c r="P28" s="74"/>
      <c r="Q28" s="74"/>
      <c r="R28" s="75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6">
        <v>4680115881853</v>
      </c>
      <c r="E29" s="75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4"/>
      <c r="P29" s="74"/>
      <c r="Q29" s="74"/>
      <c r="R29" s="75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6">
        <v>4607091383911</v>
      </c>
      <c r="E30" s="75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4"/>
      <c r="P30" s="74"/>
      <c r="Q30" s="74"/>
      <c r="R30" s="75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6">
        <v>4607091388244</v>
      </c>
      <c r="E31" s="75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4"/>
      <c r="P31" s="74"/>
      <c r="Q31" s="74"/>
      <c r="R31" s="75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4"/>
      <c r="N32" s="85" t="s">
        <v>66</v>
      </c>
      <c r="O32" s="86"/>
      <c r="P32" s="86"/>
      <c r="Q32" s="86"/>
      <c r="R32" s="86"/>
      <c r="S32" s="86"/>
      <c r="T32" s="87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4"/>
      <c r="N33" s="85" t="s">
        <v>66</v>
      </c>
      <c r="O33" s="86"/>
      <c r="P33" s="86"/>
      <c r="Q33" s="86"/>
      <c r="R33" s="86"/>
      <c r="S33" s="86"/>
      <c r="T33" s="87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95" t="s">
        <v>81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6">
        <v>4607091388503</v>
      </c>
      <c r="E35" s="75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4"/>
      <c r="P35" s="74"/>
      <c r="Q35" s="74"/>
      <c r="R35" s="75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4"/>
      <c r="N36" s="85" t="s">
        <v>66</v>
      </c>
      <c r="O36" s="86"/>
      <c r="P36" s="86"/>
      <c r="Q36" s="86"/>
      <c r="R36" s="86"/>
      <c r="S36" s="86"/>
      <c r="T36" s="87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4"/>
      <c r="N37" s="85" t="s">
        <v>66</v>
      </c>
      <c r="O37" s="86"/>
      <c r="P37" s="86"/>
      <c r="Q37" s="86"/>
      <c r="R37" s="86"/>
      <c r="S37" s="86"/>
      <c r="T37" s="87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95" t="s">
        <v>86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6">
        <v>4607091388282</v>
      </c>
      <c r="E39" s="75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4"/>
      <c r="P39" s="74"/>
      <c r="Q39" s="74"/>
      <c r="R39" s="75"/>
      <c r="S39" s="47"/>
      <c r="T39" s="47"/>
      <c r="U39" s="48" t="s">
        <v>65</v>
      </c>
      <c r="V39" s="49">
        <v>6</v>
      </c>
      <c r="W39" s="50">
        <f>IFERROR(IF(V39="",0,CEILING((V39/$H39),1)*$H39),"")</f>
        <v>7.2</v>
      </c>
      <c r="X39" s="51">
        <f>IFERROR(IF(W39=0,"",ROUNDUP(W39/H39,0)*0.00753),"")</f>
        <v>3.0120000000000001E-2</v>
      </c>
      <c r="Y39" s="52" t="s">
        <v>89</v>
      </c>
      <c r="Z39" s="53"/>
      <c r="AD39" s="54"/>
      <c r="BA39" s="55" t="s">
        <v>1</v>
      </c>
    </row>
    <row r="40" spans="1:53" x14ac:dyDescent="0.2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4"/>
      <c r="N40" s="85" t="s">
        <v>66</v>
      </c>
      <c r="O40" s="86"/>
      <c r="P40" s="86"/>
      <c r="Q40" s="86"/>
      <c r="R40" s="86"/>
      <c r="S40" s="86"/>
      <c r="T40" s="87"/>
      <c r="U40" s="56" t="s">
        <v>67</v>
      </c>
      <c r="V40" s="57">
        <f>IFERROR(V39/H39,"0")</f>
        <v>3.333333333333333</v>
      </c>
      <c r="W40" s="57">
        <f>IFERROR(W39/H39,"0")</f>
        <v>4</v>
      </c>
      <c r="X40" s="57">
        <f>IFERROR(IF(X39="",0,X39),"0")</f>
        <v>3.0120000000000001E-2</v>
      </c>
      <c r="Y40" s="58"/>
      <c r="Z40" s="58"/>
    </row>
    <row r="41" spans="1:53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4"/>
      <c r="N41" s="85" t="s">
        <v>66</v>
      </c>
      <c r="O41" s="86"/>
      <c r="P41" s="86"/>
      <c r="Q41" s="86"/>
      <c r="R41" s="86"/>
      <c r="S41" s="86"/>
      <c r="T41" s="87"/>
      <c r="U41" s="56" t="s">
        <v>65</v>
      </c>
      <c r="V41" s="57">
        <f>IFERROR(SUM(V39:V39),"0")</f>
        <v>6</v>
      </c>
      <c r="W41" s="57">
        <f>IFERROR(SUM(W39:W39),"0")</f>
        <v>7.2</v>
      </c>
      <c r="X41" s="56"/>
      <c r="Y41" s="58"/>
      <c r="Z41" s="58"/>
    </row>
    <row r="42" spans="1:53" ht="14.25" customHeight="1" x14ac:dyDescent="0.25">
      <c r="A42" s="95" t="s">
        <v>90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6">
        <v>4607091389111</v>
      </c>
      <c r="E43" s="75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4"/>
      <c r="P43" s="74"/>
      <c r="Q43" s="74"/>
      <c r="R43" s="75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4"/>
      <c r="N44" s="85" t="s">
        <v>66</v>
      </c>
      <c r="O44" s="86"/>
      <c r="P44" s="86"/>
      <c r="Q44" s="86"/>
      <c r="R44" s="86"/>
      <c r="S44" s="86"/>
      <c r="T44" s="87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4"/>
      <c r="N45" s="85" t="s">
        <v>66</v>
      </c>
      <c r="O45" s="86"/>
      <c r="P45" s="86"/>
      <c r="Q45" s="86"/>
      <c r="R45" s="86"/>
      <c r="S45" s="86"/>
      <c r="T45" s="87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105" t="s">
        <v>93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41"/>
      <c r="Z46" s="41"/>
    </row>
    <row r="47" spans="1:53" ht="16.5" customHeight="1" x14ac:dyDescent="0.25">
      <c r="A47" s="94" t="s">
        <v>94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66"/>
      <c r="Z47" s="66"/>
    </row>
    <row r="48" spans="1:53" ht="14.25" customHeight="1" x14ac:dyDescent="0.25">
      <c r="A48" s="95" t="s">
        <v>95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6">
        <v>4680115881440</v>
      </c>
      <c r="E49" s="75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4"/>
      <c r="P49" s="74"/>
      <c r="Q49" s="74"/>
      <c r="R49" s="75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6">
        <v>4680115881433</v>
      </c>
      <c r="E50" s="75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4"/>
      <c r="P50" s="74"/>
      <c r="Q50" s="74"/>
      <c r="R50" s="75"/>
      <c r="S50" s="47"/>
      <c r="T50" s="47"/>
      <c r="U50" s="48" t="s">
        <v>65</v>
      </c>
      <c r="V50" s="49">
        <v>40.5</v>
      </c>
      <c r="W50" s="50">
        <f>IFERROR(IF(V50="",0,CEILING((V50/$H50),1)*$H50),"")</f>
        <v>40.5</v>
      </c>
      <c r="X50" s="51">
        <f>IFERROR(IF(W50=0,"",ROUNDUP(W50/H50,0)*0.00753),"")</f>
        <v>0.11295000000000001</v>
      </c>
      <c r="Y50" s="52"/>
      <c r="Z50" s="53"/>
      <c r="AD50" s="54"/>
      <c r="BA50" s="55" t="s">
        <v>1</v>
      </c>
    </row>
    <row r="51" spans="1:53" x14ac:dyDescent="0.2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4"/>
      <c r="N51" s="85" t="s">
        <v>66</v>
      </c>
      <c r="O51" s="86"/>
      <c r="P51" s="86"/>
      <c r="Q51" s="86"/>
      <c r="R51" s="86"/>
      <c r="S51" s="86"/>
      <c r="T51" s="87"/>
      <c r="U51" s="56" t="s">
        <v>67</v>
      </c>
      <c r="V51" s="57">
        <f>IFERROR(V49/H49,"0")+IFERROR(V50/H50,"0")</f>
        <v>14.999999999999998</v>
      </c>
      <c r="W51" s="57">
        <f>IFERROR(W49/H49,"0")+IFERROR(W50/H50,"0")</f>
        <v>14.999999999999998</v>
      </c>
      <c r="X51" s="57">
        <f>IFERROR(IF(X49="",0,X49),"0")+IFERROR(IF(X50="",0,X50),"0")</f>
        <v>0.11295000000000001</v>
      </c>
      <c r="Y51" s="58"/>
      <c r="Z51" s="58"/>
    </row>
    <row r="52" spans="1:53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4"/>
      <c r="N52" s="85" t="s">
        <v>66</v>
      </c>
      <c r="O52" s="86"/>
      <c r="P52" s="86"/>
      <c r="Q52" s="86"/>
      <c r="R52" s="86"/>
      <c r="S52" s="86"/>
      <c r="T52" s="87"/>
      <c r="U52" s="56" t="s">
        <v>65</v>
      </c>
      <c r="V52" s="57">
        <f>IFERROR(SUM(V49:V50),"0")</f>
        <v>40.5</v>
      </c>
      <c r="W52" s="57">
        <f>IFERROR(SUM(W49:W50),"0")</f>
        <v>40.5</v>
      </c>
      <c r="X52" s="56"/>
      <c r="Y52" s="58"/>
      <c r="Z52" s="58"/>
    </row>
    <row r="53" spans="1:53" ht="16.5" customHeight="1" x14ac:dyDescent="0.25">
      <c r="A53" s="94" t="s">
        <v>102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66"/>
      <c r="Z53" s="66"/>
    </row>
    <row r="54" spans="1:53" ht="14.25" customHeight="1" x14ac:dyDescent="0.25">
      <c r="A54" s="95" t="s">
        <v>103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6">
        <v>4680115881426</v>
      </c>
      <c r="E55" s="75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103" t="s">
        <v>107</v>
      </c>
      <c r="O55" s="74"/>
      <c r="P55" s="74"/>
      <c r="Q55" s="74"/>
      <c r="R55" s="75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6">
        <v>4680115881426</v>
      </c>
      <c r="E56" s="75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4"/>
      <c r="P56" s="74"/>
      <c r="Q56" s="74"/>
      <c r="R56" s="75"/>
      <c r="S56" s="47"/>
      <c r="T56" s="47"/>
      <c r="U56" s="48" t="s">
        <v>65</v>
      </c>
      <c r="V56" s="49">
        <v>220</v>
      </c>
      <c r="W56" s="50">
        <f>IFERROR(IF(V56="",0,CEILING((V56/$H56),1)*$H56),"")</f>
        <v>226.8</v>
      </c>
      <c r="X56" s="51">
        <f>IFERROR(IF(W56=0,"",ROUNDUP(W56/H56,0)*0.02175),"")</f>
        <v>0.45674999999999999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6">
        <v>4680115881419</v>
      </c>
      <c r="E57" s="75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4"/>
      <c r="P57" s="74"/>
      <c r="Q57" s="74"/>
      <c r="R57" s="75"/>
      <c r="S57" s="47"/>
      <c r="T57" s="47"/>
      <c r="U57" s="48" t="s">
        <v>65</v>
      </c>
      <c r="V57" s="49">
        <v>153</v>
      </c>
      <c r="W57" s="50">
        <f>IFERROR(IF(V57="",0,CEILING((V57/$H57),1)*$H57),"")</f>
        <v>153</v>
      </c>
      <c r="X57" s="51">
        <f>IFERROR(IF(W57=0,"",ROUNDUP(W57/H57,0)*0.00937),"")</f>
        <v>0.31857999999999997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6">
        <v>4680115881525</v>
      </c>
      <c r="E58" s="75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103" t="s">
        <v>113</v>
      </c>
      <c r="O58" s="74"/>
      <c r="P58" s="74"/>
      <c r="Q58" s="74"/>
      <c r="R58" s="75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4"/>
      <c r="N59" s="85" t="s">
        <v>66</v>
      </c>
      <c r="O59" s="86"/>
      <c r="P59" s="86"/>
      <c r="Q59" s="86"/>
      <c r="R59" s="86"/>
      <c r="S59" s="86"/>
      <c r="T59" s="87"/>
      <c r="U59" s="56" t="s">
        <v>67</v>
      </c>
      <c r="V59" s="57">
        <f>IFERROR(V55/H55,"0")+IFERROR(V56/H56,"0")+IFERROR(V57/H57,"0")+IFERROR(V58/H58,"0")</f>
        <v>54.370370370370367</v>
      </c>
      <c r="W59" s="57">
        <f>IFERROR(W55/H55,"0")+IFERROR(W56/H56,"0")+IFERROR(W57/H57,"0")+IFERROR(W58/H58,"0")</f>
        <v>55</v>
      </c>
      <c r="X59" s="57">
        <f>IFERROR(IF(X55="",0,X55),"0")+IFERROR(IF(X56="",0,X56),"0")+IFERROR(IF(X57="",0,X57),"0")+IFERROR(IF(X58="",0,X58),"0")</f>
        <v>0.77532999999999996</v>
      </c>
      <c r="Y59" s="58"/>
      <c r="Z59" s="58"/>
    </row>
    <row r="60" spans="1:53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4"/>
      <c r="N60" s="85" t="s">
        <v>66</v>
      </c>
      <c r="O60" s="86"/>
      <c r="P60" s="86"/>
      <c r="Q60" s="86"/>
      <c r="R60" s="86"/>
      <c r="S60" s="86"/>
      <c r="T60" s="87"/>
      <c r="U60" s="56" t="s">
        <v>65</v>
      </c>
      <c r="V60" s="57">
        <f>IFERROR(SUM(V55:V58),"0")</f>
        <v>373</v>
      </c>
      <c r="W60" s="57">
        <f>IFERROR(SUM(W55:W58),"0")</f>
        <v>379.8</v>
      </c>
      <c r="X60" s="56"/>
      <c r="Y60" s="58"/>
      <c r="Z60" s="58"/>
    </row>
    <row r="61" spans="1:53" ht="16.5" customHeight="1" x14ac:dyDescent="0.25">
      <c r="A61" s="94" t="s">
        <v>93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66"/>
      <c r="Z61" s="66"/>
    </row>
    <row r="62" spans="1:53" ht="14.25" customHeight="1" x14ac:dyDescent="0.25">
      <c r="A62" s="95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6">
        <v>4607091382945</v>
      </c>
      <c r="E63" s="75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103" t="s">
        <v>116</v>
      </c>
      <c r="O63" s="74"/>
      <c r="P63" s="74"/>
      <c r="Q63" s="74"/>
      <c r="R63" s="75"/>
      <c r="S63" s="47"/>
      <c r="T63" s="47"/>
      <c r="U63" s="48" t="s">
        <v>65</v>
      </c>
      <c r="V63" s="49">
        <v>20</v>
      </c>
      <c r="W63" s="50">
        <f t="shared" ref="W63:W79" si="2">IFERROR(IF(V63="",0,CEILING((V63/$H63),1)*$H63),"")</f>
        <v>22.4</v>
      </c>
      <c r="X63" s="51">
        <f>IFERROR(IF(W63=0,"",ROUNDUP(W63/H63,0)*0.02175),"")</f>
        <v>4.3499999999999997E-2</v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6">
        <v>4607091385670</v>
      </c>
      <c r="E64" s="75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4"/>
      <c r="P64" s="74"/>
      <c r="Q64" s="74"/>
      <c r="R64" s="75"/>
      <c r="S64" s="47"/>
      <c r="T64" s="47"/>
      <c r="U64" s="48" t="s">
        <v>65</v>
      </c>
      <c r="V64" s="49">
        <v>24</v>
      </c>
      <c r="W64" s="50">
        <f t="shared" si="2"/>
        <v>32.400000000000006</v>
      </c>
      <c r="X64" s="51">
        <f>IFERROR(IF(W64=0,"",ROUNDUP(W64/H64,0)*0.02175),"")</f>
        <v>6.5250000000000002E-2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6">
        <v>4680115881327</v>
      </c>
      <c r="E65" s="75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4"/>
      <c r="P65" s="74"/>
      <c r="Q65" s="74"/>
      <c r="R65" s="75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6">
        <v>4680115882133</v>
      </c>
      <c r="E66" s="75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4"/>
      <c r="P66" s="74"/>
      <c r="Q66" s="74"/>
      <c r="R66" s="75"/>
      <c r="S66" s="47"/>
      <c r="T66" s="47"/>
      <c r="U66" s="48" t="s">
        <v>65</v>
      </c>
      <c r="V66" s="49">
        <v>60</v>
      </c>
      <c r="W66" s="50">
        <f t="shared" si="2"/>
        <v>64.800000000000011</v>
      </c>
      <c r="X66" s="51">
        <f>IFERROR(IF(W66=0,"",ROUNDUP(W66/H66,0)*0.02175),"")</f>
        <v>0.1305</v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6">
        <v>4607091382952</v>
      </c>
      <c r="E67" s="75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4"/>
      <c r="P67" s="74"/>
      <c r="Q67" s="74"/>
      <c r="R67" s="75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6">
        <v>4680115882539</v>
      </c>
      <c r="E68" s="75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4"/>
      <c r="P68" s="74"/>
      <c r="Q68" s="74"/>
      <c r="R68" s="75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6">
        <v>4607091385687</v>
      </c>
      <c r="E69" s="75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4"/>
      <c r="P69" s="74"/>
      <c r="Q69" s="74"/>
      <c r="R69" s="75"/>
      <c r="S69" s="47"/>
      <c r="T69" s="47"/>
      <c r="U69" s="48" t="s">
        <v>65</v>
      </c>
      <c r="V69" s="49">
        <v>112</v>
      </c>
      <c r="W69" s="50">
        <f t="shared" si="2"/>
        <v>112</v>
      </c>
      <c r="X69" s="51">
        <f t="shared" si="3"/>
        <v>0.26235999999999998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6">
        <v>4607091384604</v>
      </c>
      <c r="E70" s="75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4"/>
      <c r="P70" s="74"/>
      <c r="Q70" s="74"/>
      <c r="R70" s="75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6">
        <v>4680115880283</v>
      </c>
      <c r="E71" s="75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4"/>
      <c r="P71" s="74"/>
      <c r="Q71" s="74"/>
      <c r="R71" s="75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6">
        <v>4680115881518</v>
      </c>
      <c r="E72" s="75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4"/>
      <c r="P72" s="74"/>
      <c r="Q72" s="74"/>
      <c r="R72" s="75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6">
        <v>4680115881303</v>
      </c>
      <c r="E73" s="75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4"/>
      <c r="P73" s="74"/>
      <c r="Q73" s="74"/>
      <c r="R73" s="75"/>
      <c r="S73" s="47"/>
      <c r="T73" s="47"/>
      <c r="U73" s="48" t="s">
        <v>65</v>
      </c>
      <c r="V73" s="49">
        <v>90</v>
      </c>
      <c r="W73" s="50">
        <f t="shared" si="2"/>
        <v>90</v>
      </c>
      <c r="X73" s="51">
        <f t="shared" si="3"/>
        <v>0.18740000000000001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6">
        <v>4680115882577</v>
      </c>
      <c r="E74" s="75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103" t="s">
        <v>141</v>
      </c>
      <c r="O74" s="74"/>
      <c r="P74" s="74"/>
      <c r="Q74" s="74"/>
      <c r="R74" s="75"/>
      <c r="S74" s="47"/>
      <c r="T74" s="47"/>
      <c r="U74" s="48" t="s">
        <v>65</v>
      </c>
      <c r="V74" s="49">
        <v>102.4</v>
      </c>
      <c r="W74" s="50">
        <f t="shared" si="2"/>
        <v>102.4</v>
      </c>
      <c r="X74" s="51">
        <f>IFERROR(IF(W74=0,"",ROUNDUP(W74/H74,0)*0.00753),"")</f>
        <v>0.24096000000000001</v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6">
        <v>4680115882720</v>
      </c>
      <c r="E75" s="75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103" t="s">
        <v>144</v>
      </c>
      <c r="O75" s="74"/>
      <c r="P75" s="74"/>
      <c r="Q75" s="74"/>
      <c r="R75" s="75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6">
        <v>4607091388466</v>
      </c>
      <c r="E76" s="75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4"/>
      <c r="P76" s="74"/>
      <c r="Q76" s="74"/>
      <c r="R76" s="75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6">
        <v>4680115880269</v>
      </c>
      <c r="E77" s="75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4"/>
      <c r="P77" s="74"/>
      <c r="Q77" s="74"/>
      <c r="R77" s="75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6">
        <v>4680115880429</v>
      </c>
      <c r="E78" s="75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4"/>
      <c r="P78" s="74"/>
      <c r="Q78" s="74"/>
      <c r="R78" s="75"/>
      <c r="S78" s="47"/>
      <c r="T78" s="47"/>
      <c r="U78" s="48" t="s">
        <v>65</v>
      </c>
      <c r="V78" s="49">
        <v>117</v>
      </c>
      <c r="W78" s="50">
        <f t="shared" si="2"/>
        <v>117</v>
      </c>
      <c r="X78" s="51">
        <f>IFERROR(IF(W78=0,"",ROUNDUP(W78/H78,0)*0.00937),"")</f>
        <v>0.24362</v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6">
        <v>4680115881457</v>
      </c>
      <c r="E79" s="75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4"/>
      <c r="P79" s="74"/>
      <c r="Q79" s="74"/>
      <c r="R79" s="75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4"/>
      <c r="N80" s="85" t="s">
        <v>66</v>
      </c>
      <c r="O80" s="86"/>
      <c r="P80" s="86"/>
      <c r="Q80" s="86"/>
      <c r="R80" s="86"/>
      <c r="S80" s="86"/>
      <c r="T80" s="87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115.56349206349206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117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1.1735899999999999</v>
      </c>
      <c r="Y80" s="58"/>
      <c r="Z80" s="58"/>
    </row>
    <row r="81" spans="1:53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4"/>
      <c r="N81" s="85" t="s">
        <v>66</v>
      </c>
      <c r="O81" s="86"/>
      <c r="P81" s="86"/>
      <c r="Q81" s="86"/>
      <c r="R81" s="86"/>
      <c r="S81" s="86"/>
      <c r="T81" s="87"/>
      <c r="U81" s="56" t="s">
        <v>65</v>
      </c>
      <c r="V81" s="57">
        <f>IFERROR(SUM(V63:V79),"0")</f>
        <v>525.4</v>
      </c>
      <c r="W81" s="57">
        <f>IFERROR(SUM(W63:W79),"0")</f>
        <v>541</v>
      </c>
      <c r="X81" s="56"/>
      <c r="Y81" s="58"/>
      <c r="Z81" s="58"/>
    </row>
    <row r="82" spans="1:53" ht="14.25" customHeight="1" x14ac:dyDescent="0.25">
      <c r="A82" s="95" t="s">
        <v>95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6">
        <v>4607091384789</v>
      </c>
      <c r="E83" s="75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103" t="s">
        <v>155</v>
      </c>
      <c r="O83" s="74"/>
      <c r="P83" s="74"/>
      <c r="Q83" s="74"/>
      <c r="R83" s="75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6">
        <v>4680115881488</v>
      </c>
      <c r="E84" s="75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4"/>
      <c r="P84" s="74"/>
      <c r="Q84" s="74"/>
      <c r="R84" s="75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6">
        <v>4607091384765</v>
      </c>
      <c r="E85" s="75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103" t="s">
        <v>160</v>
      </c>
      <c r="O85" s="74"/>
      <c r="P85" s="74"/>
      <c r="Q85" s="74"/>
      <c r="R85" s="75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6">
        <v>4680115882751</v>
      </c>
      <c r="E86" s="75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103" t="s">
        <v>163</v>
      </c>
      <c r="O86" s="74"/>
      <c r="P86" s="74"/>
      <c r="Q86" s="74"/>
      <c r="R86" s="75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6">
        <v>4680115882775</v>
      </c>
      <c r="E87" s="75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103" t="s">
        <v>167</v>
      </c>
      <c r="O87" s="74"/>
      <c r="P87" s="74"/>
      <c r="Q87" s="74"/>
      <c r="R87" s="75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6">
        <v>4680115880658</v>
      </c>
      <c r="E88" s="75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4"/>
      <c r="P88" s="74"/>
      <c r="Q88" s="74"/>
      <c r="R88" s="75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6">
        <v>4607091381962</v>
      </c>
      <c r="E89" s="75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4"/>
      <c r="P89" s="74"/>
      <c r="Q89" s="74"/>
      <c r="R89" s="75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2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4"/>
      <c r="N90" s="85" t="s">
        <v>66</v>
      </c>
      <c r="O90" s="86"/>
      <c r="P90" s="86"/>
      <c r="Q90" s="86"/>
      <c r="R90" s="86"/>
      <c r="S90" s="86"/>
      <c r="T90" s="87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4"/>
      <c r="N91" s="85" t="s">
        <v>66</v>
      </c>
      <c r="O91" s="86"/>
      <c r="P91" s="86"/>
      <c r="Q91" s="86"/>
      <c r="R91" s="86"/>
      <c r="S91" s="86"/>
      <c r="T91" s="87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95" t="s">
        <v>60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6">
        <v>4607091387667</v>
      </c>
      <c r="E93" s="75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4"/>
      <c r="P93" s="74"/>
      <c r="Q93" s="74"/>
      <c r="R93" s="75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6">
        <v>4607091387636</v>
      </c>
      <c r="E94" s="75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4"/>
      <c r="P94" s="74"/>
      <c r="Q94" s="74"/>
      <c r="R94" s="75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6">
        <v>4607091384727</v>
      </c>
      <c r="E95" s="75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4"/>
      <c r="P95" s="74"/>
      <c r="Q95" s="74"/>
      <c r="R95" s="75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6">
        <v>4607091386745</v>
      </c>
      <c r="E96" s="75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4"/>
      <c r="P96" s="74"/>
      <c r="Q96" s="74"/>
      <c r="R96" s="75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6">
        <v>4607091382426</v>
      </c>
      <c r="E97" s="75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4"/>
      <c r="P97" s="74"/>
      <c r="Q97" s="74"/>
      <c r="R97" s="75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6">
        <v>4607091386547</v>
      </c>
      <c r="E98" s="75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4"/>
      <c r="P98" s="74"/>
      <c r="Q98" s="74"/>
      <c r="R98" s="75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6">
        <v>4607091384734</v>
      </c>
      <c r="E99" s="75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4"/>
      <c r="P99" s="74"/>
      <c r="Q99" s="74"/>
      <c r="R99" s="75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6">
        <v>4607091382464</v>
      </c>
      <c r="E100" s="75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4"/>
      <c r="P100" s="74"/>
      <c r="Q100" s="74"/>
      <c r="R100" s="75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6">
        <v>4680115883444</v>
      </c>
      <c r="E101" s="75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103" t="s">
        <v>190</v>
      </c>
      <c r="O101" s="74"/>
      <c r="P101" s="74"/>
      <c r="Q101" s="74"/>
      <c r="R101" s="75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6">
        <v>4680115883444</v>
      </c>
      <c r="E102" s="75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103" t="s">
        <v>190</v>
      </c>
      <c r="O102" s="74"/>
      <c r="P102" s="74"/>
      <c r="Q102" s="74"/>
      <c r="R102" s="75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4"/>
      <c r="N103" s="85" t="s">
        <v>66</v>
      </c>
      <c r="O103" s="86"/>
      <c r="P103" s="86"/>
      <c r="Q103" s="86"/>
      <c r="R103" s="86"/>
      <c r="S103" s="86"/>
      <c r="T103" s="87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58"/>
      <c r="Z103" s="58"/>
    </row>
    <row r="104" spans="1:53" x14ac:dyDescent="0.2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4"/>
      <c r="N104" s="85" t="s">
        <v>66</v>
      </c>
      <c r="O104" s="86"/>
      <c r="P104" s="86"/>
      <c r="Q104" s="86"/>
      <c r="R104" s="86"/>
      <c r="S104" s="86"/>
      <c r="T104" s="87"/>
      <c r="U104" s="56" t="s">
        <v>65</v>
      </c>
      <c r="V104" s="57">
        <f>IFERROR(SUM(V93:V102),"0")</f>
        <v>0</v>
      </c>
      <c r="W104" s="57">
        <f>IFERROR(SUM(W93:W102),"0")</f>
        <v>0</v>
      </c>
      <c r="X104" s="56"/>
      <c r="Y104" s="58"/>
      <c r="Z104" s="58"/>
    </row>
    <row r="105" spans="1:53" ht="14.25" customHeight="1" x14ac:dyDescent="0.25">
      <c r="A105" s="95" t="s">
        <v>68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6">
        <v>4607091386967</v>
      </c>
      <c r="E106" s="75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103" t="s">
        <v>194</v>
      </c>
      <c r="O106" s="74"/>
      <c r="P106" s="74"/>
      <c r="Q106" s="74"/>
      <c r="R106" s="75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6">
        <v>4607091386967</v>
      </c>
      <c r="E107" s="75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103" t="s">
        <v>196</v>
      </c>
      <c r="O107" s="74"/>
      <c r="P107" s="74"/>
      <c r="Q107" s="74"/>
      <c r="R107" s="75"/>
      <c r="S107" s="47"/>
      <c r="T107" s="47"/>
      <c r="U107" s="48" t="s">
        <v>65</v>
      </c>
      <c r="V107" s="49">
        <v>220</v>
      </c>
      <c r="W107" s="50">
        <f t="shared" si="6"/>
        <v>226.8</v>
      </c>
      <c r="X107" s="51">
        <f>IFERROR(IF(W107=0,"",ROUNDUP(W107/H107,0)*0.02175),"")</f>
        <v>0.58724999999999994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6">
        <v>4607091385304</v>
      </c>
      <c r="E108" s="75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4"/>
      <c r="P108" s="74"/>
      <c r="Q108" s="74"/>
      <c r="R108" s="75"/>
      <c r="S108" s="47"/>
      <c r="T108" s="47"/>
      <c r="U108" s="48" t="s">
        <v>65</v>
      </c>
      <c r="V108" s="49">
        <v>96</v>
      </c>
      <c r="W108" s="50">
        <f t="shared" si="6"/>
        <v>97.199999999999989</v>
      </c>
      <c r="X108" s="51">
        <f>IFERROR(IF(W108=0,"",ROUNDUP(W108/H108,0)*0.02175),"")</f>
        <v>0.26100000000000001</v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6">
        <v>4607091386264</v>
      </c>
      <c r="E109" s="75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4"/>
      <c r="P109" s="74"/>
      <c r="Q109" s="74"/>
      <c r="R109" s="75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6">
        <v>4680115882584</v>
      </c>
      <c r="E110" s="75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103" t="s">
        <v>203</v>
      </c>
      <c r="O110" s="74"/>
      <c r="P110" s="74"/>
      <c r="Q110" s="74"/>
      <c r="R110" s="75"/>
      <c r="S110" s="47"/>
      <c r="T110" s="47"/>
      <c r="U110" s="48" t="s">
        <v>65</v>
      </c>
      <c r="V110" s="49">
        <v>38.28</v>
      </c>
      <c r="W110" s="50">
        <f t="shared" si="6"/>
        <v>39.6</v>
      </c>
      <c r="X110" s="51">
        <f>IFERROR(IF(W110=0,"",ROUNDUP(W110/H110,0)*0.00753),"")</f>
        <v>0.11295000000000001</v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6">
        <v>4607091385731</v>
      </c>
      <c r="E111" s="75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103" t="s">
        <v>206</v>
      </c>
      <c r="O111" s="74"/>
      <c r="P111" s="74"/>
      <c r="Q111" s="74"/>
      <c r="R111" s="75"/>
      <c r="S111" s="47"/>
      <c r="T111" s="47"/>
      <c r="U111" s="48" t="s">
        <v>65</v>
      </c>
      <c r="V111" s="49">
        <v>36</v>
      </c>
      <c r="W111" s="50">
        <f t="shared" si="6"/>
        <v>37.800000000000004</v>
      </c>
      <c r="X111" s="51">
        <f>IFERROR(IF(W111=0,"",ROUNDUP(W111/H111,0)*0.00753),"")</f>
        <v>0.10542</v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6">
        <v>4680115880214</v>
      </c>
      <c r="E112" s="75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103" t="s">
        <v>209</v>
      </c>
      <c r="O112" s="74"/>
      <c r="P112" s="74"/>
      <c r="Q112" s="74"/>
      <c r="R112" s="75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6">
        <v>4680115880894</v>
      </c>
      <c r="E113" s="75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103" t="s">
        <v>212</v>
      </c>
      <c r="O113" s="74"/>
      <c r="P113" s="74"/>
      <c r="Q113" s="74"/>
      <c r="R113" s="75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6">
        <v>4607091385427</v>
      </c>
      <c r="E114" s="75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4"/>
      <c r="P114" s="74"/>
      <c r="Q114" s="74"/>
      <c r="R114" s="75"/>
      <c r="S114" s="47"/>
      <c r="T114" s="47"/>
      <c r="U114" s="48" t="s">
        <v>65</v>
      </c>
      <c r="V114" s="49">
        <v>66</v>
      </c>
      <c r="W114" s="50">
        <f t="shared" si="6"/>
        <v>66</v>
      </c>
      <c r="X114" s="51">
        <f>IFERROR(IF(W114=0,"",ROUNDUP(W114/H114,0)*0.00753),"")</f>
        <v>0.16566</v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6">
        <v>4680115882645</v>
      </c>
      <c r="E115" s="75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103" t="s">
        <v>217</v>
      </c>
      <c r="O115" s="74"/>
      <c r="P115" s="74"/>
      <c r="Q115" s="74"/>
      <c r="R115" s="75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2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4"/>
      <c r="N116" s="85" t="s">
        <v>66</v>
      </c>
      <c r="O116" s="86"/>
      <c r="P116" s="86"/>
      <c r="Q116" s="86"/>
      <c r="R116" s="86"/>
      <c r="S116" s="86"/>
      <c r="T116" s="87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87.87566137566138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90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1.2322799999999998</v>
      </c>
      <c r="Y116" s="58"/>
      <c r="Z116" s="58"/>
    </row>
    <row r="117" spans="1:53" x14ac:dyDescent="0.2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4"/>
      <c r="N117" s="85" t="s">
        <v>66</v>
      </c>
      <c r="O117" s="86"/>
      <c r="P117" s="86"/>
      <c r="Q117" s="86"/>
      <c r="R117" s="86"/>
      <c r="S117" s="86"/>
      <c r="T117" s="87"/>
      <c r="U117" s="56" t="s">
        <v>65</v>
      </c>
      <c r="V117" s="57">
        <f>IFERROR(SUM(V106:V115),"0")</f>
        <v>456.28</v>
      </c>
      <c r="W117" s="57">
        <f>IFERROR(SUM(W106:W115),"0")</f>
        <v>467.40000000000003</v>
      </c>
      <c r="X117" s="56"/>
      <c r="Y117" s="58"/>
      <c r="Z117" s="58"/>
    </row>
    <row r="118" spans="1:53" ht="14.25" customHeight="1" x14ac:dyDescent="0.25">
      <c r="A118" s="95" t="s">
        <v>218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6">
        <v>4607091383065</v>
      </c>
      <c r="E119" s="75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4"/>
      <c r="P119" s="74"/>
      <c r="Q119" s="74"/>
      <c r="R119" s="75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6">
        <v>4680115881532</v>
      </c>
      <c r="E120" s="75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4"/>
      <c r="P120" s="74"/>
      <c r="Q120" s="74"/>
      <c r="R120" s="75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IFERROR(IF(W120=0,"",ROUNDUP(W120/H120,0)*0.02175),"")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6">
        <v>4680115882652</v>
      </c>
      <c r="E121" s="75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103" t="s">
        <v>225</v>
      </c>
      <c r="O121" s="74"/>
      <c r="P121" s="74"/>
      <c r="Q121" s="74"/>
      <c r="R121" s="75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6">
        <v>4680115880238</v>
      </c>
      <c r="E122" s="75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4"/>
      <c r="P122" s="74"/>
      <c r="Q122" s="74"/>
      <c r="R122" s="75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6">
        <v>4680115881464</v>
      </c>
      <c r="E123" s="75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103" t="s">
        <v>230</v>
      </c>
      <c r="O123" s="74"/>
      <c r="P123" s="74"/>
      <c r="Q123" s="74"/>
      <c r="R123" s="75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4"/>
      <c r="N124" s="85" t="s">
        <v>66</v>
      </c>
      <c r="O124" s="86"/>
      <c r="P124" s="86"/>
      <c r="Q124" s="86"/>
      <c r="R124" s="86"/>
      <c r="S124" s="86"/>
      <c r="T124" s="87"/>
      <c r="U124" s="56" t="s">
        <v>67</v>
      </c>
      <c r="V124" s="57">
        <f>IFERROR(V119/H119,"0")+IFERROR(V120/H120,"0")+IFERROR(V121/H121,"0")+IFERROR(V122/H122,"0")+IFERROR(V123/H123,"0")</f>
        <v>0</v>
      </c>
      <c r="W124" s="57">
        <f>IFERROR(W119/H119,"0")+IFERROR(W120/H120,"0")+IFERROR(W121/H121,"0")+IFERROR(W122/H122,"0")+IFERROR(W123/H123,"0")</f>
        <v>0</v>
      </c>
      <c r="X124" s="57">
        <f>IFERROR(IF(X119="",0,X119),"0")+IFERROR(IF(X120="",0,X120),"0")+IFERROR(IF(X121="",0,X121),"0")+IFERROR(IF(X122="",0,X122),"0")+IFERROR(IF(X123="",0,X123),"0")</f>
        <v>0</v>
      </c>
      <c r="Y124" s="58"/>
      <c r="Z124" s="58"/>
    </row>
    <row r="125" spans="1:53" x14ac:dyDescent="0.2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4"/>
      <c r="N125" s="85" t="s">
        <v>66</v>
      </c>
      <c r="O125" s="86"/>
      <c r="P125" s="86"/>
      <c r="Q125" s="86"/>
      <c r="R125" s="86"/>
      <c r="S125" s="86"/>
      <c r="T125" s="87"/>
      <c r="U125" s="56" t="s">
        <v>65</v>
      </c>
      <c r="V125" s="57">
        <f>IFERROR(SUM(V119:V123),"0")</f>
        <v>0</v>
      </c>
      <c r="W125" s="57">
        <f>IFERROR(SUM(W119:W123),"0")</f>
        <v>0</v>
      </c>
      <c r="X125" s="56"/>
      <c r="Y125" s="58"/>
      <c r="Z125" s="58"/>
    </row>
    <row r="126" spans="1:53" ht="16.5" customHeight="1" x14ac:dyDescent="0.25">
      <c r="A126" s="94" t="s">
        <v>231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66"/>
      <c r="Z126" s="66"/>
    </row>
    <row r="127" spans="1:53" ht="14.25" customHeight="1" x14ac:dyDescent="0.25">
      <c r="A127" s="95" t="s">
        <v>68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6">
        <v>4607091385168</v>
      </c>
      <c r="E128" s="75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4"/>
      <c r="P128" s="74"/>
      <c r="Q128" s="74"/>
      <c r="R128" s="75"/>
      <c r="S128" s="47"/>
      <c r="T128" s="47"/>
      <c r="U128" s="48" t="s">
        <v>65</v>
      </c>
      <c r="V128" s="49">
        <v>330</v>
      </c>
      <c r="W128" s="50">
        <f>IFERROR(IF(V128="",0,CEILING((V128/$H128),1)*$H128),"")</f>
        <v>332.09999999999997</v>
      </c>
      <c r="X128" s="51">
        <f>IFERROR(IF(W128=0,"",ROUNDUP(W128/H128,0)*0.02175),"")</f>
        <v>0.89174999999999993</v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6">
        <v>4607091383256</v>
      </c>
      <c r="E129" s="75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4"/>
      <c r="P129" s="74"/>
      <c r="Q129" s="74"/>
      <c r="R129" s="75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6">
        <v>4607091385748</v>
      </c>
      <c r="E130" s="75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4"/>
      <c r="P130" s="74"/>
      <c r="Q130" s="74"/>
      <c r="R130" s="75"/>
      <c r="S130" s="47"/>
      <c r="T130" s="47"/>
      <c r="U130" s="48" t="s">
        <v>65</v>
      </c>
      <c r="V130" s="49">
        <v>90</v>
      </c>
      <c r="W130" s="50">
        <f>IFERROR(IF(V130="",0,CEILING((V130/$H130),1)*$H130),"")</f>
        <v>91.800000000000011</v>
      </c>
      <c r="X130" s="51">
        <f>IFERROR(IF(W130=0,"",ROUNDUP(W130/H130,0)*0.00753),"")</f>
        <v>0.25602000000000003</v>
      </c>
      <c r="Y130" s="52"/>
      <c r="Z130" s="53"/>
      <c r="AD130" s="54"/>
      <c r="BA130" s="55" t="s">
        <v>1</v>
      </c>
    </row>
    <row r="131" spans="1:53" x14ac:dyDescent="0.2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4"/>
      <c r="N131" s="85" t="s">
        <v>66</v>
      </c>
      <c r="O131" s="86"/>
      <c r="P131" s="86"/>
      <c r="Q131" s="86"/>
      <c r="R131" s="86"/>
      <c r="S131" s="86"/>
      <c r="T131" s="87"/>
      <c r="U131" s="56" t="s">
        <v>67</v>
      </c>
      <c r="V131" s="57">
        <f>IFERROR(V128/H128,"0")+IFERROR(V129/H129,"0")+IFERROR(V130/H130,"0")</f>
        <v>74.074074074074076</v>
      </c>
      <c r="W131" s="57">
        <f>IFERROR(W128/H128,"0")+IFERROR(W129/H129,"0")+IFERROR(W130/H130,"0")</f>
        <v>75</v>
      </c>
      <c r="X131" s="57">
        <f>IFERROR(IF(X128="",0,X128),"0")+IFERROR(IF(X129="",0,X129),"0")+IFERROR(IF(X130="",0,X130),"0")</f>
        <v>1.14777</v>
      </c>
      <c r="Y131" s="58"/>
      <c r="Z131" s="58"/>
    </row>
    <row r="132" spans="1:53" x14ac:dyDescent="0.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4"/>
      <c r="N132" s="85" t="s">
        <v>66</v>
      </c>
      <c r="O132" s="86"/>
      <c r="P132" s="86"/>
      <c r="Q132" s="86"/>
      <c r="R132" s="86"/>
      <c r="S132" s="86"/>
      <c r="T132" s="87"/>
      <c r="U132" s="56" t="s">
        <v>65</v>
      </c>
      <c r="V132" s="57">
        <f>IFERROR(SUM(V128:V130),"0")</f>
        <v>420</v>
      </c>
      <c r="W132" s="57">
        <f>IFERROR(SUM(W128:W130),"0")</f>
        <v>423.9</v>
      </c>
      <c r="X132" s="56"/>
      <c r="Y132" s="58"/>
      <c r="Z132" s="58"/>
    </row>
    <row r="133" spans="1:53" ht="27.75" customHeight="1" x14ac:dyDescent="0.2">
      <c r="A133" s="105" t="s">
        <v>238</v>
      </c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41"/>
      <c r="Z133" s="41"/>
    </row>
    <row r="134" spans="1:53" ht="16.5" customHeight="1" x14ac:dyDescent="0.25">
      <c r="A134" s="94" t="s">
        <v>239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66"/>
      <c r="Z134" s="66"/>
    </row>
    <row r="135" spans="1:53" ht="14.25" customHeight="1" x14ac:dyDescent="0.25">
      <c r="A135" s="95" t="s">
        <v>103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6">
        <v>4607091383423</v>
      </c>
      <c r="E136" s="75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4"/>
      <c r="P136" s="74"/>
      <c r="Q136" s="74"/>
      <c r="R136" s="75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6">
        <v>4607091381405</v>
      </c>
      <c r="E137" s="75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4"/>
      <c r="P137" s="74"/>
      <c r="Q137" s="74"/>
      <c r="R137" s="75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6">
        <v>4607091386516</v>
      </c>
      <c r="E138" s="75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4"/>
      <c r="P138" s="74"/>
      <c r="Q138" s="74"/>
      <c r="R138" s="75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4"/>
      <c r="N139" s="85" t="s">
        <v>66</v>
      </c>
      <c r="O139" s="86"/>
      <c r="P139" s="86"/>
      <c r="Q139" s="86"/>
      <c r="R139" s="86"/>
      <c r="S139" s="86"/>
      <c r="T139" s="87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4"/>
      <c r="N140" s="85" t="s">
        <v>66</v>
      </c>
      <c r="O140" s="86"/>
      <c r="P140" s="86"/>
      <c r="Q140" s="86"/>
      <c r="R140" s="86"/>
      <c r="S140" s="86"/>
      <c r="T140" s="87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94" t="s">
        <v>246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66"/>
      <c r="Z141" s="66"/>
    </row>
    <row r="142" spans="1:53" ht="14.25" customHeight="1" x14ac:dyDescent="0.25">
      <c r="A142" s="95" t="s">
        <v>60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6">
        <v>4680115880993</v>
      </c>
      <c r="E143" s="75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4"/>
      <c r="P143" s="74"/>
      <c r="Q143" s="74"/>
      <c r="R143" s="75"/>
      <c r="S143" s="47"/>
      <c r="T143" s="47"/>
      <c r="U143" s="48" t="s">
        <v>65</v>
      </c>
      <c r="V143" s="49">
        <v>0</v>
      </c>
      <c r="W143" s="50">
        <f t="shared" ref="W143:W150" si="7">IFERROR(IF(V143="",0,CEILING((V143/$H143),1)*$H143),"")</f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6">
        <v>4680115881761</v>
      </c>
      <c r="E144" s="75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4"/>
      <c r="P144" s="74"/>
      <c r="Q144" s="74"/>
      <c r="R144" s="75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IFERROR(IF(W144=0,"",ROUNDUP(W144/H144,0)*0.00753),"")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6">
        <v>4680115881563</v>
      </c>
      <c r="E145" s="75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4"/>
      <c r="P145" s="74"/>
      <c r="Q145" s="74"/>
      <c r="R145" s="75"/>
      <c r="S145" s="47"/>
      <c r="T145" s="47"/>
      <c r="U145" s="48" t="s">
        <v>65</v>
      </c>
      <c r="V145" s="49">
        <v>12</v>
      </c>
      <c r="W145" s="50">
        <f t="shared" si="7"/>
        <v>12.600000000000001</v>
      </c>
      <c r="X145" s="51">
        <f>IFERROR(IF(W145=0,"",ROUNDUP(W145/H145,0)*0.00753),"")</f>
        <v>2.2589999999999999E-2</v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6">
        <v>4680115880986</v>
      </c>
      <c r="E146" s="75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4"/>
      <c r="P146" s="74"/>
      <c r="Q146" s="74"/>
      <c r="R146" s="75"/>
      <c r="S146" s="47"/>
      <c r="T146" s="47"/>
      <c r="U146" s="48" t="s">
        <v>65</v>
      </c>
      <c r="V146" s="49">
        <v>100.8</v>
      </c>
      <c r="W146" s="50">
        <f t="shared" si="7"/>
        <v>100.80000000000001</v>
      </c>
      <c r="X146" s="51">
        <f>IFERROR(IF(W146=0,"",ROUNDUP(W146/H146,0)*0.00502),"")</f>
        <v>0.24096000000000001</v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6">
        <v>4680115880207</v>
      </c>
      <c r="E147" s="75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4"/>
      <c r="P147" s="74"/>
      <c r="Q147" s="74"/>
      <c r="R147" s="75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6">
        <v>4680115881785</v>
      </c>
      <c r="E148" s="75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4"/>
      <c r="P148" s="74"/>
      <c r="Q148" s="74"/>
      <c r="R148" s="75"/>
      <c r="S148" s="47"/>
      <c r="T148" s="47"/>
      <c r="U148" s="48" t="s">
        <v>65</v>
      </c>
      <c r="V148" s="49">
        <v>142.80000000000001</v>
      </c>
      <c r="W148" s="50">
        <f t="shared" si="7"/>
        <v>142.80000000000001</v>
      </c>
      <c r="X148" s="51">
        <f>IFERROR(IF(W148=0,"",ROUNDUP(W148/H148,0)*0.00502),"")</f>
        <v>0.34136</v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6">
        <v>4680115881679</v>
      </c>
      <c r="E149" s="75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4"/>
      <c r="P149" s="74"/>
      <c r="Q149" s="74"/>
      <c r="R149" s="75"/>
      <c r="S149" s="47"/>
      <c r="T149" s="47"/>
      <c r="U149" s="48" t="s">
        <v>65</v>
      </c>
      <c r="V149" s="49">
        <v>148.4</v>
      </c>
      <c r="W149" s="50">
        <f t="shared" si="7"/>
        <v>149.1</v>
      </c>
      <c r="X149" s="51">
        <f>IFERROR(IF(W149=0,"",ROUNDUP(W149/H149,0)*0.00502),"")</f>
        <v>0.35642000000000001</v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6">
        <v>4680115880191</v>
      </c>
      <c r="E150" s="75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4"/>
      <c r="P150" s="74"/>
      <c r="Q150" s="74"/>
      <c r="R150" s="75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4"/>
      <c r="N151" s="85" t="s">
        <v>66</v>
      </c>
      <c r="O151" s="86"/>
      <c r="P151" s="86"/>
      <c r="Q151" s="86"/>
      <c r="R151" s="86"/>
      <c r="S151" s="86"/>
      <c r="T151" s="87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189.52380952380952</v>
      </c>
      <c r="W151" s="57">
        <f>IFERROR(W143/H143,"0")+IFERROR(W144/H144,"0")+IFERROR(W145/H145,"0")+IFERROR(W146/H146,"0")+IFERROR(W147/H147,"0")+IFERROR(W148/H148,"0")+IFERROR(W149/H149,"0")+IFERROR(W150/H150,"0")</f>
        <v>190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0.96133000000000002</v>
      </c>
      <c r="Y151" s="58"/>
      <c r="Z151" s="58"/>
    </row>
    <row r="152" spans="1:53" x14ac:dyDescent="0.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4"/>
      <c r="N152" s="85" t="s">
        <v>66</v>
      </c>
      <c r="O152" s="86"/>
      <c r="P152" s="86"/>
      <c r="Q152" s="86"/>
      <c r="R152" s="86"/>
      <c r="S152" s="86"/>
      <c r="T152" s="87"/>
      <c r="U152" s="56" t="s">
        <v>65</v>
      </c>
      <c r="V152" s="57">
        <f>IFERROR(SUM(V143:V150),"0")</f>
        <v>404</v>
      </c>
      <c r="W152" s="57">
        <f>IFERROR(SUM(W143:W150),"0")</f>
        <v>405.30000000000007</v>
      </c>
      <c r="X152" s="56"/>
      <c r="Y152" s="58"/>
      <c r="Z152" s="58"/>
    </row>
    <row r="153" spans="1:53" ht="16.5" customHeight="1" x14ac:dyDescent="0.25">
      <c r="A153" s="94" t="s">
        <v>263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66"/>
      <c r="Z153" s="66"/>
    </row>
    <row r="154" spans="1:53" ht="14.25" customHeight="1" x14ac:dyDescent="0.25">
      <c r="A154" s="95" t="s">
        <v>103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6">
        <v>4680115881402</v>
      </c>
      <c r="E155" s="75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4"/>
      <c r="P155" s="74"/>
      <c r="Q155" s="74"/>
      <c r="R155" s="75"/>
      <c r="S155" s="47"/>
      <c r="T155" s="47"/>
      <c r="U155" s="48" t="s">
        <v>65</v>
      </c>
      <c r="V155" s="49">
        <v>10</v>
      </c>
      <c r="W155" s="50">
        <f>IFERROR(IF(V155="",0,CEILING((V155/$H155),1)*$H155),"")</f>
        <v>10.8</v>
      </c>
      <c r="X155" s="51">
        <f>IFERROR(IF(W155=0,"",ROUNDUP(W155/H155,0)*0.02175),"")</f>
        <v>2.1749999999999999E-2</v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6">
        <v>4680115881396</v>
      </c>
      <c r="E156" s="75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4"/>
      <c r="P156" s="74"/>
      <c r="Q156" s="74"/>
      <c r="R156" s="75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4"/>
      <c r="N157" s="85" t="s">
        <v>66</v>
      </c>
      <c r="O157" s="86"/>
      <c r="P157" s="86"/>
      <c r="Q157" s="86"/>
      <c r="R157" s="86"/>
      <c r="S157" s="86"/>
      <c r="T157" s="87"/>
      <c r="U157" s="56" t="s">
        <v>67</v>
      </c>
      <c r="V157" s="57">
        <f>IFERROR(V155/H155,"0")+IFERROR(V156/H156,"0")</f>
        <v>0.92592592592592582</v>
      </c>
      <c r="W157" s="57">
        <f>IFERROR(W155/H155,"0")+IFERROR(W156/H156,"0")</f>
        <v>1</v>
      </c>
      <c r="X157" s="57">
        <f>IFERROR(IF(X155="",0,X155),"0")+IFERROR(IF(X156="",0,X156),"0")</f>
        <v>2.1749999999999999E-2</v>
      </c>
      <c r="Y157" s="58"/>
      <c r="Z157" s="58"/>
    </row>
    <row r="158" spans="1:53" x14ac:dyDescent="0.2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4"/>
      <c r="N158" s="85" t="s">
        <v>66</v>
      </c>
      <c r="O158" s="86"/>
      <c r="P158" s="86"/>
      <c r="Q158" s="86"/>
      <c r="R158" s="86"/>
      <c r="S158" s="86"/>
      <c r="T158" s="87"/>
      <c r="U158" s="56" t="s">
        <v>65</v>
      </c>
      <c r="V158" s="57">
        <f>IFERROR(SUM(V155:V156),"0")</f>
        <v>10</v>
      </c>
      <c r="W158" s="57">
        <f>IFERROR(SUM(W155:W156),"0")</f>
        <v>10.8</v>
      </c>
      <c r="X158" s="56"/>
      <c r="Y158" s="58"/>
      <c r="Z158" s="58"/>
    </row>
    <row r="159" spans="1:53" ht="14.25" customHeight="1" x14ac:dyDescent="0.25">
      <c r="A159" s="95" t="s">
        <v>95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6">
        <v>4680115882935</v>
      </c>
      <c r="E160" s="75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103" t="s">
        <v>270</v>
      </c>
      <c r="O160" s="74"/>
      <c r="P160" s="74"/>
      <c r="Q160" s="74"/>
      <c r="R160" s="75"/>
      <c r="S160" s="47"/>
      <c r="T160" s="47"/>
      <c r="U160" s="48" t="s">
        <v>65</v>
      </c>
      <c r="V160" s="49">
        <v>0</v>
      </c>
      <c r="W160" s="50">
        <f>IFERROR(IF(V160="",0,CEILING((V160/$H160),1)*$H160),"")</f>
        <v>0</v>
      </c>
      <c r="X160" s="51" t="str">
        <f>IFERROR(IF(W160=0,"",ROUNDUP(W160/H160,0)*0.02175),"")</f>
        <v/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6">
        <v>4680115880764</v>
      </c>
      <c r="E161" s="75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4"/>
      <c r="P161" s="74"/>
      <c r="Q161" s="74"/>
      <c r="R161" s="75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4"/>
      <c r="N162" s="85" t="s">
        <v>66</v>
      </c>
      <c r="O162" s="86"/>
      <c r="P162" s="86"/>
      <c r="Q162" s="86"/>
      <c r="R162" s="86"/>
      <c r="S162" s="86"/>
      <c r="T162" s="87"/>
      <c r="U162" s="56" t="s">
        <v>67</v>
      </c>
      <c r="V162" s="57">
        <f>IFERROR(V160/H160,"0")+IFERROR(V161/H161,"0")</f>
        <v>0</v>
      </c>
      <c r="W162" s="57">
        <f>IFERROR(W160/H160,"0")+IFERROR(W161/H161,"0")</f>
        <v>0</v>
      </c>
      <c r="X162" s="57">
        <f>IFERROR(IF(X160="",0,X160),"0")+IFERROR(IF(X161="",0,X161),"0")</f>
        <v>0</v>
      </c>
      <c r="Y162" s="58"/>
      <c r="Z162" s="58"/>
    </row>
    <row r="163" spans="1:53" x14ac:dyDescent="0.2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4"/>
      <c r="N163" s="85" t="s">
        <v>66</v>
      </c>
      <c r="O163" s="86"/>
      <c r="P163" s="86"/>
      <c r="Q163" s="86"/>
      <c r="R163" s="86"/>
      <c r="S163" s="86"/>
      <c r="T163" s="87"/>
      <c r="U163" s="56" t="s">
        <v>65</v>
      </c>
      <c r="V163" s="57">
        <f>IFERROR(SUM(V160:V161),"0")</f>
        <v>0</v>
      </c>
      <c r="W163" s="57">
        <f>IFERROR(SUM(W160:W161),"0")</f>
        <v>0</v>
      </c>
      <c r="X163" s="56"/>
      <c r="Y163" s="58"/>
      <c r="Z163" s="58"/>
    </row>
    <row r="164" spans="1:53" ht="14.25" customHeight="1" x14ac:dyDescent="0.25">
      <c r="A164" s="95" t="s">
        <v>60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6">
        <v>4680115882683</v>
      </c>
      <c r="E165" s="75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4"/>
      <c r="P165" s="74"/>
      <c r="Q165" s="74"/>
      <c r="R165" s="75"/>
      <c r="S165" s="47"/>
      <c r="T165" s="47"/>
      <c r="U165" s="48" t="s">
        <v>65</v>
      </c>
      <c r="V165" s="49">
        <v>158</v>
      </c>
      <c r="W165" s="50">
        <f>IFERROR(IF(V165="",0,CEILING((V165/$H165),1)*$H165),"")</f>
        <v>162</v>
      </c>
      <c r="X165" s="51">
        <f>IFERROR(IF(W165=0,"",ROUNDUP(W165/H165,0)*0.00937),"")</f>
        <v>0.28110000000000002</v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6">
        <v>4680115882690</v>
      </c>
      <c r="E166" s="75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4"/>
      <c r="P166" s="74"/>
      <c r="Q166" s="74"/>
      <c r="R166" s="75"/>
      <c r="S166" s="47"/>
      <c r="T166" s="47"/>
      <c r="U166" s="48" t="s">
        <v>65</v>
      </c>
      <c r="V166" s="49">
        <v>150</v>
      </c>
      <c r="W166" s="50">
        <f>IFERROR(IF(V166="",0,CEILING((V166/$H166),1)*$H166),"")</f>
        <v>151.20000000000002</v>
      </c>
      <c r="X166" s="51">
        <f>IFERROR(IF(W166=0,"",ROUNDUP(W166/H166,0)*0.00937),"")</f>
        <v>0.26235999999999998</v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6">
        <v>4680115882669</v>
      </c>
      <c r="E167" s="75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4"/>
      <c r="P167" s="74"/>
      <c r="Q167" s="74"/>
      <c r="R167" s="75"/>
      <c r="S167" s="47"/>
      <c r="T167" s="47"/>
      <c r="U167" s="48" t="s">
        <v>65</v>
      </c>
      <c r="V167" s="49">
        <v>174</v>
      </c>
      <c r="W167" s="50">
        <f>IFERROR(IF(V167="",0,CEILING((V167/$H167),1)*$H167),"")</f>
        <v>178.20000000000002</v>
      </c>
      <c r="X167" s="51">
        <f>IFERROR(IF(W167=0,"",ROUNDUP(W167/H167,0)*0.00937),"")</f>
        <v>0.30920999999999998</v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6">
        <v>4680115882676</v>
      </c>
      <c r="E168" s="75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4"/>
      <c r="P168" s="74"/>
      <c r="Q168" s="74"/>
      <c r="R168" s="75"/>
      <c r="S168" s="47"/>
      <c r="T168" s="47"/>
      <c r="U168" s="48" t="s">
        <v>65</v>
      </c>
      <c r="V168" s="49">
        <v>218</v>
      </c>
      <c r="W168" s="50">
        <f>IFERROR(IF(V168="",0,CEILING((V168/$H168),1)*$H168),"")</f>
        <v>221.4</v>
      </c>
      <c r="X168" s="51">
        <f>IFERROR(IF(W168=0,"",ROUNDUP(W168/H168,0)*0.00937),"")</f>
        <v>0.38417000000000001</v>
      </c>
      <c r="Y168" s="52"/>
      <c r="Z168" s="53"/>
      <c r="AD168" s="54"/>
      <c r="BA168" s="55" t="s">
        <v>1</v>
      </c>
    </row>
    <row r="169" spans="1:53" x14ac:dyDescent="0.2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4"/>
      <c r="N169" s="85" t="s">
        <v>66</v>
      </c>
      <c r="O169" s="86"/>
      <c r="P169" s="86"/>
      <c r="Q169" s="86"/>
      <c r="R169" s="86"/>
      <c r="S169" s="86"/>
      <c r="T169" s="87"/>
      <c r="U169" s="56" t="s">
        <v>67</v>
      </c>
      <c r="V169" s="57">
        <f>IFERROR(V165/H165,"0")+IFERROR(V166/H166,"0")+IFERROR(V167/H167,"0")+IFERROR(V168/H168,"0")</f>
        <v>129.62962962962962</v>
      </c>
      <c r="W169" s="57">
        <f>IFERROR(W165/H165,"0")+IFERROR(W166/H166,"0")+IFERROR(W167/H167,"0")+IFERROR(W168/H168,"0")</f>
        <v>132</v>
      </c>
      <c r="X169" s="57">
        <f>IFERROR(IF(X165="",0,X165),"0")+IFERROR(IF(X166="",0,X166),"0")+IFERROR(IF(X167="",0,X167),"0")+IFERROR(IF(X168="",0,X168),"0")</f>
        <v>1.2368399999999999</v>
      </c>
      <c r="Y169" s="58"/>
      <c r="Z169" s="58"/>
    </row>
    <row r="170" spans="1:53" x14ac:dyDescent="0.2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4"/>
      <c r="N170" s="85" t="s">
        <v>66</v>
      </c>
      <c r="O170" s="86"/>
      <c r="P170" s="86"/>
      <c r="Q170" s="86"/>
      <c r="R170" s="86"/>
      <c r="S170" s="86"/>
      <c r="T170" s="87"/>
      <c r="U170" s="56" t="s">
        <v>65</v>
      </c>
      <c r="V170" s="57">
        <f>IFERROR(SUM(V165:V168),"0")</f>
        <v>700</v>
      </c>
      <c r="W170" s="57">
        <f>IFERROR(SUM(W165:W168),"0")</f>
        <v>712.80000000000007</v>
      </c>
      <c r="X170" s="56"/>
      <c r="Y170" s="58"/>
      <c r="Z170" s="58"/>
    </row>
    <row r="171" spans="1:53" ht="14.25" customHeight="1" x14ac:dyDescent="0.25">
      <c r="A171" s="95" t="s">
        <v>68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6">
        <v>4680115881556</v>
      </c>
      <c r="E172" s="75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4"/>
      <c r="P172" s="74"/>
      <c r="Q172" s="74"/>
      <c r="R172" s="75"/>
      <c r="S172" s="47"/>
      <c r="T172" s="47"/>
      <c r="U172" s="48" t="s">
        <v>65</v>
      </c>
      <c r="V172" s="49">
        <v>0</v>
      </c>
      <c r="W172" s="50">
        <f t="shared" ref="W172:W188" si="8">IFERROR(IF(V172="",0,CEILING((V172/$H172),1)*$H172),"")</f>
        <v>0</v>
      </c>
      <c r="X172" s="51" t="str">
        <f>IFERROR(IF(W172=0,"",ROUNDUP(W172/H172,0)*0.01196),"")</f>
        <v/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6">
        <v>4680115880573</v>
      </c>
      <c r="E173" s="75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103" t="s">
        <v>285</v>
      </c>
      <c r="O173" s="74"/>
      <c r="P173" s="74"/>
      <c r="Q173" s="74"/>
      <c r="R173" s="75"/>
      <c r="S173" s="47"/>
      <c r="T173" s="47"/>
      <c r="U173" s="48" t="s">
        <v>65</v>
      </c>
      <c r="V173" s="49">
        <v>115</v>
      </c>
      <c r="W173" s="50">
        <f t="shared" si="8"/>
        <v>121.79999999999998</v>
      </c>
      <c r="X173" s="51">
        <f>IFERROR(IF(W173=0,"",ROUNDUP(W173/H173,0)*0.02175),"")</f>
        <v>0.30449999999999999</v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6">
        <v>4680115881594</v>
      </c>
      <c r="E174" s="75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4"/>
      <c r="P174" s="74"/>
      <c r="Q174" s="74"/>
      <c r="R174" s="75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6">
        <v>4680115881587</v>
      </c>
      <c r="E175" s="75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103" t="s">
        <v>290</v>
      </c>
      <c r="O175" s="74"/>
      <c r="P175" s="74"/>
      <c r="Q175" s="74"/>
      <c r="R175" s="75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IFERROR(IF(W175=0,"",ROUNDUP(W175/H175,0)*0.01196),"")</f>
        <v/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6">
        <v>4680115880962</v>
      </c>
      <c r="E176" s="75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4"/>
      <c r="P176" s="74"/>
      <c r="Q176" s="74"/>
      <c r="R176" s="75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6">
        <v>4680115881617</v>
      </c>
      <c r="E177" s="75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4"/>
      <c r="P177" s="74"/>
      <c r="Q177" s="74"/>
      <c r="R177" s="75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6">
        <v>4680115881228</v>
      </c>
      <c r="E178" s="75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103" t="s">
        <v>297</v>
      </c>
      <c r="O178" s="74"/>
      <c r="P178" s="74"/>
      <c r="Q178" s="74"/>
      <c r="R178" s="75"/>
      <c r="S178" s="47"/>
      <c r="T178" s="47"/>
      <c r="U178" s="48" t="s">
        <v>65</v>
      </c>
      <c r="V178" s="49">
        <v>112</v>
      </c>
      <c r="W178" s="50">
        <f t="shared" si="8"/>
        <v>112.8</v>
      </c>
      <c r="X178" s="51">
        <f>IFERROR(IF(W178=0,"",ROUNDUP(W178/H178,0)*0.00753),"")</f>
        <v>0.35391</v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6">
        <v>4680115881037</v>
      </c>
      <c r="E179" s="75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103" t="s">
        <v>300</v>
      </c>
      <c r="O179" s="74"/>
      <c r="P179" s="74"/>
      <c r="Q179" s="74"/>
      <c r="R179" s="75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6">
        <v>4680115881211</v>
      </c>
      <c r="E180" s="75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4"/>
      <c r="P180" s="74"/>
      <c r="Q180" s="74"/>
      <c r="R180" s="75"/>
      <c r="S180" s="47"/>
      <c r="T180" s="47"/>
      <c r="U180" s="48" t="s">
        <v>65</v>
      </c>
      <c r="V180" s="49">
        <v>128</v>
      </c>
      <c r="W180" s="50">
        <f t="shared" si="8"/>
        <v>129.6</v>
      </c>
      <c r="X180" s="51">
        <f>IFERROR(IF(W180=0,"",ROUNDUP(W180/H180,0)*0.00753),"")</f>
        <v>0.40662000000000004</v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6">
        <v>4680115881020</v>
      </c>
      <c r="E181" s="75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4"/>
      <c r="P181" s="74"/>
      <c r="Q181" s="74"/>
      <c r="R181" s="75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6">
        <v>4680115882195</v>
      </c>
      <c r="E182" s="75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4"/>
      <c r="P182" s="74"/>
      <c r="Q182" s="74"/>
      <c r="R182" s="75"/>
      <c r="S182" s="47"/>
      <c r="T182" s="47"/>
      <c r="U182" s="48" t="s">
        <v>65</v>
      </c>
      <c r="V182" s="49">
        <v>64</v>
      </c>
      <c r="W182" s="50">
        <f t="shared" si="8"/>
        <v>64.8</v>
      </c>
      <c r="X182" s="51">
        <f t="shared" ref="X182:X188" si="9">IFERROR(IF(W182=0,"",ROUNDUP(W182/H182,0)*0.00753),"")</f>
        <v>0.20331000000000002</v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6">
        <v>4680115882607</v>
      </c>
      <c r="E183" s="75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4"/>
      <c r="P183" s="74"/>
      <c r="Q183" s="74"/>
      <c r="R183" s="75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6">
        <v>4680115880092</v>
      </c>
      <c r="E184" s="75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4"/>
      <c r="P184" s="74"/>
      <c r="Q184" s="74"/>
      <c r="R184" s="75"/>
      <c r="S184" s="47"/>
      <c r="T184" s="47"/>
      <c r="U184" s="48" t="s">
        <v>65</v>
      </c>
      <c r="V184" s="49">
        <v>88</v>
      </c>
      <c r="W184" s="50">
        <f t="shared" si="8"/>
        <v>88.8</v>
      </c>
      <c r="X184" s="51">
        <f t="shared" si="9"/>
        <v>0.27861000000000002</v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6">
        <v>4680115880221</v>
      </c>
      <c r="E185" s="75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4"/>
      <c r="P185" s="74"/>
      <c r="Q185" s="74"/>
      <c r="R185" s="75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6">
        <v>4680115882942</v>
      </c>
      <c r="E186" s="75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4"/>
      <c r="P186" s="74"/>
      <c r="Q186" s="74"/>
      <c r="R186" s="75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6">
        <v>4680115880504</v>
      </c>
      <c r="E187" s="75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4"/>
      <c r="P187" s="74"/>
      <c r="Q187" s="74"/>
      <c r="R187" s="75"/>
      <c r="S187" s="47"/>
      <c r="T187" s="47"/>
      <c r="U187" s="48" t="s">
        <v>65</v>
      </c>
      <c r="V187" s="49">
        <v>0</v>
      </c>
      <c r="W187" s="50">
        <f t="shared" si="8"/>
        <v>0</v>
      </c>
      <c r="X187" s="51" t="str">
        <f t="shared" si="9"/>
        <v/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6">
        <v>4680115882164</v>
      </c>
      <c r="E188" s="75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4"/>
      <c r="P188" s="74"/>
      <c r="Q188" s="74"/>
      <c r="R188" s="75"/>
      <c r="S188" s="47"/>
      <c r="T188" s="47"/>
      <c r="U188" s="48" t="s">
        <v>65</v>
      </c>
      <c r="V188" s="49">
        <v>88</v>
      </c>
      <c r="W188" s="50">
        <f t="shared" si="8"/>
        <v>88.8</v>
      </c>
      <c r="X188" s="51">
        <f t="shared" si="9"/>
        <v>0.27861000000000002</v>
      </c>
      <c r="Y188" s="52"/>
      <c r="Z188" s="53"/>
      <c r="AD188" s="54"/>
      <c r="BA188" s="55" t="s">
        <v>1</v>
      </c>
    </row>
    <row r="189" spans="1:53" x14ac:dyDescent="0.2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4"/>
      <c r="N189" s="85" t="s">
        <v>66</v>
      </c>
      <c r="O189" s="86"/>
      <c r="P189" s="86"/>
      <c r="Q189" s="86"/>
      <c r="R189" s="86"/>
      <c r="S189" s="86"/>
      <c r="T189" s="87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213.21839080459773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216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1.8255600000000001</v>
      </c>
      <c r="Y189" s="58"/>
      <c r="Z189" s="58"/>
    </row>
    <row r="190" spans="1:53" x14ac:dyDescent="0.2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4"/>
      <c r="N190" s="85" t="s">
        <v>66</v>
      </c>
      <c r="O190" s="86"/>
      <c r="P190" s="86"/>
      <c r="Q190" s="86"/>
      <c r="R190" s="86"/>
      <c r="S190" s="86"/>
      <c r="T190" s="87"/>
      <c r="U190" s="56" t="s">
        <v>65</v>
      </c>
      <c r="V190" s="57">
        <f>IFERROR(SUM(V172:V188),"0")</f>
        <v>595</v>
      </c>
      <c r="W190" s="57">
        <f>IFERROR(SUM(W172:W188),"0")</f>
        <v>606.59999999999991</v>
      </c>
      <c r="X190" s="56"/>
      <c r="Y190" s="58"/>
      <c r="Z190" s="58"/>
    </row>
    <row r="191" spans="1:53" ht="14.25" customHeight="1" x14ac:dyDescent="0.25">
      <c r="A191" s="95" t="s">
        <v>218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6">
        <v>4680115880801</v>
      </c>
      <c r="E192" s="75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4"/>
      <c r="P192" s="74"/>
      <c r="Q192" s="74"/>
      <c r="R192" s="75"/>
      <c r="S192" s="47"/>
      <c r="T192" s="47"/>
      <c r="U192" s="48" t="s">
        <v>65</v>
      </c>
      <c r="V192" s="49">
        <v>71.2</v>
      </c>
      <c r="W192" s="50">
        <f>IFERROR(IF(V192="",0,CEILING((V192/$H192),1)*$H192),"")</f>
        <v>72</v>
      </c>
      <c r="X192" s="51">
        <f>IFERROR(IF(W192=0,"",ROUNDUP(W192/H192,0)*0.00753),"")</f>
        <v>0.22590000000000002</v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6">
        <v>4680115880818</v>
      </c>
      <c r="E193" s="75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4"/>
      <c r="P193" s="74"/>
      <c r="Q193" s="74"/>
      <c r="R193" s="75"/>
      <c r="S193" s="47"/>
      <c r="T193" s="47"/>
      <c r="U193" s="48" t="s">
        <v>65</v>
      </c>
      <c r="V193" s="49">
        <v>62.400000000000013</v>
      </c>
      <c r="W193" s="50">
        <f>IFERROR(IF(V193="",0,CEILING((V193/$H193),1)*$H193),"")</f>
        <v>62.4</v>
      </c>
      <c r="X193" s="51">
        <f>IFERROR(IF(W193=0,"",ROUNDUP(W193/H193,0)*0.00753),"")</f>
        <v>0.19578000000000001</v>
      </c>
      <c r="Y193" s="52"/>
      <c r="Z193" s="53"/>
      <c r="AD193" s="54"/>
      <c r="BA193" s="55" t="s">
        <v>1</v>
      </c>
    </row>
    <row r="194" spans="1:53" x14ac:dyDescent="0.2">
      <c r="A194" s="8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4"/>
      <c r="N194" s="85" t="s">
        <v>66</v>
      </c>
      <c r="O194" s="86"/>
      <c r="P194" s="86"/>
      <c r="Q194" s="86"/>
      <c r="R194" s="86"/>
      <c r="S194" s="86"/>
      <c r="T194" s="87"/>
      <c r="U194" s="56" t="s">
        <v>67</v>
      </c>
      <c r="V194" s="57">
        <f>IFERROR(V192/H192,"0")+IFERROR(V193/H193,"0")</f>
        <v>55.666666666666671</v>
      </c>
      <c r="W194" s="57">
        <f>IFERROR(W192/H192,"0")+IFERROR(W193/H193,"0")</f>
        <v>56</v>
      </c>
      <c r="X194" s="57">
        <f>IFERROR(IF(X192="",0,X192),"0")+IFERROR(IF(X193="",0,X193),"0")</f>
        <v>0.42168000000000005</v>
      </c>
      <c r="Y194" s="58"/>
      <c r="Z194" s="58"/>
    </row>
    <row r="195" spans="1:53" x14ac:dyDescent="0.2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4"/>
      <c r="N195" s="85" t="s">
        <v>66</v>
      </c>
      <c r="O195" s="86"/>
      <c r="P195" s="86"/>
      <c r="Q195" s="86"/>
      <c r="R195" s="86"/>
      <c r="S195" s="86"/>
      <c r="T195" s="87"/>
      <c r="U195" s="56" t="s">
        <v>65</v>
      </c>
      <c r="V195" s="57">
        <f>IFERROR(SUM(V192:V193),"0")</f>
        <v>133.60000000000002</v>
      </c>
      <c r="W195" s="57">
        <f>IFERROR(SUM(W192:W193),"0")</f>
        <v>134.4</v>
      </c>
      <c r="X195" s="56"/>
      <c r="Y195" s="58"/>
      <c r="Z195" s="58"/>
    </row>
    <row r="196" spans="1:53" ht="16.5" customHeight="1" x14ac:dyDescent="0.25">
      <c r="A196" s="94" t="s">
        <v>323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66"/>
      <c r="Z196" s="66"/>
    </row>
    <row r="197" spans="1:53" ht="14.25" customHeight="1" x14ac:dyDescent="0.25">
      <c r="A197" s="95" t="s">
        <v>103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6">
        <v>4607091387445</v>
      </c>
      <c r="E198" s="75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4"/>
      <c r="P198" s="74"/>
      <c r="Q198" s="74"/>
      <c r="R198" s="75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6">
        <v>4607091386004</v>
      </c>
      <c r="E199" s="75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4"/>
      <c r="P199" s="74"/>
      <c r="Q199" s="74"/>
      <c r="R199" s="75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6">
        <v>4607091386004</v>
      </c>
      <c r="E200" s="75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4"/>
      <c r="P200" s="74"/>
      <c r="Q200" s="74"/>
      <c r="R200" s="75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6">
        <v>4607091386073</v>
      </c>
      <c r="E201" s="75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4"/>
      <c r="P201" s="74"/>
      <c r="Q201" s="74"/>
      <c r="R201" s="75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6">
        <v>4607091387322</v>
      </c>
      <c r="E202" s="75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4"/>
      <c r="P202" s="74"/>
      <c r="Q202" s="74"/>
      <c r="R202" s="75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6">
        <v>4607091387322</v>
      </c>
      <c r="E203" s="75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4"/>
      <c r="P203" s="74"/>
      <c r="Q203" s="74"/>
      <c r="R203" s="75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6">
        <v>4607091387377</v>
      </c>
      <c r="E204" s="75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4"/>
      <c r="P204" s="74"/>
      <c r="Q204" s="74"/>
      <c r="R204" s="75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6">
        <v>4607091387353</v>
      </c>
      <c r="E205" s="75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4"/>
      <c r="P205" s="74"/>
      <c r="Q205" s="74"/>
      <c r="R205" s="75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6">
        <v>4607091386011</v>
      </c>
      <c r="E206" s="75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4"/>
      <c r="P206" s="74"/>
      <c r="Q206" s="74"/>
      <c r="R206" s="75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6">
        <v>4607091387308</v>
      </c>
      <c r="E207" s="75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4"/>
      <c r="P207" s="74"/>
      <c r="Q207" s="74"/>
      <c r="R207" s="75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6">
        <v>4607091387339</v>
      </c>
      <c r="E208" s="75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4"/>
      <c r="P208" s="74"/>
      <c r="Q208" s="74"/>
      <c r="R208" s="75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6">
        <v>4680115882638</v>
      </c>
      <c r="E209" s="75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4"/>
      <c r="P209" s="74"/>
      <c r="Q209" s="74"/>
      <c r="R209" s="75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6">
        <v>4680115881938</v>
      </c>
      <c r="E210" s="75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4"/>
      <c r="P210" s="74"/>
      <c r="Q210" s="74"/>
      <c r="R210" s="75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6">
        <v>4607091387346</v>
      </c>
      <c r="E211" s="75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4"/>
      <c r="P211" s="74"/>
      <c r="Q211" s="74"/>
      <c r="R211" s="75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6">
        <v>4607091389807</v>
      </c>
      <c r="E212" s="75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4"/>
      <c r="P212" s="74"/>
      <c r="Q212" s="74"/>
      <c r="R212" s="75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4"/>
      <c r="N213" s="85" t="s">
        <v>66</v>
      </c>
      <c r="O213" s="86"/>
      <c r="P213" s="86"/>
      <c r="Q213" s="86"/>
      <c r="R213" s="86"/>
      <c r="S213" s="86"/>
      <c r="T213" s="87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4"/>
      <c r="N214" s="85" t="s">
        <v>66</v>
      </c>
      <c r="O214" s="86"/>
      <c r="P214" s="86"/>
      <c r="Q214" s="86"/>
      <c r="R214" s="86"/>
      <c r="S214" s="86"/>
      <c r="T214" s="87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95" t="s">
        <v>95</v>
      </c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6">
        <v>4680115881914</v>
      </c>
      <c r="E216" s="75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4"/>
      <c r="P216" s="74"/>
      <c r="Q216" s="74"/>
      <c r="R216" s="75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4"/>
      <c r="N217" s="85" t="s">
        <v>66</v>
      </c>
      <c r="O217" s="86"/>
      <c r="P217" s="86"/>
      <c r="Q217" s="86"/>
      <c r="R217" s="86"/>
      <c r="S217" s="86"/>
      <c r="T217" s="87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4"/>
      <c r="N218" s="85" t="s">
        <v>66</v>
      </c>
      <c r="O218" s="86"/>
      <c r="P218" s="86"/>
      <c r="Q218" s="86"/>
      <c r="R218" s="86"/>
      <c r="S218" s="86"/>
      <c r="T218" s="87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95" t="s">
        <v>60</v>
      </c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6">
        <v>4607091387193</v>
      </c>
      <c r="E220" s="75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4"/>
      <c r="P220" s="74"/>
      <c r="Q220" s="74"/>
      <c r="R220" s="75"/>
      <c r="S220" s="47"/>
      <c r="T220" s="47"/>
      <c r="U220" s="48" t="s">
        <v>65</v>
      </c>
      <c r="V220" s="49">
        <v>122</v>
      </c>
      <c r="W220" s="50">
        <f>IFERROR(IF(V220="",0,CEILING((V220/$H220),1)*$H220),"")</f>
        <v>126</v>
      </c>
      <c r="X220" s="51">
        <f>IFERROR(IF(W220=0,"",ROUNDUP(W220/H220,0)*0.00753),"")</f>
        <v>0.22590000000000002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6">
        <v>4607091387230</v>
      </c>
      <c r="E221" s="75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4"/>
      <c r="P221" s="74"/>
      <c r="Q221" s="74"/>
      <c r="R221" s="75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6">
        <v>4607091387285</v>
      </c>
      <c r="E222" s="75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4"/>
      <c r="P222" s="74"/>
      <c r="Q222" s="74"/>
      <c r="R222" s="75"/>
      <c r="S222" s="47"/>
      <c r="T222" s="47"/>
      <c r="U222" s="48" t="s">
        <v>65</v>
      </c>
      <c r="V222" s="49">
        <v>0</v>
      </c>
      <c r="W222" s="50">
        <f>IFERROR(IF(V222="",0,CEILING((V222/$H222),1)*$H222),"")</f>
        <v>0</v>
      </c>
      <c r="X222" s="51" t="str">
        <f>IFERROR(IF(W222=0,"",ROUNDUP(W222/H222,0)*0.00502),"")</f>
        <v/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6">
        <v>4607091389845</v>
      </c>
      <c r="E223" s="75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4"/>
      <c r="P223" s="74"/>
      <c r="Q223" s="74"/>
      <c r="R223" s="75"/>
      <c r="S223" s="47"/>
      <c r="T223" s="47"/>
      <c r="U223" s="48" t="s">
        <v>65</v>
      </c>
      <c r="V223" s="49">
        <v>105</v>
      </c>
      <c r="W223" s="50">
        <f>IFERROR(IF(V223="",0,CEILING((V223/$H223),1)*$H223),"")</f>
        <v>105</v>
      </c>
      <c r="X223" s="51">
        <f>IFERROR(IF(W223=0,"",ROUNDUP(W223/H223,0)*0.00502),"")</f>
        <v>0.251</v>
      </c>
      <c r="Y223" s="52"/>
      <c r="Z223" s="53"/>
      <c r="AD223" s="54"/>
      <c r="BA223" s="55" t="s">
        <v>1</v>
      </c>
    </row>
    <row r="224" spans="1:53" x14ac:dyDescent="0.2">
      <c r="A224" s="8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4"/>
      <c r="N224" s="85" t="s">
        <v>66</v>
      </c>
      <c r="O224" s="86"/>
      <c r="P224" s="86"/>
      <c r="Q224" s="86"/>
      <c r="R224" s="86"/>
      <c r="S224" s="86"/>
      <c r="T224" s="87"/>
      <c r="U224" s="56" t="s">
        <v>67</v>
      </c>
      <c r="V224" s="57">
        <f>IFERROR(V220/H220,"0")+IFERROR(V221/H221,"0")+IFERROR(V222/H222,"0")+IFERROR(V223/H223,"0")</f>
        <v>79.047619047619051</v>
      </c>
      <c r="W224" s="57">
        <f>IFERROR(W220/H220,"0")+IFERROR(W221/H221,"0")+IFERROR(W222/H222,"0")+IFERROR(W223/H223,"0")</f>
        <v>80</v>
      </c>
      <c r="X224" s="57">
        <f>IFERROR(IF(X220="",0,X220),"0")+IFERROR(IF(X221="",0,X221),"0")+IFERROR(IF(X222="",0,X222),"0")+IFERROR(IF(X223="",0,X223),"0")</f>
        <v>0.47689999999999999</v>
      </c>
      <c r="Y224" s="58"/>
      <c r="Z224" s="58"/>
    </row>
    <row r="225" spans="1:53" x14ac:dyDescent="0.2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4"/>
      <c r="N225" s="85" t="s">
        <v>66</v>
      </c>
      <c r="O225" s="86"/>
      <c r="P225" s="86"/>
      <c r="Q225" s="86"/>
      <c r="R225" s="86"/>
      <c r="S225" s="86"/>
      <c r="T225" s="87"/>
      <c r="U225" s="56" t="s">
        <v>65</v>
      </c>
      <c r="V225" s="57">
        <f>IFERROR(SUM(V220:V223),"0")</f>
        <v>227</v>
      </c>
      <c r="W225" s="57">
        <f>IFERROR(SUM(W220:W223),"0")</f>
        <v>231</v>
      </c>
      <c r="X225" s="56"/>
      <c r="Y225" s="58"/>
      <c r="Z225" s="58"/>
    </row>
    <row r="226" spans="1:53" ht="14.25" customHeight="1" x14ac:dyDescent="0.25">
      <c r="A226" s="95" t="s">
        <v>68</v>
      </c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6">
        <v>4607091387766</v>
      </c>
      <c r="E227" s="75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4"/>
      <c r="P227" s="74"/>
      <c r="Q227" s="74"/>
      <c r="R227" s="75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6">
        <v>4607091387957</v>
      </c>
      <c r="E228" s="75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4"/>
      <c r="P228" s="74"/>
      <c r="Q228" s="74"/>
      <c r="R228" s="75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6">
        <v>4607091387964</v>
      </c>
      <c r="E229" s="75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4"/>
      <c r="P229" s="74"/>
      <c r="Q229" s="74"/>
      <c r="R229" s="75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6">
        <v>4680115883567</v>
      </c>
      <c r="E230" s="75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103" t="s">
        <v>370</v>
      </c>
      <c r="O230" s="74"/>
      <c r="P230" s="74"/>
      <c r="Q230" s="74"/>
      <c r="R230" s="75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6">
        <v>4607091381672</v>
      </c>
      <c r="E231" s="75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4"/>
      <c r="P231" s="74"/>
      <c r="Q231" s="74"/>
      <c r="R231" s="75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6">
        <v>4607091387537</v>
      </c>
      <c r="E232" s="75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4"/>
      <c r="P232" s="74"/>
      <c r="Q232" s="74"/>
      <c r="R232" s="75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6">
        <v>4607091387513</v>
      </c>
      <c r="E233" s="75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4"/>
      <c r="P233" s="74"/>
      <c r="Q233" s="74"/>
      <c r="R233" s="75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6">
        <v>4680115880511</v>
      </c>
      <c r="E234" s="75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4"/>
      <c r="P234" s="74"/>
      <c r="Q234" s="74"/>
      <c r="R234" s="75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4"/>
      <c r="N235" s="85" t="s">
        <v>66</v>
      </c>
      <c r="O235" s="86"/>
      <c r="P235" s="86"/>
      <c r="Q235" s="86"/>
      <c r="R235" s="86"/>
      <c r="S235" s="86"/>
      <c r="T235" s="87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4"/>
      <c r="N236" s="85" t="s">
        <v>66</v>
      </c>
      <c r="O236" s="86"/>
      <c r="P236" s="86"/>
      <c r="Q236" s="86"/>
      <c r="R236" s="86"/>
      <c r="S236" s="86"/>
      <c r="T236" s="87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95" t="s">
        <v>218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6">
        <v>4607091380880</v>
      </c>
      <c r="E238" s="75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4"/>
      <c r="P238" s="74"/>
      <c r="Q238" s="74"/>
      <c r="R238" s="75"/>
      <c r="S238" s="47"/>
      <c r="T238" s="47"/>
      <c r="U238" s="48" t="s">
        <v>65</v>
      </c>
      <c r="V238" s="49">
        <v>60</v>
      </c>
      <c r="W238" s="50">
        <f>IFERROR(IF(V238="",0,CEILING((V238/$H238),1)*$H238),"")</f>
        <v>67.2</v>
      </c>
      <c r="X238" s="51">
        <f>IFERROR(IF(W238=0,"",ROUNDUP(W238/H238,0)*0.02175),"")</f>
        <v>0.17399999999999999</v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6">
        <v>4607091384482</v>
      </c>
      <c r="E239" s="75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4"/>
      <c r="P239" s="74"/>
      <c r="Q239" s="74"/>
      <c r="R239" s="75"/>
      <c r="S239" s="47"/>
      <c r="T239" s="47"/>
      <c r="U239" s="48" t="s">
        <v>65</v>
      </c>
      <c r="V239" s="49">
        <v>290</v>
      </c>
      <c r="W239" s="50">
        <f>IFERROR(IF(V239="",0,CEILING((V239/$H239),1)*$H239),"")</f>
        <v>296.39999999999998</v>
      </c>
      <c r="X239" s="51">
        <f>IFERROR(IF(W239=0,"",ROUNDUP(W239/H239,0)*0.02175),"")</f>
        <v>0.8264999999999999</v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6">
        <v>4607091380897</v>
      </c>
      <c r="E240" s="75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4"/>
      <c r="P240" s="74"/>
      <c r="Q240" s="74"/>
      <c r="R240" s="75"/>
      <c r="S240" s="47"/>
      <c r="T240" s="47"/>
      <c r="U240" s="48" t="s">
        <v>65</v>
      </c>
      <c r="V240" s="49">
        <v>58</v>
      </c>
      <c r="W240" s="50">
        <f>IFERROR(IF(V240="",0,CEILING((V240/$H240),1)*$H240),"")</f>
        <v>58.800000000000004</v>
      </c>
      <c r="X240" s="51">
        <f>IFERROR(IF(W240=0,"",ROUNDUP(W240/H240,0)*0.02175),"")</f>
        <v>0.15225</v>
      </c>
      <c r="Y240" s="52"/>
      <c r="Z240" s="53"/>
      <c r="AD240" s="54"/>
      <c r="BA240" s="55" t="s">
        <v>1</v>
      </c>
    </row>
    <row r="241" spans="1:53" x14ac:dyDescent="0.2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4"/>
      <c r="N241" s="85" t="s">
        <v>66</v>
      </c>
      <c r="O241" s="86"/>
      <c r="P241" s="86"/>
      <c r="Q241" s="86"/>
      <c r="R241" s="86"/>
      <c r="S241" s="86"/>
      <c r="T241" s="87"/>
      <c r="U241" s="56" t="s">
        <v>67</v>
      </c>
      <c r="V241" s="57">
        <f>IFERROR(V238/H238,"0")+IFERROR(V239/H239,"0")+IFERROR(V240/H240,"0")</f>
        <v>51.227106227106226</v>
      </c>
      <c r="W241" s="57">
        <f>IFERROR(W238/H238,"0")+IFERROR(W239/H239,"0")+IFERROR(W240/H240,"0")</f>
        <v>53</v>
      </c>
      <c r="X241" s="57">
        <f>IFERROR(IF(X238="",0,X238),"0")+IFERROR(IF(X239="",0,X239),"0")+IFERROR(IF(X240="",0,X240),"0")</f>
        <v>1.1527499999999999</v>
      </c>
      <c r="Y241" s="58"/>
      <c r="Z241" s="58"/>
    </row>
    <row r="242" spans="1:53" x14ac:dyDescent="0.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4"/>
      <c r="N242" s="85" t="s">
        <v>66</v>
      </c>
      <c r="O242" s="86"/>
      <c r="P242" s="86"/>
      <c r="Q242" s="86"/>
      <c r="R242" s="86"/>
      <c r="S242" s="86"/>
      <c r="T242" s="87"/>
      <c r="U242" s="56" t="s">
        <v>65</v>
      </c>
      <c r="V242" s="57">
        <f>IFERROR(SUM(V238:V240),"0")</f>
        <v>408</v>
      </c>
      <c r="W242" s="57">
        <f>IFERROR(SUM(W238:W240),"0")</f>
        <v>422.4</v>
      </c>
      <c r="X242" s="56"/>
      <c r="Y242" s="58"/>
      <c r="Z242" s="58"/>
    </row>
    <row r="243" spans="1:53" ht="14.25" customHeight="1" x14ac:dyDescent="0.25">
      <c r="A243" s="95" t="s">
        <v>81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6">
        <v>4607091388374</v>
      </c>
      <c r="E244" s="75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103" t="s">
        <v>387</v>
      </c>
      <c r="O244" s="74"/>
      <c r="P244" s="74"/>
      <c r="Q244" s="74"/>
      <c r="R244" s="75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6">
        <v>4607091388381</v>
      </c>
      <c r="E245" s="75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103" t="s">
        <v>390</v>
      </c>
      <c r="O245" s="74"/>
      <c r="P245" s="74"/>
      <c r="Q245" s="74"/>
      <c r="R245" s="75"/>
      <c r="S245" s="47"/>
      <c r="T245" s="47"/>
      <c r="U245" s="48" t="s">
        <v>65</v>
      </c>
      <c r="V245" s="49">
        <v>10</v>
      </c>
      <c r="W245" s="50">
        <f>IFERROR(IF(V245="",0,CEILING((V245/$H245),1)*$H245),"")</f>
        <v>12.16</v>
      </c>
      <c r="X245" s="51">
        <f>IFERROR(IF(W245=0,"",ROUNDUP(W245/H245,0)*0.00753),"")</f>
        <v>3.0120000000000001E-2</v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6">
        <v>4680115881860</v>
      </c>
      <c r="E246" s="75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103" t="s">
        <v>394</v>
      </c>
      <c r="O246" s="74"/>
      <c r="P246" s="74"/>
      <c r="Q246" s="74"/>
      <c r="R246" s="75"/>
      <c r="S246" s="47"/>
      <c r="T246" s="47"/>
      <c r="U246" s="48" t="s">
        <v>65</v>
      </c>
      <c r="V246" s="49">
        <v>42.5</v>
      </c>
      <c r="W246" s="50">
        <f>IFERROR(IF(V246="",0,CEILING((V246/$H246),1)*$H246),"")</f>
        <v>42.5</v>
      </c>
      <c r="X246" s="51">
        <f>IFERROR(IF(W246=0,"",ROUNDUP(W246/H246,0)*0.00502),"")</f>
        <v>0.1255</v>
      </c>
      <c r="Y246" s="52"/>
      <c r="Z246" s="53"/>
      <c r="AD246" s="54"/>
      <c r="BA246" s="55" t="s">
        <v>1</v>
      </c>
    </row>
    <row r="247" spans="1:53" x14ac:dyDescent="0.2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4"/>
      <c r="N247" s="85" t="s">
        <v>66</v>
      </c>
      <c r="O247" s="86"/>
      <c r="P247" s="86"/>
      <c r="Q247" s="86"/>
      <c r="R247" s="86"/>
      <c r="S247" s="86"/>
      <c r="T247" s="87"/>
      <c r="U247" s="56" t="s">
        <v>67</v>
      </c>
      <c r="V247" s="57">
        <f>IFERROR(V244/H244,"0")+IFERROR(V245/H245,"0")+IFERROR(V246/H246,"0")</f>
        <v>28.289473684210527</v>
      </c>
      <c r="W247" s="57">
        <f>IFERROR(W244/H244,"0")+IFERROR(W245/H245,"0")+IFERROR(W246/H246,"0")</f>
        <v>29</v>
      </c>
      <c r="X247" s="57">
        <f>IFERROR(IF(X244="",0,X244),"0")+IFERROR(IF(X245="",0,X245),"0")+IFERROR(IF(X246="",0,X246),"0")</f>
        <v>0.15562000000000001</v>
      </c>
      <c r="Y247" s="58"/>
      <c r="Z247" s="58"/>
    </row>
    <row r="248" spans="1:53" x14ac:dyDescent="0.2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4"/>
      <c r="N248" s="85" t="s">
        <v>66</v>
      </c>
      <c r="O248" s="86"/>
      <c r="P248" s="86"/>
      <c r="Q248" s="86"/>
      <c r="R248" s="86"/>
      <c r="S248" s="86"/>
      <c r="T248" s="87"/>
      <c r="U248" s="56" t="s">
        <v>65</v>
      </c>
      <c r="V248" s="57">
        <f>IFERROR(SUM(V244:V246),"0")</f>
        <v>52.5</v>
      </c>
      <c r="W248" s="57">
        <f>IFERROR(SUM(W244:W246),"0")</f>
        <v>54.66</v>
      </c>
      <c r="X248" s="56"/>
      <c r="Y248" s="58"/>
      <c r="Z248" s="58"/>
    </row>
    <row r="249" spans="1:53" ht="14.25" customHeight="1" x14ac:dyDescent="0.25">
      <c r="A249" s="95" t="s">
        <v>395</v>
      </c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6">
        <v>4680115881808</v>
      </c>
      <c r="E250" s="75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4"/>
      <c r="P250" s="74"/>
      <c r="Q250" s="74"/>
      <c r="R250" s="75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6">
        <v>4680115881822</v>
      </c>
      <c r="E251" s="75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4"/>
      <c r="P251" s="74"/>
      <c r="Q251" s="74"/>
      <c r="R251" s="75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6">
        <v>4680115880016</v>
      </c>
      <c r="E252" s="75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4"/>
      <c r="P252" s="74"/>
      <c r="Q252" s="74"/>
      <c r="R252" s="75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4"/>
      <c r="N253" s="85" t="s">
        <v>66</v>
      </c>
      <c r="O253" s="86"/>
      <c r="P253" s="86"/>
      <c r="Q253" s="86"/>
      <c r="R253" s="86"/>
      <c r="S253" s="86"/>
      <c r="T253" s="87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4"/>
      <c r="N254" s="85" t="s">
        <v>66</v>
      </c>
      <c r="O254" s="86"/>
      <c r="P254" s="86"/>
      <c r="Q254" s="86"/>
      <c r="R254" s="86"/>
      <c r="S254" s="86"/>
      <c r="T254" s="87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94" t="s">
        <v>404</v>
      </c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66"/>
      <c r="Z255" s="66"/>
    </row>
    <row r="256" spans="1:53" ht="14.25" customHeight="1" x14ac:dyDescent="0.25">
      <c r="A256" s="95" t="s">
        <v>103</v>
      </c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6">
        <v>4607091387421</v>
      </c>
      <c r="E257" s="75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4"/>
      <c r="P257" s="74"/>
      <c r="Q257" s="74"/>
      <c r="R257" s="75"/>
      <c r="S257" s="47"/>
      <c r="T257" s="47"/>
      <c r="U257" s="48" t="s">
        <v>65</v>
      </c>
      <c r="V257" s="49">
        <v>63</v>
      </c>
      <c r="W257" s="50">
        <f t="shared" ref="W257:W263" si="13">IFERROR(IF(V257="",0,CEILING((V257/$H257),1)*$H257),"")</f>
        <v>64.800000000000011</v>
      </c>
      <c r="X257" s="51">
        <f>IFERROR(IF(W257=0,"",ROUNDUP(W257/H257,0)*0.02175),"")</f>
        <v>0.1305</v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6">
        <v>4607091387421</v>
      </c>
      <c r="E258" s="75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4"/>
      <c r="P258" s="74"/>
      <c r="Q258" s="74"/>
      <c r="R258" s="75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6">
        <v>4607091387452</v>
      </c>
      <c r="E259" s="75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103" t="s">
        <v>410</v>
      </c>
      <c r="O259" s="74"/>
      <c r="P259" s="74"/>
      <c r="Q259" s="74"/>
      <c r="R259" s="75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6">
        <v>4607091387452</v>
      </c>
      <c r="E260" s="75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4"/>
      <c r="P260" s="74"/>
      <c r="Q260" s="74"/>
      <c r="R260" s="75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6">
        <v>4607091385984</v>
      </c>
      <c r="E261" s="75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4"/>
      <c r="P261" s="74"/>
      <c r="Q261" s="74"/>
      <c r="R261" s="75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6">
        <v>4607091387438</v>
      </c>
      <c r="E262" s="75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4"/>
      <c r="P262" s="74"/>
      <c r="Q262" s="74"/>
      <c r="R262" s="75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6">
        <v>4607091387469</v>
      </c>
      <c r="E263" s="75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4"/>
      <c r="P263" s="74"/>
      <c r="Q263" s="74"/>
      <c r="R263" s="75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4"/>
      <c r="N264" s="85" t="s">
        <v>66</v>
      </c>
      <c r="O264" s="86"/>
      <c r="P264" s="86"/>
      <c r="Q264" s="86"/>
      <c r="R264" s="86"/>
      <c r="S264" s="86"/>
      <c r="T264" s="87"/>
      <c r="U264" s="56" t="s">
        <v>67</v>
      </c>
      <c r="V264" s="57">
        <f>IFERROR(V257/H257,"0")+IFERROR(V258/H258,"0")+IFERROR(V259/H259,"0")+IFERROR(V260/H260,"0")+IFERROR(V261/H261,"0")+IFERROR(V262/H262,"0")+IFERROR(V263/H263,"0")</f>
        <v>5.833333333333333</v>
      </c>
      <c r="W264" s="57">
        <f>IFERROR(W257/H257,"0")+IFERROR(W258/H258,"0")+IFERROR(W259/H259,"0")+IFERROR(W260/H260,"0")+IFERROR(W261/H261,"0")+IFERROR(W262/H262,"0")+IFERROR(W263/H263,"0")</f>
        <v>6.0000000000000009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0.1305</v>
      </c>
      <c r="Y264" s="58"/>
      <c r="Z264" s="58"/>
    </row>
    <row r="265" spans="1:53" x14ac:dyDescent="0.2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4"/>
      <c r="N265" s="85" t="s">
        <v>66</v>
      </c>
      <c r="O265" s="86"/>
      <c r="P265" s="86"/>
      <c r="Q265" s="86"/>
      <c r="R265" s="86"/>
      <c r="S265" s="86"/>
      <c r="T265" s="87"/>
      <c r="U265" s="56" t="s">
        <v>65</v>
      </c>
      <c r="V265" s="57">
        <f>IFERROR(SUM(V257:V263),"0")</f>
        <v>63</v>
      </c>
      <c r="W265" s="57">
        <f>IFERROR(SUM(W257:W263),"0")</f>
        <v>64.800000000000011</v>
      </c>
      <c r="X265" s="56"/>
      <c r="Y265" s="58"/>
      <c r="Z265" s="58"/>
    </row>
    <row r="266" spans="1:53" ht="14.25" customHeight="1" x14ac:dyDescent="0.25">
      <c r="A266" s="95" t="s">
        <v>60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6">
        <v>4607091387292</v>
      </c>
      <c r="E267" s="75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4"/>
      <c r="P267" s="74"/>
      <c r="Q267" s="74"/>
      <c r="R267" s="75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6">
        <v>4607091387315</v>
      </c>
      <c r="E268" s="75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4"/>
      <c r="P268" s="74"/>
      <c r="Q268" s="74"/>
      <c r="R268" s="75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4"/>
      <c r="N269" s="85" t="s">
        <v>66</v>
      </c>
      <c r="O269" s="86"/>
      <c r="P269" s="86"/>
      <c r="Q269" s="86"/>
      <c r="R269" s="86"/>
      <c r="S269" s="86"/>
      <c r="T269" s="87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4"/>
      <c r="N270" s="85" t="s">
        <v>66</v>
      </c>
      <c r="O270" s="86"/>
      <c r="P270" s="86"/>
      <c r="Q270" s="86"/>
      <c r="R270" s="86"/>
      <c r="S270" s="86"/>
      <c r="T270" s="87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94" t="s">
        <v>422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66"/>
      <c r="Z271" s="66"/>
    </row>
    <row r="272" spans="1:53" ht="14.25" customHeight="1" x14ac:dyDescent="0.25">
      <c r="A272" s="95" t="s">
        <v>60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6">
        <v>4607091383836</v>
      </c>
      <c r="E273" s="75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4"/>
      <c r="P273" s="74"/>
      <c r="Q273" s="74"/>
      <c r="R273" s="75"/>
      <c r="S273" s="47"/>
      <c r="T273" s="47"/>
      <c r="U273" s="48" t="s">
        <v>65</v>
      </c>
      <c r="V273" s="49">
        <v>22.2</v>
      </c>
      <c r="W273" s="50">
        <f>IFERROR(IF(V273="",0,CEILING((V273/$H273),1)*$H273),"")</f>
        <v>23.400000000000002</v>
      </c>
      <c r="X273" s="51">
        <f>IFERROR(IF(W273=0,"",ROUNDUP(W273/H273,0)*0.00753),"")</f>
        <v>9.7890000000000005E-2</v>
      </c>
      <c r="Y273" s="52"/>
      <c r="Z273" s="53"/>
      <c r="AD273" s="54"/>
      <c r="BA273" s="55" t="s">
        <v>1</v>
      </c>
    </row>
    <row r="274" spans="1:53" x14ac:dyDescent="0.2">
      <c r="A274" s="8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4"/>
      <c r="N274" s="85" t="s">
        <v>66</v>
      </c>
      <c r="O274" s="86"/>
      <c r="P274" s="86"/>
      <c r="Q274" s="86"/>
      <c r="R274" s="86"/>
      <c r="S274" s="86"/>
      <c r="T274" s="87"/>
      <c r="U274" s="56" t="s">
        <v>67</v>
      </c>
      <c r="V274" s="57">
        <f>IFERROR(V273/H273,"0")</f>
        <v>12.333333333333332</v>
      </c>
      <c r="W274" s="57">
        <f>IFERROR(W273/H273,"0")</f>
        <v>13</v>
      </c>
      <c r="X274" s="57">
        <f>IFERROR(IF(X273="",0,X273),"0")</f>
        <v>9.7890000000000005E-2</v>
      </c>
      <c r="Y274" s="58"/>
      <c r="Z274" s="58"/>
    </row>
    <row r="275" spans="1:53" x14ac:dyDescent="0.2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4"/>
      <c r="N275" s="85" t="s">
        <v>66</v>
      </c>
      <c r="O275" s="86"/>
      <c r="P275" s="86"/>
      <c r="Q275" s="86"/>
      <c r="R275" s="86"/>
      <c r="S275" s="86"/>
      <c r="T275" s="87"/>
      <c r="U275" s="56" t="s">
        <v>65</v>
      </c>
      <c r="V275" s="57">
        <f>IFERROR(SUM(V273:V273),"0")</f>
        <v>22.2</v>
      </c>
      <c r="W275" s="57">
        <f>IFERROR(SUM(W273:W273),"0")</f>
        <v>23.400000000000002</v>
      </c>
      <c r="X275" s="56"/>
      <c r="Y275" s="58"/>
      <c r="Z275" s="58"/>
    </row>
    <row r="276" spans="1:53" ht="14.25" customHeight="1" x14ac:dyDescent="0.25">
      <c r="A276" s="95" t="s">
        <v>68</v>
      </c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6">
        <v>4607091387919</v>
      </c>
      <c r="E277" s="75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4"/>
      <c r="P277" s="74"/>
      <c r="Q277" s="74"/>
      <c r="R277" s="75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6">
        <v>4607091383942</v>
      </c>
      <c r="E278" s="75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4"/>
      <c r="P278" s="74"/>
      <c r="Q278" s="74"/>
      <c r="R278" s="75"/>
      <c r="S278" s="47"/>
      <c r="T278" s="47"/>
      <c r="U278" s="48" t="s">
        <v>65</v>
      </c>
      <c r="V278" s="49">
        <v>1024.8</v>
      </c>
      <c r="W278" s="50">
        <f>IFERROR(IF(V278="",0,CEILING((V278/$H278),1)*$H278),"")</f>
        <v>1025.6400000000001</v>
      </c>
      <c r="X278" s="51">
        <f>IFERROR(IF(W278=0,"",ROUNDUP(W278/H278,0)*0.00753),"")</f>
        <v>3.0647100000000003</v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6">
        <v>4607091383959</v>
      </c>
      <c r="E279" s="75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103" t="s">
        <v>431</v>
      </c>
      <c r="O279" s="74"/>
      <c r="P279" s="74"/>
      <c r="Q279" s="74"/>
      <c r="R279" s="75"/>
      <c r="S279" s="47"/>
      <c r="T279" s="47"/>
      <c r="U279" s="48" t="s">
        <v>65</v>
      </c>
      <c r="V279" s="49">
        <v>436.8</v>
      </c>
      <c r="W279" s="50">
        <f>IFERROR(IF(V279="",0,CEILING((V279/$H279),1)*$H279),"")</f>
        <v>438.48</v>
      </c>
      <c r="X279" s="51">
        <f>IFERROR(IF(W279=0,"",ROUNDUP(W279/H279,0)*0.00753),"")</f>
        <v>1.3102199999999999</v>
      </c>
      <c r="Y279" s="52"/>
      <c r="Z279" s="53"/>
      <c r="AD279" s="54"/>
      <c r="BA279" s="55" t="s">
        <v>1</v>
      </c>
    </row>
    <row r="280" spans="1:53" x14ac:dyDescent="0.2">
      <c r="A280" s="8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4"/>
      <c r="N280" s="85" t="s">
        <v>66</v>
      </c>
      <c r="O280" s="86"/>
      <c r="P280" s="86"/>
      <c r="Q280" s="86"/>
      <c r="R280" s="86"/>
      <c r="S280" s="86"/>
      <c r="T280" s="87"/>
      <c r="U280" s="56" t="s">
        <v>67</v>
      </c>
      <c r="V280" s="57">
        <f>IFERROR(V277/H277,"0")+IFERROR(V278/H278,"0")+IFERROR(V279/H279,"0")</f>
        <v>580</v>
      </c>
      <c r="W280" s="57">
        <f>IFERROR(W277/H277,"0")+IFERROR(W278/H278,"0")+IFERROR(W279/H279,"0")</f>
        <v>581</v>
      </c>
      <c r="X280" s="57">
        <f>IFERROR(IF(X277="",0,X277),"0")+IFERROR(IF(X278="",0,X278),"0")+IFERROR(IF(X279="",0,X279),"0")</f>
        <v>4.37493</v>
      </c>
      <c r="Y280" s="58"/>
      <c r="Z280" s="58"/>
    </row>
    <row r="281" spans="1:53" x14ac:dyDescent="0.2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4"/>
      <c r="N281" s="85" t="s">
        <v>66</v>
      </c>
      <c r="O281" s="86"/>
      <c r="P281" s="86"/>
      <c r="Q281" s="86"/>
      <c r="R281" s="86"/>
      <c r="S281" s="86"/>
      <c r="T281" s="87"/>
      <c r="U281" s="56" t="s">
        <v>65</v>
      </c>
      <c r="V281" s="57">
        <f>IFERROR(SUM(V277:V279),"0")</f>
        <v>1461.6</v>
      </c>
      <c r="W281" s="57">
        <f>IFERROR(SUM(W277:W279),"0")</f>
        <v>1464.1200000000001</v>
      </c>
      <c r="X281" s="56"/>
      <c r="Y281" s="58"/>
      <c r="Z281" s="58"/>
    </row>
    <row r="282" spans="1:53" ht="14.25" customHeight="1" x14ac:dyDescent="0.25">
      <c r="A282" s="95" t="s">
        <v>218</v>
      </c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6">
        <v>4607091388831</v>
      </c>
      <c r="E283" s="75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4"/>
      <c r="P283" s="74"/>
      <c r="Q283" s="74"/>
      <c r="R283" s="75"/>
      <c r="S283" s="47"/>
      <c r="T283" s="47"/>
      <c r="U283" s="48" t="s">
        <v>65</v>
      </c>
      <c r="V283" s="49">
        <v>11.4</v>
      </c>
      <c r="W283" s="50">
        <f>IFERROR(IF(V283="",0,CEILING((V283/$H283),1)*$H283),"")</f>
        <v>11.399999999999999</v>
      </c>
      <c r="X283" s="51">
        <f>IFERROR(IF(W283=0,"",ROUNDUP(W283/H283,0)*0.00753),"")</f>
        <v>3.7650000000000003E-2</v>
      </c>
      <c r="Y283" s="52"/>
      <c r="Z283" s="53"/>
      <c r="AD283" s="54"/>
      <c r="BA283" s="55" t="s">
        <v>1</v>
      </c>
    </row>
    <row r="284" spans="1:53" x14ac:dyDescent="0.2">
      <c r="A284" s="8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4"/>
      <c r="N284" s="85" t="s">
        <v>66</v>
      </c>
      <c r="O284" s="86"/>
      <c r="P284" s="86"/>
      <c r="Q284" s="86"/>
      <c r="R284" s="86"/>
      <c r="S284" s="86"/>
      <c r="T284" s="87"/>
      <c r="U284" s="56" t="s">
        <v>67</v>
      </c>
      <c r="V284" s="57">
        <f>IFERROR(V283/H283,"0")</f>
        <v>5.0000000000000009</v>
      </c>
      <c r="W284" s="57">
        <f>IFERROR(W283/H283,"0")</f>
        <v>5</v>
      </c>
      <c r="X284" s="57">
        <f>IFERROR(IF(X283="",0,X283),"0")</f>
        <v>3.7650000000000003E-2</v>
      </c>
      <c r="Y284" s="58"/>
      <c r="Z284" s="58"/>
    </row>
    <row r="285" spans="1:53" x14ac:dyDescent="0.2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4"/>
      <c r="N285" s="85" t="s">
        <v>66</v>
      </c>
      <c r="O285" s="86"/>
      <c r="P285" s="86"/>
      <c r="Q285" s="86"/>
      <c r="R285" s="86"/>
      <c r="S285" s="86"/>
      <c r="T285" s="87"/>
      <c r="U285" s="56" t="s">
        <v>65</v>
      </c>
      <c r="V285" s="57">
        <f>IFERROR(SUM(V283:V283),"0")</f>
        <v>11.4</v>
      </c>
      <c r="W285" s="57">
        <f>IFERROR(SUM(W283:W283),"0")</f>
        <v>11.399999999999999</v>
      </c>
      <c r="X285" s="56"/>
      <c r="Y285" s="58"/>
      <c r="Z285" s="58"/>
    </row>
    <row r="286" spans="1:53" ht="14.25" customHeight="1" x14ac:dyDescent="0.25">
      <c r="A286" s="95" t="s">
        <v>81</v>
      </c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6">
        <v>4607091383102</v>
      </c>
      <c r="E287" s="75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4"/>
      <c r="P287" s="74"/>
      <c r="Q287" s="74"/>
      <c r="R287" s="75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4"/>
      <c r="N288" s="85" t="s">
        <v>66</v>
      </c>
      <c r="O288" s="86"/>
      <c r="P288" s="86"/>
      <c r="Q288" s="86"/>
      <c r="R288" s="86"/>
      <c r="S288" s="86"/>
      <c r="T288" s="87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4"/>
      <c r="N289" s="85" t="s">
        <v>66</v>
      </c>
      <c r="O289" s="86"/>
      <c r="P289" s="86"/>
      <c r="Q289" s="86"/>
      <c r="R289" s="86"/>
      <c r="S289" s="86"/>
      <c r="T289" s="87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105" t="s">
        <v>436</v>
      </c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41"/>
      <c r="Z290" s="41"/>
    </row>
    <row r="291" spans="1:53" ht="16.5" customHeight="1" x14ac:dyDescent="0.25">
      <c r="A291" s="94" t="s">
        <v>437</v>
      </c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66"/>
      <c r="Z291" s="66"/>
    </row>
    <row r="292" spans="1:53" ht="14.25" customHeight="1" x14ac:dyDescent="0.25">
      <c r="A292" s="95" t="s">
        <v>103</v>
      </c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6">
        <v>4607091383997</v>
      </c>
      <c r="E293" s="75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4"/>
      <c r="P293" s="74"/>
      <c r="Q293" s="74"/>
      <c r="R293" s="75"/>
      <c r="S293" s="47"/>
      <c r="T293" s="47"/>
      <c r="U293" s="48" t="s">
        <v>65</v>
      </c>
      <c r="V293" s="49">
        <v>3000</v>
      </c>
      <c r="W293" s="50">
        <f t="shared" ref="W293:W300" si="14">IFERROR(IF(V293="",0,CEILING((V293/$H293),1)*$H293),"")</f>
        <v>3000</v>
      </c>
      <c r="X293" s="51">
        <f>IFERROR(IF(W293=0,"",ROUNDUP(W293/H293,0)*0.02175),"")</f>
        <v>4.3499999999999996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6">
        <v>4607091383997</v>
      </c>
      <c r="E294" s="75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4"/>
      <c r="P294" s="74"/>
      <c r="Q294" s="74"/>
      <c r="R294" s="75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6">
        <v>4607091384130</v>
      </c>
      <c r="E295" s="75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4"/>
      <c r="P295" s="74"/>
      <c r="Q295" s="74"/>
      <c r="R295" s="75"/>
      <c r="S295" s="47"/>
      <c r="T295" s="47"/>
      <c r="U295" s="48" t="s">
        <v>65</v>
      </c>
      <c r="V295" s="49">
        <v>1180</v>
      </c>
      <c r="W295" s="50">
        <f t="shared" si="14"/>
        <v>1185</v>
      </c>
      <c r="X295" s="51">
        <f>IFERROR(IF(W295=0,"",ROUNDUP(W295/H295,0)*0.02175),"")</f>
        <v>1.7182499999999998</v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6">
        <v>4607091384130</v>
      </c>
      <c r="E296" s="75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4"/>
      <c r="P296" s="74"/>
      <c r="Q296" s="74"/>
      <c r="R296" s="75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6">
        <v>4607091384147</v>
      </c>
      <c r="E297" s="75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4"/>
      <c r="P297" s="74"/>
      <c r="Q297" s="74"/>
      <c r="R297" s="75"/>
      <c r="S297" s="47"/>
      <c r="T297" s="47"/>
      <c r="U297" s="48" t="s">
        <v>65</v>
      </c>
      <c r="V297" s="49">
        <v>1400</v>
      </c>
      <c r="W297" s="50">
        <f t="shared" si="14"/>
        <v>1410</v>
      </c>
      <c r="X297" s="51">
        <f>IFERROR(IF(W297=0,"",ROUNDUP(W297/H297,0)*0.02175),"")</f>
        <v>2.0444999999999998</v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6">
        <v>4607091384147</v>
      </c>
      <c r="E298" s="75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103" t="s">
        <v>447</v>
      </c>
      <c r="O298" s="74"/>
      <c r="P298" s="74"/>
      <c r="Q298" s="74"/>
      <c r="R298" s="75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IFERROR(IF(W298=0,"",ROUNDUP(W298/H298,0)*0.02039),"")</f>
        <v/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6">
        <v>4607091384154</v>
      </c>
      <c r="E299" s="75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4"/>
      <c r="P299" s="74"/>
      <c r="Q299" s="74"/>
      <c r="R299" s="75"/>
      <c r="S299" s="47"/>
      <c r="T299" s="47"/>
      <c r="U299" s="48" t="s">
        <v>65</v>
      </c>
      <c r="V299" s="49">
        <v>18</v>
      </c>
      <c r="W299" s="50">
        <f t="shared" si="14"/>
        <v>20</v>
      </c>
      <c r="X299" s="51">
        <f>IFERROR(IF(W299=0,"",ROUNDUP(W299/H299,0)*0.00937),"")</f>
        <v>3.7479999999999999E-2</v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6">
        <v>4607091384161</v>
      </c>
      <c r="E300" s="75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4"/>
      <c r="P300" s="74"/>
      <c r="Q300" s="74"/>
      <c r="R300" s="75"/>
      <c r="S300" s="47"/>
      <c r="T300" s="47"/>
      <c r="U300" s="48" t="s">
        <v>65</v>
      </c>
      <c r="V300" s="49">
        <v>0</v>
      </c>
      <c r="W300" s="50">
        <f t="shared" si="14"/>
        <v>0</v>
      </c>
      <c r="X300" s="51" t="str">
        <f>IFERROR(IF(W300=0,"",ROUNDUP(W300/H300,0)*0.00937),"")</f>
        <v/>
      </c>
      <c r="Y300" s="52"/>
      <c r="Z300" s="53"/>
      <c r="AD300" s="54"/>
      <c r="BA300" s="55" t="s">
        <v>1</v>
      </c>
    </row>
    <row r="301" spans="1:53" x14ac:dyDescent="0.2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4"/>
      <c r="N301" s="85" t="s">
        <v>66</v>
      </c>
      <c r="O301" s="86"/>
      <c r="P301" s="86"/>
      <c r="Q301" s="86"/>
      <c r="R301" s="86"/>
      <c r="S301" s="86"/>
      <c r="T301" s="87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375.6</v>
      </c>
      <c r="W301" s="57">
        <f>IFERROR(W293/H293,"0")+IFERROR(W294/H294,"0")+IFERROR(W295/H295,"0")+IFERROR(W296/H296,"0")+IFERROR(W297/H297,"0")+IFERROR(W298/H298,"0")+IFERROR(W299/H299,"0")+IFERROR(W300/H300,"0")</f>
        <v>377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8.1502299999999988</v>
      </c>
      <c r="Y301" s="58"/>
      <c r="Z301" s="58"/>
    </row>
    <row r="302" spans="1:53" x14ac:dyDescent="0.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4"/>
      <c r="N302" s="85" t="s">
        <v>66</v>
      </c>
      <c r="O302" s="86"/>
      <c r="P302" s="86"/>
      <c r="Q302" s="86"/>
      <c r="R302" s="86"/>
      <c r="S302" s="86"/>
      <c r="T302" s="87"/>
      <c r="U302" s="56" t="s">
        <v>65</v>
      </c>
      <c r="V302" s="57">
        <f>IFERROR(SUM(V293:V300),"0")</f>
        <v>5598</v>
      </c>
      <c r="W302" s="57">
        <f>IFERROR(SUM(W293:W300),"0")</f>
        <v>5615</v>
      </c>
      <c r="X302" s="56"/>
      <c r="Y302" s="58"/>
      <c r="Z302" s="58"/>
    </row>
    <row r="303" spans="1:53" ht="14.25" customHeight="1" x14ac:dyDescent="0.25">
      <c r="A303" s="95" t="s">
        <v>95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6">
        <v>4680115883314</v>
      </c>
      <c r="E304" s="75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103" t="s">
        <v>454</v>
      </c>
      <c r="O304" s="74"/>
      <c r="P304" s="74"/>
      <c r="Q304" s="74"/>
      <c r="R304" s="75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6">
        <v>4607091383980</v>
      </c>
      <c r="E305" s="75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4"/>
      <c r="P305" s="74"/>
      <c r="Q305" s="74"/>
      <c r="R305" s="75"/>
      <c r="S305" s="47"/>
      <c r="T305" s="47"/>
      <c r="U305" s="48" t="s">
        <v>65</v>
      </c>
      <c r="V305" s="49">
        <v>1820</v>
      </c>
      <c r="W305" s="50">
        <f>IFERROR(IF(V305="",0,CEILING((V305/$H305),1)*$H305),"")</f>
        <v>1830</v>
      </c>
      <c r="X305" s="51">
        <f>IFERROR(IF(W305=0,"",ROUNDUP(W305/H305,0)*0.02175),"")</f>
        <v>2.6534999999999997</v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6">
        <v>4607091384178</v>
      </c>
      <c r="E306" s="75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4"/>
      <c r="P306" s="74"/>
      <c r="Q306" s="74"/>
      <c r="R306" s="75"/>
      <c r="S306" s="47"/>
      <c r="T306" s="47"/>
      <c r="U306" s="48" t="s">
        <v>65</v>
      </c>
      <c r="V306" s="49">
        <v>0</v>
      </c>
      <c r="W306" s="50">
        <f>IFERROR(IF(V306="",0,CEILING((V306/$H306),1)*$H306),"")</f>
        <v>0</v>
      </c>
      <c r="X306" s="51" t="str">
        <f>IFERROR(IF(W306=0,"",ROUNDUP(W306/H306,0)*0.00937),"")</f>
        <v/>
      </c>
      <c r="Y306" s="52"/>
      <c r="Z306" s="53"/>
      <c r="AD306" s="54"/>
      <c r="BA306" s="55" t="s">
        <v>1</v>
      </c>
    </row>
    <row r="307" spans="1:53" x14ac:dyDescent="0.2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4"/>
      <c r="N307" s="85" t="s">
        <v>66</v>
      </c>
      <c r="O307" s="86"/>
      <c r="P307" s="86"/>
      <c r="Q307" s="86"/>
      <c r="R307" s="86"/>
      <c r="S307" s="86"/>
      <c r="T307" s="87"/>
      <c r="U307" s="56" t="s">
        <v>67</v>
      </c>
      <c r="V307" s="57">
        <f>IFERROR(V304/H304,"0")+IFERROR(V305/H305,"0")+IFERROR(V306/H306,"0")</f>
        <v>121.33333333333333</v>
      </c>
      <c r="W307" s="57">
        <f>IFERROR(W304/H304,"0")+IFERROR(W305/H305,"0")+IFERROR(W306/H306,"0")</f>
        <v>122</v>
      </c>
      <c r="X307" s="57">
        <f>IFERROR(IF(X304="",0,X304),"0")+IFERROR(IF(X305="",0,X305),"0")+IFERROR(IF(X306="",0,X306),"0")</f>
        <v>2.6534999999999997</v>
      </c>
      <c r="Y307" s="58"/>
      <c r="Z307" s="58"/>
    </row>
    <row r="308" spans="1:53" x14ac:dyDescent="0.2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4"/>
      <c r="N308" s="85" t="s">
        <v>66</v>
      </c>
      <c r="O308" s="86"/>
      <c r="P308" s="86"/>
      <c r="Q308" s="86"/>
      <c r="R308" s="86"/>
      <c r="S308" s="86"/>
      <c r="T308" s="87"/>
      <c r="U308" s="56" t="s">
        <v>65</v>
      </c>
      <c r="V308" s="57">
        <f>IFERROR(SUM(V304:V306),"0")</f>
        <v>1820</v>
      </c>
      <c r="W308" s="57">
        <f>IFERROR(SUM(W304:W306),"0")</f>
        <v>1830</v>
      </c>
      <c r="X308" s="56"/>
      <c r="Y308" s="58"/>
      <c r="Z308" s="58"/>
    </row>
    <row r="309" spans="1:53" ht="14.25" customHeight="1" x14ac:dyDescent="0.25">
      <c r="A309" s="95" t="s">
        <v>68</v>
      </c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6">
        <v>4607091384260</v>
      </c>
      <c r="E310" s="75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4"/>
      <c r="P310" s="74"/>
      <c r="Q310" s="74"/>
      <c r="R310" s="75"/>
      <c r="S310" s="47"/>
      <c r="T310" s="47"/>
      <c r="U310" s="48" t="s">
        <v>65</v>
      </c>
      <c r="V310" s="49">
        <v>60</v>
      </c>
      <c r="W310" s="50">
        <f>IFERROR(IF(V310="",0,CEILING((V310/$H310),1)*$H310),"")</f>
        <v>62.4</v>
      </c>
      <c r="X310" s="51">
        <f>IFERROR(IF(W310=0,"",ROUNDUP(W310/H310,0)*0.02175),"")</f>
        <v>0.17399999999999999</v>
      </c>
      <c r="Y310" s="52"/>
      <c r="Z310" s="53"/>
      <c r="AD310" s="54"/>
      <c r="BA310" s="55" t="s">
        <v>1</v>
      </c>
    </row>
    <row r="311" spans="1:53" x14ac:dyDescent="0.2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4"/>
      <c r="N311" s="85" t="s">
        <v>66</v>
      </c>
      <c r="O311" s="86"/>
      <c r="P311" s="86"/>
      <c r="Q311" s="86"/>
      <c r="R311" s="86"/>
      <c r="S311" s="86"/>
      <c r="T311" s="87"/>
      <c r="U311" s="56" t="s">
        <v>67</v>
      </c>
      <c r="V311" s="57">
        <f>IFERROR(V310/H310,"0")</f>
        <v>7.6923076923076925</v>
      </c>
      <c r="W311" s="57">
        <f>IFERROR(W310/H310,"0")</f>
        <v>8</v>
      </c>
      <c r="X311" s="57">
        <f>IFERROR(IF(X310="",0,X310),"0")</f>
        <v>0.17399999999999999</v>
      </c>
      <c r="Y311" s="58"/>
      <c r="Z311" s="58"/>
    </row>
    <row r="312" spans="1:53" x14ac:dyDescent="0.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4"/>
      <c r="N312" s="85" t="s">
        <v>66</v>
      </c>
      <c r="O312" s="86"/>
      <c r="P312" s="86"/>
      <c r="Q312" s="86"/>
      <c r="R312" s="86"/>
      <c r="S312" s="86"/>
      <c r="T312" s="87"/>
      <c r="U312" s="56" t="s">
        <v>65</v>
      </c>
      <c r="V312" s="57">
        <f>IFERROR(SUM(V310:V310),"0")</f>
        <v>60</v>
      </c>
      <c r="W312" s="57">
        <f>IFERROR(SUM(W310:W310),"0")</f>
        <v>62.4</v>
      </c>
      <c r="X312" s="56"/>
      <c r="Y312" s="58"/>
      <c r="Z312" s="58"/>
    </row>
    <row r="313" spans="1:53" ht="14.25" customHeight="1" x14ac:dyDescent="0.25">
      <c r="A313" s="95" t="s">
        <v>218</v>
      </c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6">
        <v>4607091384673</v>
      </c>
      <c r="E314" s="75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4"/>
      <c r="P314" s="74"/>
      <c r="Q314" s="74"/>
      <c r="R314" s="75"/>
      <c r="S314" s="47"/>
      <c r="T314" s="47"/>
      <c r="U314" s="48" t="s">
        <v>65</v>
      </c>
      <c r="V314" s="49">
        <v>0</v>
      </c>
      <c r="W314" s="50">
        <f>IFERROR(IF(V314="",0,CEILING((V314/$H314),1)*$H314),"")</f>
        <v>0</v>
      </c>
      <c r="X314" s="51" t="str">
        <f>IFERROR(IF(W314=0,"",ROUNDUP(W314/H314,0)*0.02175),"")</f>
        <v/>
      </c>
      <c r="Y314" s="52"/>
      <c r="Z314" s="53"/>
      <c r="AD314" s="54"/>
      <c r="BA314" s="55" t="s">
        <v>1</v>
      </c>
    </row>
    <row r="315" spans="1:53" x14ac:dyDescent="0.2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4"/>
      <c r="N315" s="85" t="s">
        <v>66</v>
      </c>
      <c r="O315" s="86"/>
      <c r="P315" s="86"/>
      <c r="Q315" s="86"/>
      <c r="R315" s="86"/>
      <c r="S315" s="86"/>
      <c r="T315" s="87"/>
      <c r="U315" s="56" t="s">
        <v>67</v>
      </c>
      <c r="V315" s="57">
        <f>IFERROR(V314/H314,"0")</f>
        <v>0</v>
      </c>
      <c r="W315" s="57">
        <f>IFERROR(W314/H314,"0")</f>
        <v>0</v>
      </c>
      <c r="X315" s="57">
        <f>IFERROR(IF(X314="",0,X314),"0")</f>
        <v>0</v>
      </c>
      <c r="Y315" s="58"/>
      <c r="Z315" s="58"/>
    </row>
    <row r="316" spans="1:53" x14ac:dyDescent="0.2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4"/>
      <c r="N316" s="85" t="s">
        <v>66</v>
      </c>
      <c r="O316" s="86"/>
      <c r="P316" s="86"/>
      <c r="Q316" s="86"/>
      <c r="R316" s="86"/>
      <c r="S316" s="86"/>
      <c r="T316" s="87"/>
      <c r="U316" s="56" t="s">
        <v>65</v>
      </c>
      <c r="V316" s="57">
        <f>IFERROR(SUM(V314:V314),"0")</f>
        <v>0</v>
      </c>
      <c r="W316" s="57">
        <f>IFERROR(SUM(W314:W314),"0")</f>
        <v>0</v>
      </c>
      <c r="X316" s="56"/>
      <c r="Y316" s="58"/>
      <c r="Z316" s="58"/>
    </row>
    <row r="317" spans="1:53" ht="16.5" customHeight="1" x14ac:dyDescent="0.25">
      <c r="A317" s="94" t="s">
        <v>464</v>
      </c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66"/>
      <c r="Z317" s="66"/>
    </row>
    <row r="318" spans="1:53" ht="14.25" customHeight="1" x14ac:dyDescent="0.25">
      <c r="A318" s="95" t="s">
        <v>103</v>
      </c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6">
        <v>4607091384185</v>
      </c>
      <c r="E319" s="75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4"/>
      <c r="P319" s="74"/>
      <c r="Q319" s="74"/>
      <c r="R319" s="75"/>
      <c r="S319" s="47"/>
      <c r="T319" s="47"/>
      <c r="U319" s="48" t="s">
        <v>65</v>
      </c>
      <c r="V319" s="49">
        <v>12</v>
      </c>
      <c r="W319" s="50">
        <f>IFERROR(IF(V319="",0,CEILING((V319/$H319),1)*$H319),"")</f>
        <v>12</v>
      </c>
      <c r="X319" s="51">
        <f>IFERROR(IF(W319=0,"",ROUNDUP(W319/H319,0)*0.02175),"")</f>
        <v>2.1749999999999999E-2</v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6">
        <v>4607091384192</v>
      </c>
      <c r="E320" s="75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4"/>
      <c r="P320" s="74"/>
      <c r="Q320" s="74"/>
      <c r="R320" s="75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6">
        <v>4680115881907</v>
      </c>
      <c r="E321" s="75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4"/>
      <c r="P321" s="74"/>
      <c r="Q321" s="74"/>
      <c r="R321" s="75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6">
        <v>4607091384680</v>
      </c>
      <c r="E322" s="75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4"/>
      <c r="P322" s="74"/>
      <c r="Q322" s="74"/>
      <c r="R322" s="75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4"/>
      <c r="N323" s="85" t="s">
        <v>66</v>
      </c>
      <c r="O323" s="86"/>
      <c r="P323" s="86"/>
      <c r="Q323" s="86"/>
      <c r="R323" s="86"/>
      <c r="S323" s="86"/>
      <c r="T323" s="87"/>
      <c r="U323" s="56" t="s">
        <v>67</v>
      </c>
      <c r="V323" s="57">
        <f>IFERROR(V319/H319,"0")+IFERROR(V320/H320,"0")+IFERROR(V321/H321,"0")+IFERROR(V322/H322,"0")</f>
        <v>1</v>
      </c>
      <c r="W323" s="57">
        <f>IFERROR(W319/H319,"0")+IFERROR(W320/H320,"0")+IFERROR(W321/H321,"0")+IFERROR(W322/H322,"0")</f>
        <v>1</v>
      </c>
      <c r="X323" s="57">
        <f>IFERROR(IF(X319="",0,X319),"0")+IFERROR(IF(X320="",0,X320),"0")+IFERROR(IF(X321="",0,X321),"0")+IFERROR(IF(X322="",0,X322),"0")</f>
        <v>2.1749999999999999E-2</v>
      </c>
      <c r="Y323" s="58"/>
      <c r="Z323" s="58"/>
    </row>
    <row r="324" spans="1:53" x14ac:dyDescent="0.2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4"/>
      <c r="N324" s="85" t="s">
        <v>66</v>
      </c>
      <c r="O324" s="86"/>
      <c r="P324" s="86"/>
      <c r="Q324" s="86"/>
      <c r="R324" s="86"/>
      <c r="S324" s="86"/>
      <c r="T324" s="87"/>
      <c r="U324" s="56" t="s">
        <v>65</v>
      </c>
      <c r="V324" s="57">
        <f>IFERROR(SUM(V319:V322),"0")</f>
        <v>12</v>
      </c>
      <c r="W324" s="57">
        <f>IFERROR(SUM(W319:W322),"0")</f>
        <v>12</v>
      </c>
      <c r="X324" s="56"/>
      <c r="Y324" s="58"/>
      <c r="Z324" s="58"/>
    </row>
    <row r="325" spans="1:53" ht="14.25" customHeight="1" x14ac:dyDescent="0.25">
      <c r="A325" s="95" t="s">
        <v>60</v>
      </c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6">
        <v>4607091384802</v>
      </c>
      <c r="E326" s="75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4"/>
      <c r="P326" s="74"/>
      <c r="Q326" s="74"/>
      <c r="R326" s="75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6">
        <v>4607091384826</v>
      </c>
      <c r="E327" s="75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4"/>
      <c r="P327" s="74"/>
      <c r="Q327" s="74"/>
      <c r="R327" s="75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4"/>
      <c r="N328" s="85" t="s">
        <v>66</v>
      </c>
      <c r="O328" s="86"/>
      <c r="P328" s="86"/>
      <c r="Q328" s="86"/>
      <c r="R328" s="86"/>
      <c r="S328" s="86"/>
      <c r="T328" s="87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4"/>
      <c r="N329" s="85" t="s">
        <v>66</v>
      </c>
      <c r="O329" s="86"/>
      <c r="P329" s="86"/>
      <c r="Q329" s="86"/>
      <c r="R329" s="86"/>
      <c r="S329" s="86"/>
      <c r="T329" s="87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95" t="s">
        <v>68</v>
      </c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6">
        <v>4607091384246</v>
      </c>
      <c r="E331" s="75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4"/>
      <c r="P331" s="74"/>
      <c r="Q331" s="74"/>
      <c r="R331" s="75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IFERROR(IF(W331=0,"",ROUNDUP(W331/H331,0)*0.02175),"")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6">
        <v>4680115881976</v>
      </c>
      <c r="E332" s="75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4"/>
      <c r="P332" s="74"/>
      <c r="Q332" s="74"/>
      <c r="R332" s="75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6">
        <v>4607091384253</v>
      </c>
      <c r="E333" s="75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4"/>
      <c r="P333" s="74"/>
      <c r="Q333" s="74"/>
      <c r="R333" s="75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6">
        <v>4680115881969</v>
      </c>
      <c r="E334" s="75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4"/>
      <c r="P334" s="74"/>
      <c r="Q334" s="74"/>
      <c r="R334" s="75"/>
      <c r="S334" s="47"/>
      <c r="T334" s="47"/>
      <c r="U334" s="48" t="s">
        <v>65</v>
      </c>
      <c r="V334" s="49">
        <v>64</v>
      </c>
      <c r="W334" s="50">
        <f>IFERROR(IF(V334="",0,CEILING((V334/$H334),1)*$H334),"")</f>
        <v>64.8</v>
      </c>
      <c r="X334" s="51">
        <f>IFERROR(IF(W334=0,"",ROUNDUP(W334/H334,0)*0.00753),"")</f>
        <v>0.20331000000000002</v>
      </c>
      <c r="Y334" s="52"/>
      <c r="Z334" s="53"/>
      <c r="AD334" s="54"/>
      <c r="BA334" s="55" t="s">
        <v>1</v>
      </c>
    </row>
    <row r="335" spans="1:53" x14ac:dyDescent="0.2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4"/>
      <c r="N335" s="85" t="s">
        <v>66</v>
      </c>
      <c r="O335" s="86"/>
      <c r="P335" s="86"/>
      <c r="Q335" s="86"/>
      <c r="R335" s="86"/>
      <c r="S335" s="86"/>
      <c r="T335" s="87"/>
      <c r="U335" s="56" t="s">
        <v>67</v>
      </c>
      <c r="V335" s="57">
        <f>IFERROR(V331/H331,"0")+IFERROR(V332/H332,"0")+IFERROR(V333/H333,"0")+IFERROR(V334/H334,"0")</f>
        <v>26.666666666666668</v>
      </c>
      <c r="W335" s="57">
        <f>IFERROR(W331/H331,"0")+IFERROR(W332/H332,"0")+IFERROR(W333/H333,"0")+IFERROR(W334/H334,"0")</f>
        <v>27</v>
      </c>
      <c r="X335" s="57">
        <f>IFERROR(IF(X331="",0,X331),"0")+IFERROR(IF(X332="",0,X332),"0")+IFERROR(IF(X333="",0,X333),"0")+IFERROR(IF(X334="",0,X334),"0")</f>
        <v>0.20331000000000002</v>
      </c>
      <c r="Y335" s="58"/>
      <c r="Z335" s="58"/>
    </row>
    <row r="336" spans="1:53" x14ac:dyDescent="0.2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4"/>
      <c r="N336" s="85" t="s">
        <v>66</v>
      </c>
      <c r="O336" s="86"/>
      <c r="P336" s="86"/>
      <c r="Q336" s="86"/>
      <c r="R336" s="86"/>
      <c r="S336" s="86"/>
      <c r="T336" s="87"/>
      <c r="U336" s="56" t="s">
        <v>65</v>
      </c>
      <c r="V336" s="57">
        <f>IFERROR(SUM(V331:V334),"0")</f>
        <v>64</v>
      </c>
      <c r="W336" s="57">
        <f>IFERROR(SUM(W331:W334),"0")</f>
        <v>64.8</v>
      </c>
      <c r="X336" s="56"/>
      <c r="Y336" s="58"/>
      <c r="Z336" s="58"/>
    </row>
    <row r="337" spans="1:53" ht="14.25" customHeight="1" x14ac:dyDescent="0.25">
      <c r="A337" s="95" t="s">
        <v>218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6">
        <v>4607091389357</v>
      </c>
      <c r="E338" s="75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4"/>
      <c r="P338" s="74"/>
      <c r="Q338" s="74"/>
      <c r="R338" s="75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4"/>
      <c r="N339" s="85" t="s">
        <v>66</v>
      </c>
      <c r="O339" s="86"/>
      <c r="P339" s="86"/>
      <c r="Q339" s="86"/>
      <c r="R339" s="86"/>
      <c r="S339" s="86"/>
      <c r="T339" s="87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4"/>
      <c r="N340" s="85" t="s">
        <v>66</v>
      </c>
      <c r="O340" s="86"/>
      <c r="P340" s="86"/>
      <c r="Q340" s="86"/>
      <c r="R340" s="86"/>
      <c r="S340" s="86"/>
      <c r="T340" s="87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105" t="s">
        <v>487</v>
      </c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41"/>
      <c r="Z341" s="41"/>
    </row>
    <row r="342" spans="1:53" ht="16.5" customHeight="1" x14ac:dyDescent="0.25">
      <c r="A342" s="94" t="s">
        <v>488</v>
      </c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66"/>
      <c r="Z342" s="66"/>
    </row>
    <row r="343" spans="1:53" ht="14.25" customHeight="1" x14ac:dyDescent="0.25">
      <c r="A343" s="95" t="s">
        <v>103</v>
      </c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6">
        <v>4607091389708</v>
      </c>
      <c r="E344" s="75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4"/>
      <c r="P344" s="74"/>
      <c r="Q344" s="74"/>
      <c r="R344" s="75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6">
        <v>4607091389692</v>
      </c>
      <c r="E345" s="75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4"/>
      <c r="P345" s="74"/>
      <c r="Q345" s="74"/>
      <c r="R345" s="75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4"/>
      <c r="N346" s="85" t="s">
        <v>66</v>
      </c>
      <c r="O346" s="86"/>
      <c r="P346" s="86"/>
      <c r="Q346" s="86"/>
      <c r="R346" s="86"/>
      <c r="S346" s="86"/>
      <c r="T346" s="87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4"/>
      <c r="N347" s="85" t="s">
        <v>66</v>
      </c>
      <c r="O347" s="86"/>
      <c r="P347" s="86"/>
      <c r="Q347" s="86"/>
      <c r="R347" s="86"/>
      <c r="S347" s="86"/>
      <c r="T347" s="87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95" t="s">
        <v>60</v>
      </c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6">
        <v>4607091389753</v>
      </c>
      <c r="E349" s="75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4"/>
      <c r="P349" s="74"/>
      <c r="Q349" s="74"/>
      <c r="R349" s="75"/>
      <c r="S349" s="47"/>
      <c r="T349" s="47"/>
      <c r="U349" s="48" t="s">
        <v>65</v>
      </c>
      <c r="V349" s="49">
        <v>30</v>
      </c>
      <c r="W349" s="50">
        <f t="shared" ref="W349:W361" si="15">IFERROR(IF(V349="",0,CEILING((V349/$H349),1)*$H349),"")</f>
        <v>33.6</v>
      </c>
      <c r="X349" s="51">
        <f>IFERROR(IF(W349=0,"",ROUNDUP(W349/H349,0)*0.00753),"")</f>
        <v>6.0240000000000002E-2</v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6">
        <v>4607091389760</v>
      </c>
      <c r="E350" s="75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4"/>
      <c r="P350" s="74"/>
      <c r="Q350" s="74"/>
      <c r="R350" s="75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6">
        <v>4607091389746</v>
      </c>
      <c r="E351" s="75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4"/>
      <c r="P351" s="74"/>
      <c r="Q351" s="74"/>
      <c r="R351" s="75"/>
      <c r="S351" s="47"/>
      <c r="T351" s="47"/>
      <c r="U351" s="48" t="s">
        <v>65</v>
      </c>
      <c r="V351" s="49">
        <v>70</v>
      </c>
      <c r="W351" s="50">
        <f t="shared" si="15"/>
        <v>71.400000000000006</v>
      </c>
      <c r="X351" s="51">
        <f>IFERROR(IF(W351=0,"",ROUNDUP(W351/H351,0)*0.00753),"")</f>
        <v>0.12801000000000001</v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6">
        <v>4680115882928</v>
      </c>
      <c r="E352" s="75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4"/>
      <c r="P352" s="74"/>
      <c r="Q352" s="74"/>
      <c r="R352" s="75"/>
      <c r="S352" s="47"/>
      <c r="T352" s="47"/>
      <c r="U352" s="48" t="s">
        <v>65</v>
      </c>
      <c r="V352" s="49">
        <v>98.000000000000014</v>
      </c>
      <c r="W352" s="50">
        <f t="shared" si="15"/>
        <v>99.11999999999999</v>
      </c>
      <c r="X352" s="51">
        <f>IFERROR(IF(W352=0,"",ROUNDUP(W352/H352,0)*0.00753),"")</f>
        <v>0.44427</v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6">
        <v>4680115883147</v>
      </c>
      <c r="E353" s="75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4"/>
      <c r="P353" s="74"/>
      <c r="Q353" s="74"/>
      <c r="R353" s="75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6">
        <v>4607091384338</v>
      </c>
      <c r="E354" s="75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4"/>
      <c r="P354" s="74"/>
      <c r="Q354" s="74"/>
      <c r="R354" s="75"/>
      <c r="S354" s="47"/>
      <c r="T354" s="47"/>
      <c r="U354" s="48" t="s">
        <v>65</v>
      </c>
      <c r="V354" s="49">
        <v>30.8</v>
      </c>
      <c r="W354" s="50">
        <f t="shared" si="15"/>
        <v>31.5</v>
      </c>
      <c r="X354" s="51">
        <f t="shared" si="16"/>
        <v>7.5300000000000006E-2</v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6">
        <v>4680115883154</v>
      </c>
      <c r="E355" s="75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4"/>
      <c r="P355" s="74"/>
      <c r="Q355" s="74"/>
      <c r="R355" s="75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6">
        <v>4607091389524</v>
      </c>
      <c r="E356" s="75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4"/>
      <c r="P356" s="74"/>
      <c r="Q356" s="74"/>
      <c r="R356" s="75"/>
      <c r="S356" s="47"/>
      <c r="T356" s="47"/>
      <c r="U356" s="48" t="s">
        <v>65</v>
      </c>
      <c r="V356" s="49">
        <v>37.799999999999997</v>
      </c>
      <c r="W356" s="50">
        <f t="shared" si="15"/>
        <v>37.800000000000004</v>
      </c>
      <c r="X356" s="51">
        <f t="shared" si="16"/>
        <v>9.0359999999999996E-2</v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6">
        <v>4680115883161</v>
      </c>
      <c r="E357" s="75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4"/>
      <c r="P357" s="74"/>
      <c r="Q357" s="74"/>
      <c r="R357" s="75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6">
        <v>4607091384345</v>
      </c>
      <c r="E358" s="75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4"/>
      <c r="P358" s="74"/>
      <c r="Q358" s="74"/>
      <c r="R358" s="75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6">
        <v>4680115883178</v>
      </c>
      <c r="E359" s="75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4"/>
      <c r="P359" s="74"/>
      <c r="Q359" s="74"/>
      <c r="R359" s="75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6">
        <v>4607091389531</v>
      </c>
      <c r="E360" s="75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4"/>
      <c r="P360" s="74"/>
      <c r="Q360" s="74"/>
      <c r="R360" s="75"/>
      <c r="S360" s="47"/>
      <c r="T360" s="47"/>
      <c r="U360" s="48" t="s">
        <v>65</v>
      </c>
      <c r="V360" s="49">
        <v>49</v>
      </c>
      <c r="W360" s="50">
        <f t="shared" si="15"/>
        <v>50.400000000000006</v>
      </c>
      <c r="X360" s="51">
        <f t="shared" si="16"/>
        <v>0.12048</v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6">
        <v>4680115883185</v>
      </c>
      <c r="E361" s="75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103" t="s">
        <v>519</v>
      </c>
      <c r="O361" s="74"/>
      <c r="P361" s="74"/>
      <c r="Q361" s="74"/>
      <c r="R361" s="75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4"/>
      <c r="N362" s="85" t="s">
        <v>66</v>
      </c>
      <c r="O362" s="86"/>
      <c r="P362" s="86"/>
      <c r="Q362" s="86"/>
      <c r="R362" s="86"/>
      <c r="S362" s="86"/>
      <c r="T362" s="87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138.14285714285717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141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0.91866000000000003</v>
      </c>
      <c r="Y362" s="58"/>
      <c r="Z362" s="58"/>
    </row>
    <row r="363" spans="1:53" x14ac:dyDescent="0.2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4"/>
      <c r="N363" s="85" t="s">
        <v>66</v>
      </c>
      <c r="O363" s="86"/>
      <c r="P363" s="86"/>
      <c r="Q363" s="86"/>
      <c r="R363" s="86"/>
      <c r="S363" s="86"/>
      <c r="T363" s="87"/>
      <c r="U363" s="56" t="s">
        <v>65</v>
      </c>
      <c r="V363" s="57">
        <f>IFERROR(SUM(V349:V361),"0")</f>
        <v>315.60000000000002</v>
      </c>
      <c r="W363" s="57">
        <f>IFERROR(SUM(W349:W361),"0")</f>
        <v>323.82000000000005</v>
      </c>
      <c r="X363" s="56"/>
      <c r="Y363" s="58"/>
      <c r="Z363" s="58"/>
    </row>
    <row r="364" spans="1:53" ht="14.25" customHeight="1" x14ac:dyDescent="0.25">
      <c r="A364" s="95" t="s">
        <v>68</v>
      </c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6">
        <v>4607091389685</v>
      </c>
      <c r="E365" s="75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4"/>
      <c r="P365" s="74"/>
      <c r="Q365" s="74"/>
      <c r="R365" s="75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6">
        <v>4607091389654</v>
      </c>
      <c r="E366" s="75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4"/>
      <c r="P366" s="74"/>
      <c r="Q366" s="74"/>
      <c r="R366" s="75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6">
        <v>4607091384352</v>
      </c>
      <c r="E367" s="75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4"/>
      <c r="P367" s="74"/>
      <c r="Q367" s="74"/>
      <c r="R367" s="75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6">
        <v>4607091389661</v>
      </c>
      <c r="E368" s="75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4"/>
      <c r="P368" s="74"/>
      <c r="Q368" s="74"/>
      <c r="R368" s="75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4"/>
      <c r="N369" s="85" t="s">
        <v>66</v>
      </c>
      <c r="O369" s="86"/>
      <c r="P369" s="86"/>
      <c r="Q369" s="86"/>
      <c r="R369" s="86"/>
      <c r="S369" s="86"/>
      <c r="T369" s="87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4"/>
      <c r="N370" s="85" t="s">
        <v>66</v>
      </c>
      <c r="O370" s="86"/>
      <c r="P370" s="86"/>
      <c r="Q370" s="86"/>
      <c r="R370" s="86"/>
      <c r="S370" s="86"/>
      <c r="T370" s="87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95" t="s">
        <v>218</v>
      </c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6">
        <v>4680115881648</v>
      </c>
      <c r="E372" s="75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4"/>
      <c r="P372" s="74"/>
      <c r="Q372" s="74"/>
      <c r="R372" s="75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4"/>
      <c r="N373" s="85" t="s">
        <v>66</v>
      </c>
      <c r="O373" s="86"/>
      <c r="P373" s="86"/>
      <c r="Q373" s="86"/>
      <c r="R373" s="86"/>
      <c r="S373" s="86"/>
      <c r="T373" s="87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4"/>
      <c r="N374" s="85" t="s">
        <v>66</v>
      </c>
      <c r="O374" s="86"/>
      <c r="P374" s="86"/>
      <c r="Q374" s="86"/>
      <c r="R374" s="86"/>
      <c r="S374" s="86"/>
      <c r="T374" s="87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95" t="s">
        <v>90</v>
      </c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6">
        <v>4680115882997</v>
      </c>
      <c r="E376" s="75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103" t="s">
        <v>534</v>
      </c>
      <c r="O376" s="74"/>
      <c r="P376" s="74"/>
      <c r="Q376" s="74"/>
      <c r="R376" s="75"/>
      <c r="S376" s="47"/>
      <c r="T376" s="47"/>
      <c r="U376" s="48" t="s">
        <v>65</v>
      </c>
      <c r="V376" s="49">
        <v>2.6</v>
      </c>
      <c r="W376" s="50">
        <f>IFERROR(IF(V376="",0,CEILING((V376/$H376),1)*$H376),"")</f>
        <v>2.6</v>
      </c>
      <c r="X376" s="51">
        <f>IFERROR(IF(W376=0,"",ROUNDUP(W376/H376,0)*0.00673),"")</f>
        <v>1.346E-2</v>
      </c>
      <c r="Y376" s="52"/>
      <c r="Z376" s="53"/>
      <c r="AD376" s="54"/>
      <c r="BA376" s="55" t="s">
        <v>1</v>
      </c>
    </row>
    <row r="377" spans="1:53" x14ac:dyDescent="0.2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4"/>
      <c r="N377" s="85" t="s">
        <v>66</v>
      </c>
      <c r="O377" s="86"/>
      <c r="P377" s="86"/>
      <c r="Q377" s="86"/>
      <c r="R377" s="86"/>
      <c r="S377" s="86"/>
      <c r="T377" s="87"/>
      <c r="U377" s="56" t="s">
        <v>67</v>
      </c>
      <c r="V377" s="57">
        <f>IFERROR(V376/H376,"0")</f>
        <v>2</v>
      </c>
      <c r="W377" s="57">
        <f>IFERROR(W376/H376,"0")</f>
        <v>2</v>
      </c>
      <c r="X377" s="57">
        <f>IFERROR(IF(X376="",0,X376),"0")</f>
        <v>1.346E-2</v>
      </c>
      <c r="Y377" s="58"/>
      <c r="Z377" s="58"/>
    </row>
    <row r="378" spans="1:53" x14ac:dyDescent="0.2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4"/>
      <c r="N378" s="85" t="s">
        <v>66</v>
      </c>
      <c r="O378" s="86"/>
      <c r="P378" s="86"/>
      <c r="Q378" s="86"/>
      <c r="R378" s="86"/>
      <c r="S378" s="86"/>
      <c r="T378" s="87"/>
      <c r="U378" s="56" t="s">
        <v>65</v>
      </c>
      <c r="V378" s="57">
        <f>IFERROR(SUM(V376:V376),"0")</f>
        <v>2.6</v>
      </c>
      <c r="W378" s="57">
        <f>IFERROR(SUM(W376:W376),"0")</f>
        <v>2.6</v>
      </c>
      <c r="X378" s="56"/>
      <c r="Y378" s="58"/>
      <c r="Z378" s="58"/>
    </row>
    <row r="379" spans="1:53" ht="16.5" customHeight="1" x14ac:dyDescent="0.25">
      <c r="A379" s="94" t="s">
        <v>535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66"/>
      <c r="Z379" s="66"/>
    </row>
    <row r="380" spans="1:53" ht="14.25" customHeight="1" x14ac:dyDescent="0.25">
      <c r="A380" s="95" t="s">
        <v>95</v>
      </c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6">
        <v>4607091389388</v>
      </c>
      <c r="E381" s="75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4"/>
      <c r="P381" s="74"/>
      <c r="Q381" s="74"/>
      <c r="R381" s="75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6">
        <v>4607091389364</v>
      </c>
      <c r="E382" s="75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4"/>
      <c r="P382" s="74"/>
      <c r="Q382" s="74"/>
      <c r="R382" s="75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4"/>
      <c r="N383" s="85" t="s">
        <v>66</v>
      </c>
      <c r="O383" s="86"/>
      <c r="P383" s="86"/>
      <c r="Q383" s="86"/>
      <c r="R383" s="86"/>
      <c r="S383" s="86"/>
      <c r="T383" s="87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4"/>
      <c r="N384" s="85" t="s">
        <v>66</v>
      </c>
      <c r="O384" s="86"/>
      <c r="P384" s="86"/>
      <c r="Q384" s="86"/>
      <c r="R384" s="86"/>
      <c r="S384" s="86"/>
      <c r="T384" s="87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95" t="s">
        <v>60</v>
      </c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6">
        <v>4607091389739</v>
      </c>
      <c r="E386" s="75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4"/>
      <c r="P386" s="74"/>
      <c r="Q386" s="74"/>
      <c r="R386" s="75"/>
      <c r="S386" s="47"/>
      <c r="T386" s="47"/>
      <c r="U386" s="48" t="s">
        <v>65</v>
      </c>
      <c r="V386" s="49">
        <v>45</v>
      </c>
      <c r="W386" s="50">
        <f t="shared" ref="W386:W392" si="17">IFERROR(IF(V386="",0,CEILING((V386/$H386),1)*$H386),"")</f>
        <v>46.2</v>
      </c>
      <c r="X386" s="51">
        <f>IFERROR(IF(W386=0,"",ROUNDUP(W386/H386,0)*0.00753),"")</f>
        <v>8.2830000000000001E-2</v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6">
        <v>4680115883048</v>
      </c>
      <c r="E387" s="75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4"/>
      <c r="P387" s="74"/>
      <c r="Q387" s="74"/>
      <c r="R387" s="75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6">
        <v>4607091389425</v>
      </c>
      <c r="E388" s="75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4"/>
      <c r="P388" s="74"/>
      <c r="Q388" s="74"/>
      <c r="R388" s="75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6">
        <v>4680115882911</v>
      </c>
      <c r="E389" s="75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103" t="s">
        <v>548</v>
      </c>
      <c r="O389" s="74"/>
      <c r="P389" s="74"/>
      <c r="Q389" s="74"/>
      <c r="R389" s="75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6">
        <v>4680115880771</v>
      </c>
      <c r="E390" s="75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4"/>
      <c r="P390" s="74"/>
      <c r="Q390" s="74"/>
      <c r="R390" s="75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6">
        <v>4607091389500</v>
      </c>
      <c r="E391" s="75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4"/>
      <c r="P391" s="74"/>
      <c r="Q391" s="74"/>
      <c r="R391" s="75"/>
      <c r="S391" s="47"/>
      <c r="T391" s="47"/>
      <c r="U391" s="48" t="s">
        <v>65</v>
      </c>
      <c r="V391" s="49">
        <v>10.5</v>
      </c>
      <c r="W391" s="50">
        <f t="shared" si="17"/>
        <v>10.5</v>
      </c>
      <c r="X391" s="51">
        <f>IFERROR(IF(W391=0,"",ROUNDUP(W391/H391,0)*0.00502),"")</f>
        <v>2.5100000000000001E-2</v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6">
        <v>4680115881983</v>
      </c>
      <c r="E392" s="75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4"/>
      <c r="P392" s="74"/>
      <c r="Q392" s="74"/>
      <c r="R392" s="75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4"/>
      <c r="N393" s="85" t="s">
        <v>66</v>
      </c>
      <c r="O393" s="86"/>
      <c r="P393" s="86"/>
      <c r="Q393" s="86"/>
      <c r="R393" s="86"/>
      <c r="S393" s="86"/>
      <c r="T393" s="87"/>
      <c r="U393" s="56" t="s">
        <v>67</v>
      </c>
      <c r="V393" s="57">
        <f>IFERROR(V386/H386,"0")+IFERROR(V387/H387,"0")+IFERROR(V388/H388,"0")+IFERROR(V389/H389,"0")+IFERROR(V390/H390,"0")+IFERROR(V391/H391,"0")+IFERROR(V392/H392,"0")</f>
        <v>15.714285714285714</v>
      </c>
      <c r="W393" s="57">
        <f>IFERROR(W386/H386,"0")+IFERROR(W387/H387,"0")+IFERROR(W388/H388,"0")+IFERROR(W389/H389,"0")+IFERROR(W390/H390,"0")+IFERROR(W391/H391,"0")+IFERROR(W392/H392,"0")</f>
        <v>16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0.10793</v>
      </c>
      <c r="Y393" s="58"/>
      <c r="Z393" s="58"/>
    </row>
    <row r="394" spans="1:53" x14ac:dyDescent="0.2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4"/>
      <c r="N394" s="85" t="s">
        <v>66</v>
      </c>
      <c r="O394" s="86"/>
      <c r="P394" s="86"/>
      <c r="Q394" s="86"/>
      <c r="R394" s="86"/>
      <c r="S394" s="86"/>
      <c r="T394" s="87"/>
      <c r="U394" s="56" t="s">
        <v>65</v>
      </c>
      <c r="V394" s="57">
        <f>IFERROR(SUM(V386:V392),"0")</f>
        <v>55.5</v>
      </c>
      <c r="W394" s="57">
        <f>IFERROR(SUM(W386:W392),"0")</f>
        <v>56.7</v>
      </c>
      <c r="X394" s="56"/>
      <c r="Y394" s="58"/>
      <c r="Z394" s="58"/>
    </row>
    <row r="395" spans="1:53" ht="14.25" customHeight="1" x14ac:dyDescent="0.25">
      <c r="A395" s="95" t="s">
        <v>90</v>
      </c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6">
        <v>4680115882980</v>
      </c>
      <c r="E396" s="75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4"/>
      <c r="P396" s="74"/>
      <c r="Q396" s="74"/>
      <c r="R396" s="75"/>
      <c r="S396" s="47"/>
      <c r="T396" s="47"/>
      <c r="U396" s="48" t="s">
        <v>65</v>
      </c>
      <c r="V396" s="49">
        <v>2.6</v>
      </c>
      <c r="W396" s="50">
        <f>IFERROR(IF(V396="",0,CEILING((V396/$H396),1)*$H396),"")</f>
        <v>2.6</v>
      </c>
      <c r="X396" s="51">
        <f>IFERROR(IF(W396=0,"",ROUNDUP(W396/H396,0)*0.00673),"")</f>
        <v>1.346E-2</v>
      </c>
      <c r="Y396" s="52"/>
      <c r="Z396" s="53"/>
      <c r="AD396" s="54"/>
      <c r="BA396" s="55" t="s">
        <v>1</v>
      </c>
    </row>
    <row r="397" spans="1:53" x14ac:dyDescent="0.2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4"/>
      <c r="N397" s="85" t="s">
        <v>66</v>
      </c>
      <c r="O397" s="86"/>
      <c r="P397" s="86"/>
      <c r="Q397" s="86"/>
      <c r="R397" s="86"/>
      <c r="S397" s="86"/>
      <c r="T397" s="87"/>
      <c r="U397" s="56" t="s">
        <v>67</v>
      </c>
      <c r="V397" s="57">
        <f>IFERROR(V396/H396,"0")</f>
        <v>2</v>
      </c>
      <c r="W397" s="57">
        <f>IFERROR(W396/H396,"0")</f>
        <v>2</v>
      </c>
      <c r="X397" s="57">
        <f>IFERROR(IF(X396="",0,X396),"0")</f>
        <v>1.346E-2</v>
      </c>
      <c r="Y397" s="58"/>
      <c r="Z397" s="58"/>
    </row>
    <row r="398" spans="1:53" x14ac:dyDescent="0.2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4"/>
      <c r="N398" s="85" t="s">
        <v>66</v>
      </c>
      <c r="O398" s="86"/>
      <c r="P398" s="86"/>
      <c r="Q398" s="86"/>
      <c r="R398" s="86"/>
      <c r="S398" s="86"/>
      <c r="T398" s="87"/>
      <c r="U398" s="56" t="s">
        <v>65</v>
      </c>
      <c r="V398" s="57">
        <f>IFERROR(SUM(V396:V396),"0")</f>
        <v>2.6</v>
      </c>
      <c r="W398" s="57">
        <f>IFERROR(SUM(W396:W396),"0")</f>
        <v>2.6</v>
      </c>
      <c r="X398" s="56"/>
      <c r="Y398" s="58"/>
      <c r="Z398" s="58"/>
    </row>
    <row r="399" spans="1:53" ht="27.75" customHeight="1" x14ac:dyDescent="0.2">
      <c r="A399" s="105" t="s">
        <v>557</v>
      </c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41"/>
      <c r="Z399" s="41"/>
    </row>
    <row r="400" spans="1:53" ht="16.5" customHeight="1" x14ac:dyDescent="0.25">
      <c r="A400" s="94" t="s">
        <v>557</v>
      </c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66"/>
      <c r="Z400" s="66"/>
    </row>
    <row r="401" spans="1:53" ht="14.25" customHeight="1" x14ac:dyDescent="0.25">
      <c r="A401" s="95" t="s">
        <v>103</v>
      </c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6">
        <v>4607091389067</v>
      </c>
      <c r="E402" s="75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4"/>
      <c r="P402" s="74"/>
      <c r="Q402" s="74"/>
      <c r="R402" s="75"/>
      <c r="S402" s="47"/>
      <c r="T402" s="47"/>
      <c r="U402" s="48" t="s">
        <v>65</v>
      </c>
      <c r="V402" s="49">
        <v>0</v>
      </c>
      <c r="W402" s="50">
        <f t="shared" ref="W402:W410" si="18">IFERROR(IF(V402="",0,CEILING((V402/$H402),1)*$H402),"")</f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6">
        <v>4607091383522</v>
      </c>
      <c r="E403" s="75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4"/>
      <c r="P403" s="74"/>
      <c r="Q403" s="74"/>
      <c r="R403" s="75"/>
      <c r="S403" s="47"/>
      <c r="T403" s="47"/>
      <c r="U403" s="48" t="s">
        <v>65</v>
      </c>
      <c r="V403" s="49">
        <v>48</v>
      </c>
      <c r="W403" s="50">
        <f t="shared" si="18"/>
        <v>52.800000000000004</v>
      </c>
      <c r="X403" s="51">
        <f>IFERROR(IF(W403=0,"",ROUNDUP(W403/H403,0)*0.01196),"")</f>
        <v>0.1196</v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6">
        <v>4607091384437</v>
      </c>
      <c r="E404" s="75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4"/>
      <c r="P404" s="74"/>
      <c r="Q404" s="74"/>
      <c r="R404" s="75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IFERROR(IF(W404=0,"",ROUNDUP(W404/H404,0)*0.01196),"")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6">
        <v>4607091389104</v>
      </c>
      <c r="E405" s="75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4"/>
      <c r="P405" s="74"/>
      <c r="Q405" s="74"/>
      <c r="R405" s="75"/>
      <c r="S405" s="47"/>
      <c r="T405" s="47"/>
      <c r="U405" s="48" t="s">
        <v>65</v>
      </c>
      <c r="V405" s="49">
        <v>60</v>
      </c>
      <c r="W405" s="50">
        <f t="shared" si="18"/>
        <v>63.36</v>
      </c>
      <c r="X405" s="51">
        <f>IFERROR(IF(W405=0,"",ROUNDUP(W405/H405,0)*0.01196),"")</f>
        <v>0.14352000000000001</v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6">
        <v>4680115880603</v>
      </c>
      <c r="E406" s="75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4"/>
      <c r="P406" s="74"/>
      <c r="Q406" s="74"/>
      <c r="R406" s="75"/>
      <c r="S406" s="47"/>
      <c r="T406" s="47"/>
      <c r="U406" s="48" t="s">
        <v>65</v>
      </c>
      <c r="V406" s="49">
        <v>18</v>
      </c>
      <c r="W406" s="50">
        <f t="shared" si="18"/>
        <v>18</v>
      </c>
      <c r="X406" s="51">
        <f>IFERROR(IF(W406=0,"",ROUNDUP(W406/H406,0)*0.00937),"")</f>
        <v>4.6850000000000003E-2</v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6">
        <v>4607091389999</v>
      </c>
      <c r="E407" s="75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4"/>
      <c r="P407" s="74"/>
      <c r="Q407" s="74"/>
      <c r="R407" s="75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6">
        <v>4680115882782</v>
      </c>
      <c r="E408" s="75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4"/>
      <c r="P408" s="74"/>
      <c r="Q408" s="74"/>
      <c r="R408" s="75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6">
        <v>4607091389098</v>
      </c>
      <c r="E409" s="75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4"/>
      <c r="P409" s="74"/>
      <c r="Q409" s="74"/>
      <c r="R409" s="75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6">
        <v>4607091389982</v>
      </c>
      <c r="E410" s="75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4"/>
      <c r="P410" s="74"/>
      <c r="Q410" s="74"/>
      <c r="R410" s="75"/>
      <c r="S410" s="47"/>
      <c r="T410" s="47"/>
      <c r="U410" s="48" t="s">
        <v>65</v>
      </c>
      <c r="V410" s="49">
        <v>60</v>
      </c>
      <c r="W410" s="50">
        <f t="shared" si="18"/>
        <v>61.2</v>
      </c>
      <c r="X410" s="51">
        <f>IFERROR(IF(W410=0,"",ROUNDUP(W410/H410,0)*0.00937),"")</f>
        <v>0.15928999999999999</v>
      </c>
      <c r="Y410" s="52"/>
      <c r="Z410" s="53"/>
      <c r="AD410" s="54"/>
      <c r="BA410" s="55" t="s">
        <v>1</v>
      </c>
    </row>
    <row r="411" spans="1:53" x14ac:dyDescent="0.2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4"/>
      <c r="N411" s="85" t="s">
        <v>66</v>
      </c>
      <c r="O411" s="86"/>
      <c r="P411" s="86"/>
      <c r="Q411" s="86"/>
      <c r="R411" s="86"/>
      <c r="S411" s="86"/>
      <c r="T411" s="87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42.121212121212125</v>
      </c>
      <c r="W411" s="57">
        <f>IFERROR(W402/H402,"0")+IFERROR(W403/H403,"0")+IFERROR(W404/H404,"0")+IFERROR(W405/H405,"0")+IFERROR(W406/H406,"0")+IFERROR(W407/H407,"0")+IFERROR(W408/H408,"0")+IFERROR(W409/H409,"0")+IFERROR(W410/H410,"0")</f>
        <v>44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0.46926000000000001</v>
      </c>
      <c r="Y411" s="58"/>
      <c r="Z411" s="58"/>
    </row>
    <row r="412" spans="1:53" x14ac:dyDescent="0.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4"/>
      <c r="N412" s="85" t="s">
        <v>66</v>
      </c>
      <c r="O412" s="86"/>
      <c r="P412" s="86"/>
      <c r="Q412" s="86"/>
      <c r="R412" s="86"/>
      <c r="S412" s="86"/>
      <c r="T412" s="87"/>
      <c r="U412" s="56" t="s">
        <v>65</v>
      </c>
      <c r="V412" s="57">
        <f>IFERROR(SUM(V402:V410),"0")</f>
        <v>186</v>
      </c>
      <c r="W412" s="57">
        <f>IFERROR(SUM(W402:W410),"0")</f>
        <v>195.36</v>
      </c>
      <c r="X412" s="56"/>
      <c r="Y412" s="58"/>
      <c r="Z412" s="58"/>
    </row>
    <row r="413" spans="1:53" ht="14.25" customHeight="1" x14ac:dyDescent="0.25">
      <c r="A413" s="95" t="s">
        <v>95</v>
      </c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6">
        <v>4607091388930</v>
      </c>
      <c r="E414" s="75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4"/>
      <c r="P414" s="74"/>
      <c r="Q414" s="74"/>
      <c r="R414" s="75"/>
      <c r="S414" s="47"/>
      <c r="T414" s="47"/>
      <c r="U414" s="48" t="s">
        <v>65</v>
      </c>
      <c r="V414" s="49">
        <v>66</v>
      </c>
      <c r="W414" s="50">
        <f>IFERROR(IF(V414="",0,CEILING((V414/$H414),1)*$H414),"")</f>
        <v>68.64</v>
      </c>
      <c r="X414" s="51">
        <f>IFERROR(IF(W414=0,"",ROUNDUP(W414/H414,0)*0.01196),"")</f>
        <v>0.15548000000000001</v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6">
        <v>4680115880054</v>
      </c>
      <c r="E415" s="75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4"/>
      <c r="P415" s="74"/>
      <c r="Q415" s="74"/>
      <c r="R415" s="75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4"/>
      <c r="N416" s="85" t="s">
        <v>66</v>
      </c>
      <c r="O416" s="86"/>
      <c r="P416" s="86"/>
      <c r="Q416" s="86"/>
      <c r="R416" s="86"/>
      <c r="S416" s="86"/>
      <c r="T416" s="87"/>
      <c r="U416" s="56" t="s">
        <v>67</v>
      </c>
      <c r="V416" s="57">
        <f>IFERROR(V414/H414,"0")+IFERROR(V415/H415,"0")</f>
        <v>12.5</v>
      </c>
      <c r="W416" s="57">
        <f>IFERROR(W414/H414,"0")+IFERROR(W415/H415,"0")</f>
        <v>13</v>
      </c>
      <c r="X416" s="57">
        <f>IFERROR(IF(X414="",0,X414),"0")+IFERROR(IF(X415="",0,X415),"0")</f>
        <v>0.15548000000000001</v>
      </c>
      <c r="Y416" s="58"/>
      <c r="Z416" s="58"/>
    </row>
    <row r="417" spans="1:53" x14ac:dyDescent="0.2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4"/>
      <c r="N417" s="85" t="s">
        <v>66</v>
      </c>
      <c r="O417" s="86"/>
      <c r="P417" s="86"/>
      <c r="Q417" s="86"/>
      <c r="R417" s="86"/>
      <c r="S417" s="86"/>
      <c r="T417" s="87"/>
      <c r="U417" s="56" t="s">
        <v>65</v>
      </c>
      <c r="V417" s="57">
        <f>IFERROR(SUM(V414:V415),"0")</f>
        <v>66</v>
      </c>
      <c r="W417" s="57">
        <f>IFERROR(SUM(W414:W415),"0")</f>
        <v>68.64</v>
      </c>
      <c r="X417" s="56"/>
      <c r="Y417" s="58"/>
      <c r="Z417" s="58"/>
    </row>
    <row r="418" spans="1:53" ht="14.25" customHeight="1" x14ac:dyDescent="0.25">
      <c r="A418" s="95" t="s">
        <v>60</v>
      </c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6">
        <v>4680115883116</v>
      </c>
      <c r="E419" s="75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4"/>
      <c r="P419" s="74"/>
      <c r="Q419" s="74"/>
      <c r="R419" s="75"/>
      <c r="S419" s="47"/>
      <c r="T419" s="47"/>
      <c r="U419" s="48" t="s">
        <v>65</v>
      </c>
      <c r="V419" s="49">
        <v>24</v>
      </c>
      <c r="W419" s="50">
        <f t="shared" ref="W419:W424" si="19">IFERROR(IF(V419="",0,CEILING((V419/$H419),1)*$H419),"")</f>
        <v>26.400000000000002</v>
      </c>
      <c r="X419" s="51">
        <f>IFERROR(IF(W419=0,"",ROUNDUP(W419/H419,0)*0.01196),"")</f>
        <v>5.9799999999999999E-2</v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6">
        <v>4680115883093</v>
      </c>
      <c r="E420" s="75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4"/>
      <c r="P420" s="74"/>
      <c r="Q420" s="74"/>
      <c r="R420" s="75"/>
      <c r="S420" s="47"/>
      <c r="T420" s="47"/>
      <c r="U420" s="48" t="s">
        <v>65</v>
      </c>
      <c r="V420" s="49">
        <v>24</v>
      </c>
      <c r="W420" s="50">
        <f t="shared" si="19"/>
        <v>26.400000000000002</v>
      </c>
      <c r="X420" s="51">
        <f>IFERROR(IF(W420=0,"",ROUNDUP(W420/H420,0)*0.01196),"")</f>
        <v>5.9799999999999999E-2</v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6">
        <v>4680115883109</v>
      </c>
      <c r="E421" s="75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4"/>
      <c r="P421" s="74"/>
      <c r="Q421" s="74"/>
      <c r="R421" s="75"/>
      <c r="S421" s="47"/>
      <c r="T421" s="47"/>
      <c r="U421" s="48" t="s">
        <v>65</v>
      </c>
      <c r="V421" s="49">
        <v>24</v>
      </c>
      <c r="W421" s="50">
        <f t="shared" si="19"/>
        <v>26.400000000000002</v>
      </c>
      <c r="X421" s="51">
        <f>IFERROR(IF(W421=0,"",ROUNDUP(W421/H421,0)*0.01196),"")</f>
        <v>5.9799999999999999E-2</v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6">
        <v>4680115882072</v>
      </c>
      <c r="E422" s="75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103" t="s">
        <v>588</v>
      </c>
      <c r="O422" s="74"/>
      <c r="P422" s="74"/>
      <c r="Q422" s="74"/>
      <c r="R422" s="75"/>
      <c r="S422" s="47"/>
      <c r="T422" s="47"/>
      <c r="U422" s="48" t="s">
        <v>65</v>
      </c>
      <c r="V422" s="49">
        <v>18</v>
      </c>
      <c r="W422" s="50">
        <f t="shared" si="19"/>
        <v>18</v>
      </c>
      <c r="X422" s="51">
        <f>IFERROR(IF(W422=0,"",ROUNDUP(W422/H422,0)*0.00937),"")</f>
        <v>4.6850000000000003E-2</v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6">
        <v>4680115882102</v>
      </c>
      <c r="E423" s="75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103" t="s">
        <v>591</v>
      </c>
      <c r="O423" s="74"/>
      <c r="P423" s="74"/>
      <c r="Q423" s="74"/>
      <c r="R423" s="75"/>
      <c r="S423" s="47"/>
      <c r="T423" s="47"/>
      <c r="U423" s="48" t="s">
        <v>65</v>
      </c>
      <c r="V423" s="49">
        <v>36</v>
      </c>
      <c r="W423" s="50">
        <f t="shared" si="19"/>
        <v>36</v>
      </c>
      <c r="X423" s="51">
        <f>IFERROR(IF(W423=0,"",ROUNDUP(W423/H423,0)*0.00937),"")</f>
        <v>9.3700000000000006E-2</v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6">
        <v>4680115882096</v>
      </c>
      <c r="E424" s="75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103" t="s">
        <v>594</v>
      </c>
      <c r="O424" s="74"/>
      <c r="P424" s="74"/>
      <c r="Q424" s="74"/>
      <c r="R424" s="75"/>
      <c r="S424" s="47"/>
      <c r="T424" s="47"/>
      <c r="U424" s="48" t="s">
        <v>65</v>
      </c>
      <c r="V424" s="49">
        <v>36</v>
      </c>
      <c r="W424" s="50">
        <f t="shared" si="19"/>
        <v>36</v>
      </c>
      <c r="X424" s="51">
        <f>IFERROR(IF(W424=0,"",ROUNDUP(W424/H424,0)*0.00937),"")</f>
        <v>9.3700000000000006E-2</v>
      </c>
      <c r="Y424" s="52"/>
      <c r="Z424" s="53"/>
      <c r="AD424" s="54"/>
      <c r="BA424" s="55" t="s">
        <v>1</v>
      </c>
    </row>
    <row r="425" spans="1:53" x14ac:dyDescent="0.2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4"/>
      <c r="N425" s="85" t="s">
        <v>66</v>
      </c>
      <c r="O425" s="86"/>
      <c r="P425" s="86"/>
      <c r="Q425" s="86"/>
      <c r="R425" s="86"/>
      <c r="S425" s="86"/>
      <c r="T425" s="87"/>
      <c r="U425" s="56" t="s">
        <v>67</v>
      </c>
      <c r="V425" s="57">
        <f>IFERROR(V419/H419,"0")+IFERROR(V420/H420,"0")+IFERROR(V421/H421,"0")+IFERROR(V422/H422,"0")+IFERROR(V423/H423,"0")+IFERROR(V424/H424,"0")</f>
        <v>38.636363636363633</v>
      </c>
      <c r="W425" s="57">
        <f>IFERROR(W419/H419,"0")+IFERROR(W420/H420,"0")+IFERROR(W421/H421,"0")+IFERROR(W422/H422,"0")+IFERROR(W423/H423,"0")+IFERROR(W424/H424,"0")</f>
        <v>40</v>
      </c>
      <c r="X425" s="57">
        <f>IFERROR(IF(X419="",0,X419),"0")+IFERROR(IF(X420="",0,X420),"0")+IFERROR(IF(X421="",0,X421),"0")+IFERROR(IF(X422="",0,X422),"0")+IFERROR(IF(X423="",0,X423),"0")+IFERROR(IF(X424="",0,X424),"0")</f>
        <v>0.41365000000000002</v>
      </c>
      <c r="Y425" s="58"/>
      <c r="Z425" s="58"/>
    </row>
    <row r="426" spans="1:53" x14ac:dyDescent="0.2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4"/>
      <c r="N426" s="85" t="s">
        <v>66</v>
      </c>
      <c r="O426" s="86"/>
      <c r="P426" s="86"/>
      <c r="Q426" s="86"/>
      <c r="R426" s="86"/>
      <c r="S426" s="86"/>
      <c r="T426" s="87"/>
      <c r="U426" s="56" t="s">
        <v>65</v>
      </c>
      <c r="V426" s="57">
        <f>IFERROR(SUM(V419:V424),"0")</f>
        <v>162</v>
      </c>
      <c r="W426" s="57">
        <f>IFERROR(SUM(W419:W424),"0")</f>
        <v>169.2</v>
      </c>
      <c r="X426" s="56"/>
      <c r="Y426" s="58"/>
      <c r="Z426" s="58"/>
    </row>
    <row r="427" spans="1:53" ht="14.25" customHeight="1" x14ac:dyDescent="0.25">
      <c r="A427" s="95" t="s">
        <v>68</v>
      </c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6">
        <v>4607091383409</v>
      </c>
      <c r="E428" s="75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4"/>
      <c r="P428" s="74"/>
      <c r="Q428" s="74"/>
      <c r="R428" s="75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6">
        <v>4607091383416</v>
      </c>
      <c r="E429" s="75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4"/>
      <c r="P429" s="74"/>
      <c r="Q429" s="74"/>
      <c r="R429" s="75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4"/>
      <c r="N430" s="85" t="s">
        <v>66</v>
      </c>
      <c r="O430" s="86"/>
      <c r="P430" s="86"/>
      <c r="Q430" s="86"/>
      <c r="R430" s="86"/>
      <c r="S430" s="86"/>
      <c r="T430" s="87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4"/>
      <c r="N431" s="85" t="s">
        <v>66</v>
      </c>
      <c r="O431" s="86"/>
      <c r="P431" s="86"/>
      <c r="Q431" s="86"/>
      <c r="R431" s="86"/>
      <c r="S431" s="86"/>
      <c r="T431" s="87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105" t="s">
        <v>599</v>
      </c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41"/>
      <c r="Z432" s="41"/>
    </row>
    <row r="433" spans="1:53" ht="16.5" customHeight="1" x14ac:dyDescent="0.25">
      <c r="A433" s="94" t="s">
        <v>600</v>
      </c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66"/>
      <c r="Z433" s="66"/>
    </row>
    <row r="434" spans="1:53" ht="14.25" customHeight="1" x14ac:dyDescent="0.25">
      <c r="A434" s="95" t="s">
        <v>103</v>
      </c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6">
        <v>4640242180441</v>
      </c>
      <c r="E435" s="75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103" t="s">
        <v>603</v>
      </c>
      <c r="O435" s="74"/>
      <c r="P435" s="74"/>
      <c r="Q435" s="74"/>
      <c r="R435" s="75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6">
        <v>4640242180564</v>
      </c>
      <c r="E436" s="75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103" t="s">
        <v>606</v>
      </c>
      <c r="O436" s="74"/>
      <c r="P436" s="74"/>
      <c r="Q436" s="74"/>
      <c r="R436" s="75"/>
      <c r="S436" s="47"/>
      <c r="T436" s="47"/>
      <c r="U436" s="48" t="s">
        <v>65</v>
      </c>
      <c r="V436" s="49">
        <v>0</v>
      </c>
      <c r="W436" s="50">
        <f>IFERROR(IF(V436="",0,CEILING((V436/$H436),1)*$H436),"")</f>
        <v>0</v>
      </c>
      <c r="X436" s="51" t="str">
        <f>IFERROR(IF(W436=0,"",ROUNDUP(W436/H436,0)*0.02175),"")</f>
        <v/>
      </c>
      <c r="Y436" s="52"/>
      <c r="Z436" s="53"/>
      <c r="AD436" s="54"/>
      <c r="BA436" s="55" t="s">
        <v>1</v>
      </c>
    </row>
    <row r="437" spans="1:53" x14ac:dyDescent="0.2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4"/>
      <c r="N437" s="85" t="s">
        <v>66</v>
      </c>
      <c r="O437" s="86"/>
      <c r="P437" s="86"/>
      <c r="Q437" s="86"/>
      <c r="R437" s="86"/>
      <c r="S437" s="86"/>
      <c r="T437" s="87"/>
      <c r="U437" s="56" t="s">
        <v>67</v>
      </c>
      <c r="V437" s="57">
        <f>IFERROR(V435/H435,"0")+IFERROR(V436/H436,"0")</f>
        <v>0</v>
      </c>
      <c r="W437" s="57">
        <f>IFERROR(W435/H435,"0")+IFERROR(W436/H436,"0")</f>
        <v>0</v>
      </c>
      <c r="X437" s="57">
        <f>IFERROR(IF(X435="",0,X435),"0")+IFERROR(IF(X436="",0,X436),"0")</f>
        <v>0</v>
      </c>
      <c r="Y437" s="58"/>
      <c r="Z437" s="58"/>
    </row>
    <row r="438" spans="1:53" x14ac:dyDescent="0.2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4"/>
      <c r="N438" s="85" t="s">
        <v>66</v>
      </c>
      <c r="O438" s="86"/>
      <c r="P438" s="86"/>
      <c r="Q438" s="86"/>
      <c r="R438" s="86"/>
      <c r="S438" s="86"/>
      <c r="T438" s="87"/>
      <c r="U438" s="56" t="s">
        <v>65</v>
      </c>
      <c r="V438" s="57">
        <f>IFERROR(SUM(V435:V436),"0")</f>
        <v>0</v>
      </c>
      <c r="W438" s="57">
        <f>IFERROR(SUM(W435:W436),"0")</f>
        <v>0</v>
      </c>
      <c r="X438" s="56"/>
      <c r="Y438" s="58"/>
      <c r="Z438" s="58"/>
    </row>
    <row r="439" spans="1:53" ht="14.25" customHeight="1" x14ac:dyDescent="0.25">
      <c r="A439" s="95" t="s">
        <v>95</v>
      </c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6">
        <v>4640242180526</v>
      </c>
      <c r="E440" s="75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103" t="s">
        <v>609</v>
      </c>
      <c r="O440" s="74"/>
      <c r="P440" s="74"/>
      <c r="Q440" s="74"/>
      <c r="R440" s="75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6">
        <v>4640242180519</v>
      </c>
      <c r="E441" s="75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103" t="s">
        <v>612</v>
      </c>
      <c r="O441" s="74"/>
      <c r="P441" s="74"/>
      <c r="Q441" s="74"/>
      <c r="R441" s="75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4"/>
      <c r="N442" s="85" t="s">
        <v>66</v>
      </c>
      <c r="O442" s="86"/>
      <c r="P442" s="86"/>
      <c r="Q442" s="86"/>
      <c r="R442" s="86"/>
      <c r="S442" s="86"/>
      <c r="T442" s="87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4"/>
      <c r="N443" s="85" t="s">
        <v>66</v>
      </c>
      <c r="O443" s="86"/>
      <c r="P443" s="86"/>
      <c r="Q443" s="86"/>
      <c r="R443" s="86"/>
      <c r="S443" s="86"/>
      <c r="T443" s="87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95" t="s">
        <v>60</v>
      </c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6">
        <v>4640242180816</v>
      </c>
      <c r="E445" s="75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103" t="s">
        <v>615</v>
      </c>
      <c r="O445" s="74"/>
      <c r="P445" s="74"/>
      <c r="Q445" s="74"/>
      <c r="R445" s="75"/>
      <c r="S445" s="47"/>
      <c r="T445" s="47"/>
      <c r="U445" s="48" t="s">
        <v>65</v>
      </c>
      <c r="V445" s="49">
        <v>0</v>
      </c>
      <c r="W445" s="50">
        <f>IFERROR(IF(V445="",0,CEILING((V445/$H445),1)*$H445),"")</f>
        <v>0</v>
      </c>
      <c r="X445" s="51" t="str">
        <f>IFERROR(IF(W445=0,"",ROUNDUP(W445/H445,0)*0.00753),"")</f>
        <v/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6">
        <v>4640242180595</v>
      </c>
      <c r="E446" s="75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103" t="s">
        <v>618</v>
      </c>
      <c r="O446" s="74"/>
      <c r="P446" s="74"/>
      <c r="Q446" s="74"/>
      <c r="R446" s="75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4"/>
      <c r="N447" s="85" t="s">
        <v>66</v>
      </c>
      <c r="O447" s="86"/>
      <c r="P447" s="86"/>
      <c r="Q447" s="86"/>
      <c r="R447" s="86"/>
      <c r="S447" s="86"/>
      <c r="T447" s="87"/>
      <c r="U447" s="56" t="s">
        <v>67</v>
      </c>
      <c r="V447" s="57">
        <f>IFERROR(V445/H445,"0")+IFERROR(V446/H446,"0")</f>
        <v>0</v>
      </c>
      <c r="W447" s="57">
        <f>IFERROR(W445/H445,"0")+IFERROR(W446/H446,"0")</f>
        <v>0</v>
      </c>
      <c r="X447" s="57">
        <f>IFERROR(IF(X445="",0,X445),"0")+IFERROR(IF(X446="",0,X446),"0")</f>
        <v>0</v>
      </c>
      <c r="Y447" s="58"/>
      <c r="Z447" s="58"/>
    </row>
    <row r="448" spans="1:53" x14ac:dyDescent="0.2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4"/>
      <c r="N448" s="85" t="s">
        <v>66</v>
      </c>
      <c r="O448" s="86"/>
      <c r="P448" s="86"/>
      <c r="Q448" s="86"/>
      <c r="R448" s="86"/>
      <c r="S448" s="86"/>
      <c r="T448" s="87"/>
      <c r="U448" s="56" t="s">
        <v>65</v>
      </c>
      <c r="V448" s="57">
        <f>IFERROR(SUM(V445:V446),"0")</f>
        <v>0</v>
      </c>
      <c r="W448" s="57">
        <f>IFERROR(SUM(W445:W446),"0")</f>
        <v>0</v>
      </c>
      <c r="X448" s="56"/>
      <c r="Y448" s="58"/>
      <c r="Z448" s="58"/>
    </row>
    <row r="449" spans="1:53" ht="14.25" customHeight="1" x14ac:dyDescent="0.25">
      <c r="A449" s="95" t="s">
        <v>68</v>
      </c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6">
        <v>4640242180540</v>
      </c>
      <c r="E450" s="75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103" t="s">
        <v>621</v>
      </c>
      <c r="O450" s="74"/>
      <c r="P450" s="74"/>
      <c r="Q450" s="74"/>
      <c r="R450" s="75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6">
        <v>4640242180557</v>
      </c>
      <c r="E451" s="75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103" t="s">
        <v>624</v>
      </c>
      <c r="O451" s="74"/>
      <c r="P451" s="74"/>
      <c r="Q451" s="74"/>
      <c r="R451" s="75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4"/>
      <c r="N452" s="85" t="s">
        <v>66</v>
      </c>
      <c r="O452" s="86"/>
      <c r="P452" s="86"/>
      <c r="Q452" s="86"/>
      <c r="R452" s="86"/>
      <c r="S452" s="86"/>
      <c r="T452" s="87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4"/>
      <c r="N453" s="85" t="s">
        <v>66</v>
      </c>
      <c r="O453" s="86"/>
      <c r="P453" s="86"/>
      <c r="Q453" s="86"/>
      <c r="R453" s="86"/>
      <c r="S453" s="86"/>
      <c r="T453" s="87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94" t="s">
        <v>625</v>
      </c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66"/>
      <c r="Z454" s="66"/>
    </row>
    <row r="455" spans="1:53" ht="14.25" customHeight="1" x14ac:dyDescent="0.25">
      <c r="A455" s="95" t="s">
        <v>60</v>
      </c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6">
        <v>4680115880856</v>
      </c>
      <c r="E456" s="75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4"/>
      <c r="P456" s="74"/>
      <c r="Q456" s="74"/>
      <c r="R456" s="75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4"/>
      <c r="N457" s="85" t="s">
        <v>66</v>
      </c>
      <c r="O457" s="86"/>
      <c r="P457" s="86"/>
      <c r="Q457" s="86"/>
      <c r="R457" s="86"/>
      <c r="S457" s="86"/>
      <c r="T457" s="87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4"/>
      <c r="N458" s="85" t="s">
        <v>66</v>
      </c>
      <c r="O458" s="86"/>
      <c r="P458" s="86"/>
      <c r="Q458" s="86"/>
      <c r="R458" s="86"/>
      <c r="S458" s="86"/>
      <c r="T458" s="87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95" t="s">
        <v>68</v>
      </c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6">
        <v>4680115880870</v>
      </c>
      <c r="E460" s="75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4"/>
      <c r="P460" s="74"/>
      <c r="Q460" s="74"/>
      <c r="R460" s="75"/>
      <c r="S460" s="47"/>
      <c r="T460" s="47"/>
      <c r="U460" s="48" t="s">
        <v>65</v>
      </c>
      <c r="V460" s="49">
        <v>650</v>
      </c>
      <c r="W460" s="50">
        <f>IFERROR(IF(V460="",0,CEILING((V460/$H460),1)*$H460),"")</f>
        <v>655.19999999999993</v>
      </c>
      <c r="X460" s="51">
        <f>IFERROR(IF(W460=0,"",ROUNDUP(W460/H460,0)*0.02175),"")</f>
        <v>1.827</v>
      </c>
      <c r="Y460" s="52"/>
      <c r="Z460" s="53"/>
      <c r="AD460" s="54"/>
      <c r="BA460" s="55" t="s">
        <v>1</v>
      </c>
    </row>
    <row r="461" spans="1:53" x14ac:dyDescent="0.2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4"/>
      <c r="N461" s="85" t="s">
        <v>66</v>
      </c>
      <c r="O461" s="86"/>
      <c r="P461" s="86"/>
      <c r="Q461" s="86"/>
      <c r="R461" s="86"/>
      <c r="S461" s="86"/>
      <c r="T461" s="87"/>
      <c r="U461" s="56" t="s">
        <v>67</v>
      </c>
      <c r="V461" s="57">
        <f>IFERROR(V460/H460,"0")</f>
        <v>83.333333333333329</v>
      </c>
      <c r="W461" s="57">
        <f>IFERROR(W460/H460,"0")</f>
        <v>84</v>
      </c>
      <c r="X461" s="57">
        <f>IFERROR(IF(X460="",0,X460),"0")</f>
        <v>1.827</v>
      </c>
      <c r="Y461" s="58"/>
      <c r="Z461" s="58"/>
    </row>
    <row r="462" spans="1:53" x14ac:dyDescent="0.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4"/>
      <c r="N462" s="85" t="s">
        <v>66</v>
      </c>
      <c r="O462" s="86"/>
      <c r="P462" s="86"/>
      <c r="Q462" s="86"/>
      <c r="R462" s="86"/>
      <c r="S462" s="86"/>
      <c r="T462" s="87"/>
      <c r="U462" s="56" t="s">
        <v>65</v>
      </c>
      <c r="V462" s="57">
        <f>IFERROR(SUM(V460:V460),"0")</f>
        <v>650</v>
      </c>
      <c r="W462" s="57">
        <f>IFERROR(SUM(W460:W460),"0")</f>
        <v>655.19999999999993</v>
      </c>
      <c r="X462" s="56"/>
      <c r="Y462" s="58"/>
      <c r="Z462" s="58"/>
    </row>
    <row r="463" spans="1:53" ht="15" customHeight="1" x14ac:dyDescent="0.2">
      <c r="A463" s="118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102"/>
      <c r="N463" s="96" t="s">
        <v>630</v>
      </c>
      <c r="O463" s="97"/>
      <c r="P463" s="97"/>
      <c r="Q463" s="97"/>
      <c r="R463" s="97"/>
      <c r="S463" s="97"/>
      <c r="T463" s="98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14903.78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15059.800000000001</v>
      </c>
      <c r="X463" s="56"/>
      <c r="Y463" s="58"/>
      <c r="Z463" s="58"/>
    </row>
    <row r="464" spans="1:53" x14ac:dyDescent="0.2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102"/>
      <c r="N464" s="96" t="s">
        <v>631</v>
      </c>
      <c r="O464" s="97"/>
      <c r="P464" s="97"/>
      <c r="Q464" s="97"/>
      <c r="R464" s="97"/>
      <c r="S464" s="97"/>
      <c r="T464" s="98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15747.47058113373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15913.340000000004</v>
      </c>
      <c r="X464" s="56"/>
      <c r="Y464" s="58"/>
      <c r="Z464" s="58"/>
    </row>
    <row r="465" spans="1:29" x14ac:dyDescent="0.2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102"/>
      <c r="N465" s="96" t="s">
        <v>632</v>
      </c>
      <c r="O465" s="97"/>
      <c r="P465" s="97"/>
      <c r="Q465" s="97"/>
      <c r="R465" s="97"/>
      <c r="S465" s="97"/>
      <c r="T465" s="98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27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27</v>
      </c>
      <c r="X465" s="56"/>
      <c r="Y465" s="58"/>
      <c r="Z465" s="58"/>
    </row>
    <row r="466" spans="1:29" x14ac:dyDescent="0.2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102"/>
      <c r="N466" s="96" t="s">
        <v>634</v>
      </c>
      <c r="O466" s="97"/>
      <c r="P466" s="97"/>
      <c r="Q466" s="97"/>
      <c r="R466" s="97"/>
      <c r="S466" s="97"/>
      <c r="T466" s="98"/>
      <c r="U466" s="56" t="s">
        <v>65</v>
      </c>
      <c r="V466" s="57">
        <f>GrossWeightTotal+PalletQtyTotal*25</f>
        <v>16422.47058113373</v>
      </c>
      <c r="W466" s="57">
        <f>GrossWeightTotalR+PalletQtyTotalR*25</f>
        <v>16588.340000000004</v>
      </c>
      <c r="X466" s="56"/>
      <c r="Y466" s="58"/>
      <c r="Z466" s="58"/>
    </row>
    <row r="467" spans="1:29" x14ac:dyDescent="0.2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102"/>
      <c r="N467" s="96" t="s">
        <v>635</v>
      </c>
      <c r="O467" s="97"/>
      <c r="P467" s="97"/>
      <c r="Q467" s="97"/>
      <c r="R467" s="97"/>
      <c r="S467" s="97"/>
      <c r="T467" s="98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2567.6525790335227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2595</v>
      </c>
      <c r="X467" s="56"/>
      <c r="Y467" s="58"/>
      <c r="Z467" s="58"/>
    </row>
    <row r="468" spans="1:29" ht="14.25" customHeight="1" x14ac:dyDescent="0.2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102"/>
      <c r="N468" s="96" t="s">
        <v>636</v>
      </c>
      <c r="O468" s="97"/>
      <c r="P468" s="97"/>
      <c r="Q468" s="97"/>
      <c r="R468" s="97"/>
      <c r="S468" s="97"/>
      <c r="T468" s="98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30.487129999999993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92" t="s">
        <v>93</v>
      </c>
      <c r="D470" s="132"/>
      <c r="E470" s="132"/>
      <c r="F470" s="131"/>
      <c r="G470" s="92" t="s">
        <v>238</v>
      </c>
      <c r="H470" s="132"/>
      <c r="I470" s="132"/>
      <c r="J470" s="132"/>
      <c r="K470" s="132"/>
      <c r="L470" s="132"/>
      <c r="M470" s="131"/>
      <c r="N470" s="92" t="s">
        <v>436</v>
      </c>
      <c r="O470" s="131"/>
      <c r="P470" s="92" t="s">
        <v>487</v>
      </c>
      <c r="Q470" s="131"/>
      <c r="R470" s="68" t="s">
        <v>557</v>
      </c>
      <c r="S470" s="92" t="s">
        <v>599</v>
      </c>
      <c r="T470" s="131"/>
      <c r="U470" s="1"/>
      <c r="Z470" s="62"/>
      <c r="AC470" s="1"/>
    </row>
    <row r="471" spans="1:29" s="1" customFormat="1" ht="14.25" customHeight="1" x14ac:dyDescent="0.2">
      <c r="A471" s="149" t="s">
        <v>639</v>
      </c>
      <c r="B471" s="92" t="s">
        <v>59</v>
      </c>
      <c r="C471" s="92" t="s">
        <v>94</v>
      </c>
      <c r="D471" s="92" t="s">
        <v>102</v>
      </c>
      <c r="E471" s="92" t="s">
        <v>93</v>
      </c>
      <c r="F471" s="92" t="s">
        <v>231</v>
      </c>
      <c r="G471" s="92" t="s">
        <v>239</v>
      </c>
      <c r="H471" s="92" t="s">
        <v>246</v>
      </c>
      <c r="I471" s="92" t="s">
        <v>263</v>
      </c>
      <c r="J471" s="92" t="s">
        <v>323</v>
      </c>
      <c r="L471" s="92" t="s">
        <v>404</v>
      </c>
      <c r="M471" s="92" t="s">
        <v>422</v>
      </c>
      <c r="N471" s="92" t="s">
        <v>437</v>
      </c>
      <c r="O471" s="92" t="s">
        <v>464</v>
      </c>
      <c r="P471" s="92" t="s">
        <v>488</v>
      </c>
      <c r="Q471" s="92" t="s">
        <v>535</v>
      </c>
      <c r="R471" s="92" t="s">
        <v>557</v>
      </c>
      <c r="S471" s="92" t="s">
        <v>600</v>
      </c>
      <c r="T471" s="92" t="s">
        <v>625</v>
      </c>
      <c r="Z471" s="62"/>
      <c r="AA471" s="62"/>
      <c r="AB471" s="62"/>
    </row>
    <row r="472" spans="1:29" s="1" customFormat="1" x14ac:dyDescent="0.2">
      <c r="A472" s="150"/>
      <c r="B472" s="93"/>
      <c r="C472" s="93"/>
      <c r="D472" s="93"/>
      <c r="E472" s="93"/>
      <c r="F472" s="93"/>
      <c r="G472" s="93"/>
      <c r="H472" s="93"/>
      <c r="I472" s="93"/>
      <c r="J472" s="93"/>
      <c r="L472" s="93"/>
      <c r="M472" s="93"/>
      <c r="N472" s="93"/>
      <c r="O472" s="93"/>
      <c r="P472" s="93"/>
      <c r="Q472" s="93"/>
      <c r="R472" s="93"/>
      <c r="S472" s="93"/>
      <c r="T472" s="93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7.2</v>
      </c>
      <c r="C473" s="61">
        <f>IFERROR(W49*1,"0")+IFERROR(W50*1,"0")</f>
        <v>40.5</v>
      </c>
      <c r="D473" s="61">
        <f>IFERROR(W55*1,"0")+IFERROR(W56*1,"0")+IFERROR(W57*1,"0")+IFERROR(W58*1,"0")</f>
        <v>379.8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1008.4</v>
      </c>
      <c r="F473" s="61">
        <f>IFERROR(W128*1,"0")+IFERROR(W129*1,"0")+IFERROR(W130*1,"0")</f>
        <v>423.9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405.30000000000007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1464.6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708.05999999999983</v>
      </c>
      <c r="L473" s="61">
        <f>IFERROR(W257*1,"0")+IFERROR(W258*1,"0")+IFERROR(W259*1,"0")+IFERROR(W260*1,"0")+IFERROR(W261*1,"0")+IFERROR(W262*1,"0")+IFERROR(W263*1,"0")+IFERROR(W267*1,"0")+IFERROR(W268*1,"0")</f>
        <v>64.800000000000011</v>
      </c>
      <c r="M473" s="61">
        <f>IFERROR(W273*1,"0")+IFERROR(W277*1,"0")+IFERROR(W278*1,"0")+IFERROR(W279*1,"0")+IFERROR(W283*1,"0")+IFERROR(W287*1,"0")</f>
        <v>1498.9200000000003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7507.4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76.8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326.42000000000007</v>
      </c>
      <c r="Q473" s="61">
        <f>IFERROR(W381*1,"0")+IFERROR(W382*1,"0")+IFERROR(W386*1,"0")+IFERROR(W387*1,"0")+IFERROR(W388*1,"0")+IFERROR(W389*1,"0")+IFERROR(W390*1,"0")+IFERROR(W391*1,"0")+IFERROR(W392*1,"0")+IFERROR(W396*1,"0")</f>
        <v>59.300000000000004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433.19999999999993</v>
      </c>
      <c r="S473" s="61">
        <f>IFERROR(W435*1,"0")+IFERROR(W436*1,"0")+IFERROR(W440*1,"0")+IFERROR(W441*1,"0")+IFERROR(W445*1,"0")+IFERROR(W446*1,"0")+IFERROR(W450*1,"0")+IFERROR(W451*1,"0")</f>
        <v>0</v>
      </c>
      <c r="T473" s="61">
        <f>IFERROR(W456*1,"0")+IFERROR(W460*1,"0")</f>
        <v>655.19999999999993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432:X432"/>
    <mergeCell ref="N199:R199"/>
    <mergeCell ref="N392:R392"/>
    <mergeCell ref="D71:E71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W17:W18"/>
    <mergeCell ref="N178:R178"/>
    <mergeCell ref="D110:E110"/>
    <mergeCell ref="A373:M374"/>
    <mergeCell ref="N28:R28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421:E421"/>
    <mergeCell ref="D451:E451"/>
    <mergeCell ref="A23:M24"/>
    <mergeCell ref="N78:R78"/>
    <mergeCell ref="N149:R149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G471:G472"/>
    <mergeCell ref="Q471:Q472"/>
    <mergeCell ref="I471:I472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A337:X337"/>
    <mergeCell ref="A44:M45"/>
    <mergeCell ref="D251:E251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N456:R456"/>
    <mergeCell ref="N99:R9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193:E193"/>
    <mergeCell ref="N304:R304"/>
    <mergeCell ref="D176:E176"/>
    <mergeCell ref="N264:T264"/>
    <mergeCell ref="D114:E114"/>
    <mergeCell ref="N170:T170"/>
    <mergeCell ref="A266:X266"/>
    <mergeCell ref="D185:E185"/>
    <mergeCell ref="D277:E277"/>
    <mergeCell ref="N263:R263"/>
    <mergeCell ref="N145:R145"/>
    <mergeCell ref="N372:R372"/>
    <mergeCell ref="N310:R310"/>
    <mergeCell ref="D182:E182"/>
    <mergeCell ref="N324:T324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D56:E56"/>
    <mergeCell ref="D64:E64"/>
    <mergeCell ref="T6:U9"/>
    <mergeCell ref="N91:T91"/>
    <mergeCell ref="N74:R74"/>
    <mergeCell ref="D109:E109"/>
    <mergeCell ref="N101:R101"/>
    <mergeCell ref="D345:E345"/>
    <mergeCell ref="N77:R77"/>
    <mergeCell ref="N245:R245"/>
    <mergeCell ref="D201:E201"/>
    <mergeCell ref="D74:E74"/>
    <mergeCell ref="D68:E68"/>
    <mergeCell ref="D188:E188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N275:T275"/>
    <mergeCell ref="D296:E296"/>
    <mergeCell ref="N346:T346"/>
    <mergeCell ref="N104:T104"/>
    <mergeCell ref="N98:R9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128:E128"/>
    <mergeCell ref="D199:E199"/>
    <mergeCell ref="N109:R109"/>
    <mergeCell ref="A330:X330"/>
    <mergeCell ref="N396:R396"/>
    <mergeCell ref="D75:E75"/>
    <mergeCell ref="D206:E20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A461:M462"/>
    <mergeCell ref="D440:E440"/>
    <mergeCell ref="A449:X449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A362:M363"/>
    <mergeCell ref="N390:R390"/>
    <mergeCell ref="D262:E262"/>
    <mergeCell ref="N285:T285"/>
    <mergeCell ref="N389:R389"/>
    <mergeCell ref="A315:M316"/>
    <mergeCell ref="N327:R327"/>
    <mergeCell ref="N156:R156"/>
    <mergeCell ref="D102:E102"/>
    <mergeCell ref="N259:R25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J9:L9"/>
    <mergeCell ref="N27:R27"/>
    <mergeCell ref="N83:R83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R5:S5"/>
    <mergeCell ref="N85:R85"/>
    <mergeCell ref="S17:T17"/>
    <mergeCell ref="D57:E57"/>
    <mergeCell ref="A19:X19"/>
    <mergeCell ref="N81:T81"/>
    <mergeCell ref="N152:T152"/>
    <mergeCell ref="N88:R88"/>
    <mergeCell ref="A280:M281"/>
    <mergeCell ref="A15:L15"/>
    <mergeCell ref="N194:T19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2023-11-17T10:47:52Z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