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20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заказа'!$B$43:$B$43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заказа'!$V$49:$V$49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заказа'!$V$43:$V$43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заказа'!$W$49:$W$49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заказа'!$W$43:$W$43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заказа'!$U$49:$U$49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заказа'!$U$43:$U$43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G260" i="1" l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J260" i="1"/>
  <c r="I260" i="1"/>
  <c r="H260" i="1"/>
  <c r="G260" i="1"/>
  <c r="F260" i="1"/>
  <c r="E260" i="1"/>
  <c r="D260" i="1"/>
  <c r="C260" i="1"/>
  <c r="B260" i="1"/>
  <c r="V252" i="1"/>
  <c r="V251" i="1"/>
  <c r="V253" i="1" s="1"/>
  <c r="V249" i="1"/>
  <c r="V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X248" i="1" s="1"/>
  <c r="W238" i="1"/>
  <c r="W248" i="1" s="1"/>
  <c r="V236" i="1"/>
  <c r="V235" i="1"/>
  <c r="X234" i="1"/>
  <c r="W234" i="1"/>
  <c r="X233" i="1"/>
  <c r="W233" i="1"/>
  <c r="X232" i="1"/>
  <c r="W232" i="1"/>
  <c r="X231" i="1"/>
  <c r="X235" i="1" s="1"/>
  <c r="W231" i="1"/>
  <c r="W235" i="1" s="1"/>
  <c r="V229" i="1"/>
  <c r="X228" i="1"/>
  <c r="W228" i="1"/>
  <c r="V228" i="1"/>
  <c r="X227" i="1"/>
  <c r="W227" i="1"/>
  <c r="W229" i="1" s="1"/>
  <c r="W225" i="1"/>
  <c r="V225" i="1"/>
  <c r="X224" i="1"/>
  <c r="W224" i="1"/>
  <c r="V224" i="1"/>
  <c r="X223" i="1"/>
  <c r="W223" i="1"/>
  <c r="W219" i="1"/>
  <c r="V219" i="1"/>
  <c r="W218" i="1"/>
  <c r="V218" i="1"/>
  <c r="X217" i="1"/>
  <c r="X218" i="1" s="1"/>
  <c r="W217" i="1"/>
  <c r="N217" i="1"/>
  <c r="W214" i="1"/>
  <c r="V214" i="1"/>
  <c r="W213" i="1"/>
  <c r="V213" i="1"/>
  <c r="X212" i="1"/>
  <c r="X213" i="1" s="1"/>
  <c r="W212" i="1"/>
  <c r="V208" i="1"/>
  <c r="X207" i="1"/>
  <c r="V207" i="1"/>
  <c r="X206" i="1"/>
  <c r="W206" i="1"/>
  <c r="W207" i="1" s="1"/>
  <c r="N206" i="1"/>
  <c r="V202" i="1"/>
  <c r="X201" i="1"/>
  <c r="V201" i="1"/>
  <c r="X200" i="1"/>
  <c r="W200" i="1"/>
  <c r="N200" i="1"/>
  <c r="X199" i="1"/>
  <c r="W199" i="1"/>
  <c r="W201" i="1" s="1"/>
  <c r="N199" i="1"/>
  <c r="V196" i="1"/>
  <c r="X195" i="1"/>
  <c r="W195" i="1"/>
  <c r="V195" i="1"/>
  <c r="X194" i="1"/>
  <c r="W194" i="1"/>
  <c r="W196" i="1" s="1"/>
  <c r="V191" i="1"/>
  <c r="V190" i="1"/>
  <c r="X189" i="1"/>
  <c r="W189" i="1"/>
  <c r="N189" i="1"/>
  <c r="X188" i="1"/>
  <c r="W188" i="1"/>
  <c r="N188" i="1"/>
  <c r="X187" i="1"/>
  <c r="W187" i="1"/>
  <c r="W191" i="1" s="1"/>
  <c r="N187" i="1"/>
  <c r="X186" i="1"/>
  <c r="X190" i="1" s="1"/>
  <c r="W186" i="1"/>
  <c r="W190" i="1" s="1"/>
  <c r="N186" i="1"/>
  <c r="V183" i="1"/>
  <c r="X182" i="1"/>
  <c r="W182" i="1"/>
  <c r="V182" i="1"/>
  <c r="X181" i="1"/>
  <c r="W181" i="1"/>
  <c r="W183" i="1" s="1"/>
  <c r="W178" i="1"/>
  <c r="V178" i="1"/>
  <c r="X177" i="1"/>
  <c r="W177" i="1"/>
  <c r="V177" i="1"/>
  <c r="X176" i="1"/>
  <c r="W176" i="1"/>
  <c r="N176" i="1"/>
  <c r="W172" i="1"/>
  <c r="V172" i="1"/>
  <c r="X171" i="1"/>
  <c r="W171" i="1"/>
  <c r="V171" i="1"/>
  <c r="X170" i="1"/>
  <c r="W170" i="1"/>
  <c r="W167" i="1"/>
  <c r="V167" i="1"/>
  <c r="W166" i="1"/>
  <c r="V166" i="1"/>
  <c r="X165" i="1"/>
  <c r="X166" i="1" s="1"/>
  <c r="W165" i="1"/>
  <c r="N165" i="1"/>
  <c r="V162" i="1"/>
  <c r="V161" i="1"/>
  <c r="X160" i="1"/>
  <c r="W160" i="1"/>
  <c r="N160" i="1"/>
  <c r="X159" i="1"/>
  <c r="X161" i="1" s="1"/>
  <c r="W159" i="1"/>
  <c r="W161" i="1" s="1"/>
  <c r="N159" i="1"/>
  <c r="V155" i="1"/>
  <c r="X154" i="1"/>
  <c r="V154" i="1"/>
  <c r="X153" i="1"/>
  <c r="W153" i="1"/>
  <c r="N153" i="1"/>
  <c r="X152" i="1"/>
  <c r="W152" i="1"/>
  <c r="W154" i="1" s="1"/>
  <c r="N152" i="1"/>
  <c r="V150" i="1"/>
  <c r="W149" i="1"/>
  <c r="V149" i="1"/>
  <c r="X148" i="1"/>
  <c r="W148" i="1"/>
  <c r="N148" i="1"/>
  <c r="X147" i="1"/>
  <c r="W147" i="1"/>
  <c r="N147" i="1"/>
  <c r="X146" i="1"/>
  <c r="X149" i="1" s="1"/>
  <c r="W146" i="1"/>
  <c r="X145" i="1"/>
  <c r="W145" i="1"/>
  <c r="W150" i="1" s="1"/>
  <c r="N145" i="1"/>
  <c r="V142" i="1"/>
  <c r="X141" i="1"/>
  <c r="W141" i="1"/>
  <c r="V141" i="1"/>
  <c r="X140" i="1"/>
  <c r="W140" i="1"/>
  <c r="W142" i="1" s="1"/>
  <c r="N140" i="1"/>
  <c r="V136" i="1"/>
  <c r="X135" i="1"/>
  <c r="W135" i="1"/>
  <c r="V135" i="1"/>
  <c r="X134" i="1"/>
  <c r="W134" i="1"/>
  <c r="W136" i="1" s="1"/>
  <c r="N134" i="1"/>
  <c r="V131" i="1"/>
  <c r="X130" i="1"/>
  <c r="W130" i="1"/>
  <c r="V130" i="1"/>
  <c r="X129" i="1"/>
  <c r="W129" i="1"/>
  <c r="N129" i="1"/>
  <c r="X128" i="1"/>
  <c r="W128" i="1"/>
  <c r="W131" i="1" s="1"/>
  <c r="N128" i="1"/>
  <c r="W125" i="1"/>
  <c r="V125" i="1"/>
  <c r="X124" i="1"/>
  <c r="W124" i="1"/>
  <c r="V124" i="1"/>
  <c r="X123" i="1"/>
  <c r="W123" i="1"/>
  <c r="N123" i="1"/>
  <c r="V120" i="1"/>
  <c r="V119" i="1"/>
  <c r="X118" i="1"/>
  <c r="W118" i="1"/>
  <c r="N118" i="1"/>
  <c r="X117" i="1"/>
  <c r="W117" i="1"/>
  <c r="N117" i="1"/>
  <c r="X116" i="1"/>
  <c r="X119" i="1" s="1"/>
  <c r="W116" i="1"/>
  <c r="W119" i="1" s="1"/>
  <c r="X115" i="1"/>
  <c r="W115" i="1"/>
  <c r="N115" i="1"/>
  <c r="W112" i="1"/>
  <c r="V112" i="1"/>
  <c r="X111" i="1"/>
  <c r="W111" i="1"/>
  <c r="V111" i="1"/>
  <c r="X110" i="1"/>
  <c r="W110" i="1"/>
  <c r="N110" i="1"/>
  <c r="W107" i="1"/>
  <c r="V107" i="1"/>
  <c r="W106" i="1"/>
  <c r="V106" i="1"/>
  <c r="X105" i="1"/>
  <c r="W105" i="1"/>
  <c r="N105" i="1"/>
  <c r="X104" i="1"/>
  <c r="X106" i="1" s="1"/>
  <c r="W104" i="1"/>
  <c r="N104" i="1"/>
  <c r="V101" i="1"/>
  <c r="V100" i="1"/>
  <c r="X99" i="1"/>
  <c r="W99" i="1"/>
  <c r="X98" i="1"/>
  <c r="W98" i="1"/>
  <c r="X97" i="1"/>
  <c r="W97" i="1"/>
  <c r="X96" i="1"/>
  <c r="W96" i="1"/>
  <c r="W100" i="1" s="1"/>
  <c r="X95" i="1"/>
  <c r="X100" i="1" s="1"/>
  <c r="W95" i="1"/>
  <c r="V92" i="1"/>
  <c r="X91" i="1"/>
  <c r="V91" i="1"/>
  <c r="X90" i="1"/>
  <c r="W90" i="1"/>
  <c r="N90" i="1"/>
  <c r="X89" i="1"/>
  <c r="W89" i="1"/>
  <c r="N89" i="1"/>
  <c r="X88" i="1"/>
  <c r="W88" i="1"/>
  <c r="W91" i="1" s="1"/>
  <c r="N88" i="1"/>
  <c r="V85" i="1"/>
  <c r="V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4" i="1" s="1"/>
  <c r="W77" i="1"/>
  <c r="W84" i="1" s="1"/>
  <c r="N77" i="1"/>
  <c r="V74" i="1"/>
  <c r="X73" i="1"/>
  <c r="V73" i="1"/>
  <c r="X72" i="1"/>
  <c r="W72" i="1"/>
  <c r="N72" i="1"/>
  <c r="X71" i="1"/>
  <c r="W71" i="1"/>
  <c r="W73" i="1" s="1"/>
  <c r="N71" i="1"/>
  <c r="V68" i="1"/>
  <c r="X67" i="1"/>
  <c r="W67" i="1"/>
  <c r="V67" i="1"/>
  <c r="X66" i="1"/>
  <c r="W66" i="1"/>
  <c r="W68" i="1" s="1"/>
  <c r="N66" i="1"/>
  <c r="V63" i="1"/>
  <c r="W62" i="1"/>
  <c r="V62" i="1"/>
  <c r="X61" i="1"/>
  <c r="W61" i="1"/>
  <c r="X60" i="1"/>
  <c r="X62" i="1" s="1"/>
  <c r="W60" i="1"/>
  <c r="W63" i="1" s="1"/>
  <c r="V57" i="1"/>
  <c r="X56" i="1"/>
  <c r="V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W56" i="1" s="1"/>
  <c r="N49" i="1"/>
  <c r="V46" i="1"/>
  <c r="X45" i="1"/>
  <c r="V45" i="1"/>
  <c r="X44" i="1"/>
  <c r="W44" i="1"/>
  <c r="N44" i="1"/>
  <c r="X43" i="1"/>
  <c r="W43" i="1"/>
  <c r="W45" i="1" s="1"/>
  <c r="N43" i="1"/>
  <c r="V40" i="1"/>
  <c r="V39" i="1"/>
  <c r="X38" i="1"/>
  <c r="W38" i="1"/>
  <c r="N38" i="1"/>
  <c r="X37" i="1"/>
  <c r="W37" i="1"/>
  <c r="X36" i="1"/>
  <c r="X39" i="1" s="1"/>
  <c r="W36" i="1"/>
  <c r="W40" i="1" s="1"/>
  <c r="N36" i="1"/>
  <c r="V33" i="1"/>
  <c r="V32" i="1"/>
  <c r="X31" i="1"/>
  <c r="W31" i="1"/>
  <c r="N31" i="1"/>
  <c r="X30" i="1"/>
  <c r="W30" i="1"/>
  <c r="W251" i="1" s="1"/>
  <c r="N30" i="1"/>
  <c r="X29" i="1"/>
  <c r="W29" i="1"/>
  <c r="W33" i="1" s="1"/>
  <c r="N29" i="1"/>
  <c r="X28" i="1"/>
  <c r="X32" i="1" s="1"/>
  <c r="W28" i="1"/>
  <c r="W32" i="1" s="1"/>
  <c r="N28" i="1"/>
  <c r="W24" i="1"/>
  <c r="V24" i="1"/>
  <c r="V250" i="1" s="1"/>
  <c r="W23" i="1"/>
  <c r="V23" i="1"/>
  <c r="V254" i="1" s="1"/>
  <c r="X22" i="1"/>
  <c r="X23" i="1" s="1"/>
  <c r="W22" i="1"/>
  <c r="W252" i="1" s="1"/>
  <c r="N22" i="1"/>
  <c r="H10" i="1"/>
  <c r="F10" i="1"/>
  <c r="J9" i="1"/>
  <c r="H9" i="1"/>
  <c r="F9" i="1"/>
  <c r="A9" i="1"/>
  <c r="A10" i="1" s="1"/>
  <c r="D7" i="1"/>
  <c r="O6" i="1"/>
  <c r="N2" i="1"/>
  <c r="X255" i="1" l="1"/>
  <c r="W253" i="1"/>
  <c r="W39" i="1"/>
  <c r="W254" i="1" s="1"/>
  <c r="W85" i="1"/>
  <c r="W120" i="1"/>
  <c r="W236" i="1"/>
  <c r="W101" i="1"/>
  <c r="W162" i="1"/>
  <c r="W249" i="1"/>
  <c r="W46" i="1"/>
  <c r="W250" i="1" s="1"/>
  <c r="W57" i="1"/>
  <c r="W74" i="1"/>
  <c r="W92" i="1"/>
  <c r="W155" i="1"/>
  <c r="W202" i="1"/>
  <c r="W208" i="1"/>
  <c r="C263" i="1" l="1"/>
  <c r="B263" i="1"/>
  <c r="A263" i="1"/>
</calcChain>
</file>

<file path=xl/sharedStrings.xml><?xml version="1.0" encoding="utf-8"?>
<sst xmlns="http://schemas.openxmlformats.org/spreadsheetml/2006/main" count="914" uniqueCount="360">
  <si>
    <t xml:space="preserve">  БЛАНК ЗАКАЗА </t>
  </si>
  <si>
    <t>ЗПФ</t>
  </si>
  <si>
    <t>на отгрузку продукции с ООО Трейд-Сервис с</t>
  </si>
  <si>
    <t>10.11.2023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</si>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</sst>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8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3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20" t="s">
        <v>0</v>
      </c>
      <c r="E1" s="221"/>
      <c r="F1" s="221"/>
      <c r="G1" s="12" t="s">
        <v>1</v>
      </c>
      <c r="H1" s="220" t="s">
        <v>2</v>
      </c>
      <c r="I1" s="221"/>
      <c r="J1" s="221"/>
      <c r="K1" s="221"/>
      <c r="L1" s="221"/>
      <c r="M1" s="221"/>
      <c r="N1" s="221"/>
      <c r="O1" s="221"/>
      <c r="P1" s="334" t="s">
        <v>3</v>
      </c>
      <c r="Q1" s="221"/>
      <c r="R1" s="22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3"/>
      <c r="P2" s="163"/>
      <c r="Q2" s="163"/>
      <c r="R2" s="163"/>
      <c r="S2" s="163"/>
      <c r="T2" s="163"/>
      <c r="U2" s="163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3"/>
      <c r="O3" s="163"/>
      <c r="P3" s="163"/>
      <c r="Q3" s="163"/>
      <c r="R3" s="163"/>
      <c r="S3" s="163"/>
      <c r="T3" s="163"/>
      <c r="U3" s="163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39" t="s">
        <v>7</v>
      </c>
      <c r="B5" s="234"/>
      <c r="C5" s="235"/>
      <c r="D5" s="182"/>
      <c r="E5" s="184"/>
      <c r="F5" s="313" t="s">
        <v>8</v>
      </c>
      <c r="G5" s="235"/>
      <c r="H5" s="182"/>
      <c r="I5" s="183"/>
      <c r="J5" s="183"/>
      <c r="K5" s="183"/>
      <c r="L5" s="184"/>
      <c r="N5" s="24" t="s">
        <v>9</v>
      </c>
      <c r="O5" s="290">
        <v>45251</v>
      </c>
      <c r="P5" s="212"/>
      <c r="R5" s="328" t="s">
        <v>10</v>
      </c>
      <c r="S5" s="198"/>
      <c r="T5" s="259" t="s">
        <v>11</v>
      </c>
      <c r="U5" s="212"/>
      <c r="Z5" s="51"/>
      <c r="AA5" s="51"/>
      <c r="AB5" s="51"/>
    </row>
    <row r="6" spans="1:29" s="154" customFormat="1" ht="24" customHeight="1" x14ac:dyDescent="0.2">
      <c r="A6" s="239" t="s">
        <v>12</v>
      </c>
      <c r="B6" s="234"/>
      <c r="C6" s="235"/>
      <c r="D6" s="301" t="s">
        <v>13</v>
      </c>
      <c r="E6" s="302"/>
      <c r="F6" s="302"/>
      <c r="G6" s="302"/>
      <c r="H6" s="302"/>
      <c r="I6" s="302"/>
      <c r="J6" s="302"/>
      <c r="K6" s="302"/>
      <c r="L6" s="212"/>
      <c r="N6" s="24" t="s">
        <v>14</v>
      </c>
      <c r="O6" s="228" t="str">
        <f>IF(O5=0," ",CHOOSE(WEEKDAY(O5,2),"Понедельник","Вторник","Среда","Четверг","Пятница","Суббота","Воскресенье"))</f>
        <v>Вторник</v>
      </c>
      <c r="P6" s="161"/>
      <c r="R6" s="197" t="s">
        <v>15</v>
      </c>
      <c r="S6" s="198"/>
      <c r="T6" s="262" t="s">
        <v>16</v>
      </c>
      <c r="U6" s="191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75" t="str">
        <f>IFERROR(VLOOKUP(DeliveryAddress,Table,3,0),1)</f>
        <v>1</v>
      </c>
      <c r="E7" s="276"/>
      <c r="F7" s="276"/>
      <c r="G7" s="276"/>
      <c r="H7" s="276"/>
      <c r="I7" s="276"/>
      <c r="J7" s="276"/>
      <c r="K7" s="276"/>
      <c r="L7" s="277"/>
      <c r="N7" s="24"/>
      <c r="O7" s="42"/>
      <c r="P7" s="42"/>
      <c r="R7" s="163"/>
      <c r="S7" s="198"/>
      <c r="T7" s="263"/>
      <c r="U7" s="264"/>
      <c r="Z7" s="51"/>
      <c r="AA7" s="51"/>
      <c r="AB7" s="51"/>
    </row>
    <row r="8" spans="1:29" s="154" customFormat="1" ht="25.5" customHeight="1" x14ac:dyDescent="0.2">
      <c r="A8" s="331" t="s">
        <v>17</v>
      </c>
      <c r="B8" s="165"/>
      <c r="C8" s="166"/>
      <c r="D8" s="214"/>
      <c r="E8" s="215"/>
      <c r="F8" s="215"/>
      <c r="G8" s="215"/>
      <c r="H8" s="215"/>
      <c r="I8" s="215"/>
      <c r="J8" s="215"/>
      <c r="K8" s="215"/>
      <c r="L8" s="216"/>
      <c r="N8" s="24" t="s">
        <v>18</v>
      </c>
      <c r="O8" s="211">
        <v>0.33333333333333331</v>
      </c>
      <c r="P8" s="212"/>
      <c r="R8" s="163"/>
      <c r="S8" s="198"/>
      <c r="T8" s="263"/>
      <c r="U8" s="264"/>
      <c r="Z8" s="51"/>
      <c r="AA8" s="51"/>
      <c r="AB8" s="51"/>
    </row>
    <row r="9" spans="1:29" s="154" customFormat="1" ht="39.950000000000003" customHeight="1" x14ac:dyDescent="0.2">
      <c r="A9" s="2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3"/>
      <c r="C9" s="163"/>
      <c r="D9" s="249"/>
      <c r="E9" s="169"/>
      <c r="F9" s="2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3"/>
      <c r="H9" s="168" t="str">
        <f>IF(AND($A$9="Тип доверенности/получателя при получении в адресе перегруза:",$D$9="Разовая доверенность"),"Введите ФИО","")</f>
        <v/>
      </c>
      <c r="I9" s="169"/>
      <c r="J9" s="1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69"/>
      <c r="L9" s="169"/>
      <c r="N9" s="26" t="s">
        <v>19</v>
      </c>
      <c r="O9" s="290"/>
      <c r="P9" s="212"/>
      <c r="R9" s="163"/>
      <c r="S9" s="198"/>
      <c r="T9" s="265"/>
      <c r="U9" s="266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2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3"/>
      <c r="C10" s="163"/>
      <c r="D10" s="249"/>
      <c r="E10" s="169"/>
      <c r="F10" s="2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3"/>
      <c r="H10" s="294" t="str">
        <f>IFERROR(VLOOKUP($D$10,Proxy,2,FALSE),"")</f>
        <v/>
      </c>
      <c r="I10" s="163"/>
      <c r="J10" s="163"/>
      <c r="K10" s="163"/>
      <c r="L10" s="163"/>
      <c r="N10" s="26" t="s">
        <v>20</v>
      </c>
      <c r="O10" s="211"/>
      <c r="P10" s="212"/>
      <c r="S10" s="24" t="s">
        <v>21</v>
      </c>
      <c r="T10" s="190" t="s">
        <v>22</v>
      </c>
      <c r="U10" s="191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211"/>
      <c r="P11" s="212"/>
      <c r="S11" s="24" t="s">
        <v>25</v>
      </c>
      <c r="T11" s="303" t="s">
        <v>26</v>
      </c>
      <c r="U11" s="304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312" t="s">
        <v>27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5"/>
      <c r="N12" s="24" t="s">
        <v>28</v>
      </c>
      <c r="O12" s="300"/>
      <c r="P12" s="277"/>
      <c r="Q12" s="23"/>
      <c r="S12" s="24"/>
      <c r="T12" s="221"/>
      <c r="U12" s="163"/>
      <c r="Z12" s="51"/>
      <c r="AA12" s="51"/>
      <c r="AB12" s="51"/>
    </row>
    <row r="13" spans="1:29" s="154" customFormat="1" ht="23.25" customHeight="1" x14ac:dyDescent="0.2">
      <c r="A13" s="312" t="s">
        <v>29</v>
      </c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5"/>
      <c r="M13" s="26"/>
      <c r="N13" s="26" t="s">
        <v>30</v>
      </c>
      <c r="O13" s="303"/>
      <c r="P13" s="304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312" t="s">
        <v>31</v>
      </c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35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325" t="s">
        <v>32</v>
      </c>
      <c r="B15" s="234"/>
      <c r="C15" s="234"/>
      <c r="D15" s="234"/>
      <c r="E15" s="234"/>
      <c r="F15" s="234"/>
      <c r="G15" s="234"/>
      <c r="H15" s="234"/>
      <c r="I15" s="234"/>
      <c r="J15" s="234"/>
      <c r="K15" s="234"/>
      <c r="L15" s="235"/>
      <c r="N15" s="254" t="s">
        <v>33</v>
      </c>
      <c r="O15" s="221"/>
      <c r="P15" s="221"/>
      <c r="Q15" s="221"/>
      <c r="R15" s="22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5"/>
      <c r="O16" s="255"/>
      <c r="P16" s="255"/>
      <c r="Q16" s="255"/>
      <c r="R16" s="25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6" t="s">
        <v>34</v>
      </c>
      <c r="B17" s="186" t="s">
        <v>35</v>
      </c>
      <c r="C17" s="247" t="s">
        <v>36</v>
      </c>
      <c r="D17" s="186" t="s">
        <v>37</v>
      </c>
      <c r="E17" s="223"/>
      <c r="F17" s="186" t="s">
        <v>38</v>
      </c>
      <c r="G17" s="186" t="s">
        <v>39</v>
      </c>
      <c r="H17" s="186" t="s">
        <v>40</v>
      </c>
      <c r="I17" s="186" t="s">
        <v>41</v>
      </c>
      <c r="J17" s="186" t="s">
        <v>42</v>
      </c>
      <c r="K17" s="186" t="s">
        <v>43</v>
      </c>
      <c r="L17" s="186" t="s">
        <v>44</v>
      </c>
      <c r="M17" s="186" t="s">
        <v>45</v>
      </c>
      <c r="N17" s="186" t="s">
        <v>46</v>
      </c>
      <c r="O17" s="222"/>
      <c r="P17" s="222"/>
      <c r="Q17" s="222"/>
      <c r="R17" s="223"/>
      <c r="S17" s="330" t="s">
        <v>47</v>
      </c>
      <c r="T17" s="235"/>
      <c r="U17" s="186" t="s">
        <v>48</v>
      </c>
      <c r="V17" s="186" t="s">
        <v>49</v>
      </c>
      <c r="W17" s="194" t="s">
        <v>50</v>
      </c>
      <c r="X17" s="186" t="s">
        <v>51</v>
      </c>
      <c r="Y17" s="202" t="s">
        <v>52</v>
      </c>
      <c r="Z17" s="202" t="s">
        <v>53</v>
      </c>
      <c r="AA17" s="202" t="s">
        <v>54</v>
      </c>
      <c r="AB17" s="203"/>
      <c r="AC17" s="204"/>
      <c r="AD17" s="241"/>
      <c r="BA17" s="201" t="s">
        <v>55</v>
      </c>
    </row>
    <row r="18" spans="1:53" ht="14.25" customHeight="1" x14ac:dyDescent="0.2">
      <c r="A18" s="187"/>
      <c r="B18" s="187"/>
      <c r="C18" s="187"/>
      <c r="D18" s="224"/>
      <c r="E18" s="226"/>
      <c r="F18" s="187"/>
      <c r="G18" s="187"/>
      <c r="H18" s="187"/>
      <c r="I18" s="187"/>
      <c r="J18" s="187"/>
      <c r="K18" s="187"/>
      <c r="L18" s="187"/>
      <c r="M18" s="187"/>
      <c r="N18" s="224"/>
      <c r="O18" s="225"/>
      <c r="P18" s="225"/>
      <c r="Q18" s="225"/>
      <c r="R18" s="226"/>
      <c r="S18" s="153" t="s">
        <v>56</v>
      </c>
      <c r="T18" s="153" t="s">
        <v>57</v>
      </c>
      <c r="U18" s="187"/>
      <c r="V18" s="187"/>
      <c r="W18" s="195"/>
      <c r="X18" s="187"/>
      <c r="Y18" s="292"/>
      <c r="Z18" s="292"/>
      <c r="AA18" s="205"/>
      <c r="AB18" s="206"/>
      <c r="AC18" s="207"/>
      <c r="AD18" s="242"/>
      <c r="BA18" s="163"/>
    </row>
    <row r="19" spans="1:53" ht="27.75" customHeight="1" x14ac:dyDescent="0.2">
      <c r="A19" s="176" t="s">
        <v>58</v>
      </c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48"/>
      <c r="Z19" s="48"/>
    </row>
    <row r="20" spans="1:53" ht="16.5" customHeight="1" x14ac:dyDescent="0.25">
      <c r="A20" s="162" t="s">
        <v>58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52"/>
      <c r="Z20" s="152"/>
    </row>
    <row r="21" spans="1:53" ht="14.25" customHeight="1" x14ac:dyDescent="0.25">
      <c r="A21" s="167" t="s">
        <v>59</v>
      </c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51"/>
      <c r="Z21" s="151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60">
        <v>4607111035752</v>
      </c>
      <c r="E22" s="161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29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5"/>
      <c r="P22" s="175"/>
      <c r="Q22" s="175"/>
      <c r="R22" s="161"/>
      <c r="S22" s="34"/>
      <c r="T22" s="34"/>
      <c r="U22" s="35" t="s">
        <v>64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70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71"/>
      <c r="N23" s="164" t="s">
        <v>65</v>
      </c>
      <c r="O23" s="165"/>
      <c r="P23" s="165"/>
      <c r="Q23" s="165"/>
      <c r="R23" s="165"/>
      <c r="S23" s="165"/>
      <c r="T23" s="166"/>
      <c r="U23" s="37" t="s">
        <v>64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71"/>
      <c r="N24" s="164" t="s">
        <v>65</v>
      </c>
      <c r="O24" s="165"/>
      <c r="P24" s="165"/>
      <c r="Q24" s="165"/>
      <c r="R24" s="165"/>
      <c r="S24" s="165"/>
      <c r="T24" s="166"/>
      <c r="U24" s="37" t="s">
        <v>66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176" t="s">
        <v>67</v>
      </c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48"/>
      <c r="Z25" s="48"/>
    </row>
    <row r="26" spans="1:53" ht="16.5" customHeight="1" x14ac:dyDescent="0.25">
      <c r="A26" s="162" t="s">
        <v>68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52"/>
      <c r="Z26" s="152"/>
    </row>
    <row r="27" spans="1:53" ht="14.25" customHeight="1" x14ac:dyDescent="0.25">
      <c r="A27" s="167" t="s">
        <v>69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51"/>
      <c r="Z27" s="151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60">
        <v>4607111036520</v>
      </c>
      <c r="E28" s="161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17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5"/>
      <c r="P28" s="175"/>
      <c r="Q28" s="175"/>
      <c r="R28" s="161"/>
      <c r="S28" s="34"/>
      <c r="T28" s="34"/>
      <c r="U28" s="35" t="s">
        <v>64</v>
      </c>
      <c r="V28" s="156">
        <v>83</v>
      </c>
      <c r="W28" s="157">
        <f>IFERROR(IF(V28="","",V28),"")</f>
        <v>83</v>
      </c>
      <c r="X28" s="36">
        <f>IFERROR(IF(V28="","",V28*0.00936),"")</f>
        <v>0.77688000000000001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60">
        <v>4607111036605</v>
      </c>
      <c r="E29" s="161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6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5"/>
      <c r="P29" s="175"/>
      <c r="Q29" s="175"/>
      <c r="R29" s="161"/>
      <c r="S29" s="34"/>
      <c r="T29" s="34"/>
      <c r="U29" s="35" t="s">
        <v>64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60">
        <v>4607111036537</v>
      </c>
      <c r="E30" s="161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18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5"/>
      <c r="P30" s="175"/>
      <c r="Q30" s="175"/>
      <c r="R30" s="161"/>
      <c r="S30" s="34"/>
      <c r="T30" s="34"/>
      <c r="U30" s="35" t="s">
        <v>64</v>
      </c>
      <c r="V30" s="156">
        <v>50</v>
      </c>
      <c r="W30" s="157">
        <f>IFERROR(IF(V30="","",V30),"")</f>
        <v>50</v>
      </c>
      <c r="X30" s="36">
        <f>IFERROR(IF(V30="","",V30*0.00936),"")</f>
        <v>0.46800000000000003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60">
        <v>4607111036599</v>
      </c>
      <c r="E31" s="161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5"/>
      <c r="P31" s="175"/>
      <c r="Q31" s="175"/>
      <c r="R31" s="161"/>
      <c r="S31" s="34"/>
      <c r="T31" s="34"/>
      <c r="U31" s="35" t="s">
        <v>64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73</v>
      </c>
    </row>
    <row r="32" spans="1:53" x14ac:dyDescent="0.2">
      <c r="A32" s="170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71"/>
      <c r="N32" s="164" t="s">
        <v>65</v>
      </c>
      <c r="O32" s="165"/>
      <c r="P32" s="165"/>
      <c r="Q32" s="165"/>
      <c r="R32" s="165"/>
      <c r="S32" s="165"/>
      <c r="T32" s="166"/>
      <c r="U32" s="37" t="s">
        <v>64</v>
      </c>
      <c r="V32" s="158">
        <f>IFERROR(SUM(V28:V31),"0")</f>
        <v>133</v>
      </c>
      <c r="W32" s="158">
        <f>IFERROR(SUM(W28:W31),"0")</f>
        <v>133</v>
      </c>
      <c r="X32" s="158">
        <f>IFERROR(IF(X28="",0,X28),"0")+IFERROR(IF(X29="",0,X29),"0")+IFERROR(IF(X30="",0,X30),"0")+IFERROR(IF(X31="",0,X31),"0")</f>
        <v>1.24488</v>
      </c>
      <c r="Y32" s="159"/>
      <c r="Z32" s="159"/>
    </row>
    <row r="33" spans="1:53" x14ac:dyDescent="0.2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71"/>
      <c r="N33" s="164" t="s">
        <v>65</v>
      </c>
      <c r="O33" s="165"/>
      <c r="P33" s="165"/>
      <c r="Q33" s="165"/>
      <c r="R33" s="165"/>
      <c r="S33" s="165"/>
      <c r="T33" s="166"/>
      <c r="U33" s="37" t="s">
        <v>66</v>
      </c>
      <c r="V33" s="158">
        <f>IFERROR(SUMPRODUCT(V28:V31*H28:H31),"0")</f>
        <v>199.5</v>
      </c>
      <c r="W33" s="158">
        <f>IFERROR(SUMPRODUCT(W28:W31*H28:H31),"0")</f>
        <v>199.5</v>
      </c>
      <c r="X33" s="37"/>
      <c r="Y33" s="159"/>
      <c r="Z33" s="159"/>
    </row>
    <row r="34" spans="1:53" ht="16.5" customHeight="1" x14ac:dyDescent="0.25">
      <c r="A34" s="162" t="s">
        <v>80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52"/>
      <c r="Z34" s="152"/>
    </row>
    <row r="35" spans="1:53" ht="14.25" customHeight="1" x14ac:dyDescent="0.25">
      <c r="A35" s="167" t="s">
        <v>59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51"/>
      <c r="Z35" s="151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60">
        <v>4607111036285</v>
      </c>
      <c r="E36" s="161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5"/>
      <c r="P36" s="175"/>
      <c r="Q36" s="175"/>
      <c r="R36" s="161"/>
      <c r="S36" s="34"/>
      <c r="T36" s="34"/>
      <c r="U36" s="35" t="s">
        <v>64</v>
      </c>
      <c r="V36" s="156">
        <v>12</v>
      </c>
      <c r="W36" s="157">
        <f>IFERROR(IF(V36="","",V36),"")</f>
        <v>12</v>
      </c>
      <c r="X36" s="36">
        <f>IFERROR(IF(V36="","",V36*0.0155),"")</f>
        <v>0.186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60">
        <v>4607111036308</v>
      </c>
      <c r="E37" s="161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320" t="s">
        <v>85</v>
      </c>
      <c r="O37" s="175"/>
      <c r="P37" s="175"/>
      <c r="Q37" s="175"/>
      <c r="R37" s="161"/>
      <c r="S37" s="34"/>
      <c r="T37" s="34"/>
      <c r="U37" s="35" t="s">
        <v>64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4301070864</v>
      </c>
      <c r="D38" s="160">
        <v>4607111036292</v>
      </c>
      <c r="E38" s="161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33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8" s="175"/>
      <c r="P38" s="175"/>
      <c r="Q38" s="175"/>
      <c r="R38" s="161"/>
      <c r="S38" s="34"/>
      <c r="T38" s="34"/>
      <c r="U38" s="35" t="s">
        <v>64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x14ac:dyDescent="0.2">
      <c r="A39" s="170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71"/>
      <c r="N39" s="164" t="s">
        <v>65</v>
      </c>
      <c r="O39" s="165"/>
      <c r="P39" s="165"/>
      <c r="Q39" s="165"/>
      <c r="R39" s="165"/>
      <c r="S39" s="165"/>
      <c r="T39" s="166"/>
      <c r="U39" s="37" t="s">
        <v>64</v>
      </c>
      <c r="V39" s="158">
        <f>IFERROR(SUM(V36:V38),"0")</f>
        <v>12</v>
      </c>
      <c r="W39" s="158">
        <f>IFERROR(SUM(W36:W38),"0")</f>
        <v>12</v>
      </c>
      <c r="X39" s="158">
        <f>IFERROR(IF(X36="",0,X36),"0")+IFERROR(IF(X37="",0,X37),"0")+IFERROR(IF(X38="",0,X38),"0")</f>
        <v>0.186</v>
      </c>
      <c r="Y39" s="159"/>
      <c r="Z39" s="159"/>
    </row>
    <row r="40" spans="1:53" x14ac:dyDescent="0.2">
      <c r="A40" s="163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71"/>
      <c r="N40" s="164" t="s">
        <v>65</v>
      </c>
      <c r="O40" s="165"/>
      <c r="P40" s="165"/>
      <c r="Q40" s="165"/>
      <c r="R40" s="165"/>
      <c r="S40" s="165"/>
      <c r="T40" s="166"/>
      <c r="U40" s="37" t="s">
        <v>66</v>
      </c>
      <c r="V40" s="158">
        <f>IFERROR(SUMPRODUCT(V36:V38*H36:H38),"0")</f>
        <v>72</v>
      </c>
      <c r="W40" s="158">
        <f>IFERROR(SUMPRODUCT(W36:W38*H36:H38),"0")</f>
        <v>72</v>
      </c>
      <c r="X40" s="37"/>
      <c r="Y40" s="159"/>
      <c r="Z40" s="159"/>
    </row>
    <row r="41" spans="1:53" ht="16.5" customHeight="1" x14ac:dyDescent="0.25">
      <c r="A41" s="162" t="s">
        <v>88</v>
      </c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52"/>
      <c r="Z41" s="152"/>
    </row>
    <row r="42" spans="1:53" ht="14.25" customHeight="1" x14ac:dyDescent="0.25">
      <c r="A42" s="167" t="s">
        <v>89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51"/>
      <c r="Z42" s="151"/>
    </row>
    <row r="43" spans="1:53" ht="27" customHeight="1" x14ac:dyDescent="0.25">
      <c r="A43" s="54" t="s">
        <v>90</v>
      </c>
      <c r="B43" s="54" t="s">
        <v>91</v>
      </c>
      <c r="C43" s="31">
        <v>4301190014</v>
      </c>
      <c r="D43" s="160">
        <v>4607111037053</v>
      </c>
      <c r="E43" s="161"/>
      <c r="F43" s="155">
        <v>0.2</v>
      </c>
      <c r="G43" s="32">
        <v>6</v>
      </c>
      <c r="H43" s="155">
        <v>1.2</v>
      </c>
      <c r="I43" s="155">
        <v>1.5918000000000001</v>
      </c>
      <c r="J43" s="32">
        <v>130</v>
      </c>
      <c r="K43" s="32" t="s">
        <v>92</v>
      </c>
      <c r="L43" s="33" t="s">
        <v>63</v>
      </c>
      <c r="M43" s="32">
        <v>365</v>
      </c>
      <c r="N43" s="30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3" s="175"/>
      <c r="P43" s="175"/>
      <c r="Q43" s="175"/>
      <c r="R43" s="161"/>
      <c r="S43" s="34"/>
      <c r="T43" s="34"/>
      <c r="U43" s="35" t="s">
        <v>64</v>
      </c>
      <c r="V43" s="156">
        <v>5</v>
      </c>
      <c r="W43" s="157">
        <f>IFERROR(IF(V43="","",V43),"")</f>
        <v>5</v>
      </c>
      <c r="X43" s="36">
        <f>IFERROR(IF(V43="","",V43*0.0095),"")</f>
        <v>4.7500000000000001E-2</v>
      </c>
      <c r="Y43" s="56"/>
      <c r="Z43" s="57"/>
      <c r="AD43" s="61"/>
      <c r="BA43" s="70" t="s">
        <v>73</v>
      </c>
    </row>
    <row r="44" spans="1:53" ht="27" customHeight="1" x14ac:dyDescent="0.25">
      <c r="A44" s="54" t="s">
        <v>93</v>
      </c>
      <c r="B44" s="54" t="s">
        <v>94</v>
      </c>
      <c r="C44" s="31">
        <v>4301190015</v>
      </c>
      <c r="D44" s="160">
        <v>4607111037060</v>
      </c>
      <c r="E44" s="161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92</v>
      </c>
      <c r="L44" s="33" t="s">
        <v>63</v>
      </c>
      <c r="M44" s="32">
        <v>365</v>
      </c>
      <c r="N44" s="282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4" s="175"/>
      <c r="P44" s="175"/>
      <c r="Q44" s="175"/>
      <c r="R44" s="161"/>
      <c r="S44" s="34"/>
      <c r="T44" s="34"/>
      <c r="U44" s="35" t="s">
        <v>64</v>
      </c>
      <c r="V44" s="156">
        <v>5</v>
      </c>
      <c r="W44" s="157">
        <f>IFERROR(IF(V44="","",V44),"")</f>
        <v>5</v>
      </c>
      <c r="X44" s="36">
        <f>IFERROR(IF(V44="","",V44*0.0095),"")</f>
        <v>4.7500000000000001E-2</v>
      </c>
      <c r="Y44" s="56"/>
      <c r="Z44" s="57"/>
      <c r="AD44" s="61"/>
      <c r="BA44" s="71" t="s">
        <v>73</v>
      </c>
    </row>
    <row r="45" spans="1:53" x14ac:dyDescent="0.2">
      <c r="A45" s="170"/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71"/>
      <c r="N45" s="164" t="s">
        <v>65</v>
      </c>
      <c r="O45" s="165"/>
      <c r="P45" s="165"/>
      <c r="Q45" s="165"/>
      <c r="R45" s="165"/>
      <c r="S45" s="165"/>
      <c r="T45" s="166"/>
      <c r="U45" s="37" t="s">
        <v>64</v>
      </c>
      <c r="V45" s="158">
        <f>IFERROR(SUM(V43:V44),"0")</f>
        <v>10</v>
      </c>
      <c r="W45" s="158">
        <f>IFERROR(SUM(W43:W44),"0")</f>
        <v>10</v>
      </c>
      <c r="X45" s="158">
        <f>IFERROR(IF(X43="",0,X43),"0")+IFERROR(IF(X44="",0,X44),"0")</f>
        <v>9.5000000000000001E-2</v>
      </c>
      <c r="Y45" s="159"/>
      <c r="Z45" s="159"/>
    </row>
    <row r="46" spans="1:53" x14ac:dyDescent="0.2">
      <c r="A46" s="163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71"/>
      <c r="N46" s="164" t="s">
        <v>65</v>
      </c>
      <c r="O46" s="165"/>
      <c r="P46" s="165"/>
      <c r="Q46" s="165"/>
      <c r="R46" s="165"/>
      <c r="S46" s="165"/>
      <c r="T46" s="166"/>
      <c r="U46" s="37" t="s">
        <v>66</v>
      </c>
      <c r="V46" s="158">
        <f>IFERROR(SUMPRODUCT(V43:V44*H43:H44),"0")</f>
        <v>12</v>
      </c>
      <c r="W46" s="158">
        <f>IFERROR(SUMPRODUCT(W43:W44*H43:H44),"0")</f>
        <v>12</v>
      </c>
      <c r="X46" s="37"/>
      <c r="Y46" s="159"/>
      <c r="Z46" s="159"/>
    </row>
    <row r="47" spans="1:53" ht="16.5" customHeight="1" x14ac:dyDescent="0.25">
      <c r="A47" s="162" t="s">
        <v>95</v>
      </c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52"/>
      <c r="Z47" s="152"/>
    </row>
    <row r="48" spans="1:53" ht="14.25" customHeight="1" x14ac:dyDescent="0.25">
      <c r="A48" s="167" t="s">
        <v>59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51"/>
      <c r="Z48" s="151"/>
    </row>
    <row r="49" spans="1:53" ht="27" customHeight="1" x14ac:dyDescent="0.25">
      <c r="A49" s="54" t="s">
        <v>96</v>
      </c>
      <c r="B49" s="54" t="s">
        <v>97</v>
      </c>
      <c r="C49" s="31">
        <v>4301070935</v>
      </c>
      <c r="D49" s="160">
        <v>4607111037190</v>
      </c>
      <c r="E49" s="161"/>
      <c r="F49" s="155">
        <v>0.43</v>
      </c>
      <c r="G49" s="32">
        <v>16</v>
      </c>
      <c r="H49" s="155">
        <v>6.88</v>
      </c>
      <c r="I49" s="155">
        <v>7.1996000000000002</v>
      </c>
      <c r="J49" s="32">
        <v>84</v>
      </c>
      <c r="K49" s="32" t="s">
        <v>62</v>
      </c>
      <c r="L49" s="33" t="s">
        <v>63</v>
      </c>
      <c r="M49" s="32">
        <v>150</v>
      </c>
      <c r="N49" s="19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49" s="175"/>
      <c r="P49" s="175"/>
      <c r="Q49" s="175"/>
      <c r="R49" s="161"/>
      <c r="S49" s="34"/>
      <c r="T49" s="34"/>
      <c r="U49" s="35" t="s">
        <v>64</v>
      </c>
      <c r="V49" s="156">
        <v>0</v>
      </c>
      <c r="W49" s="157">
        <f t="shared" ref="W49:W55" si="0">IFERROR(IF(V49="","",V49),"")</f>
        <v>0</v>
      </c>
      <c r="X49" s="36">
        <f t="shared" ref="X49:X55" si="1">IFERROR(IF(V49="","",V49*0.0155),"")</f>
        <v>0</v>
      </c>
      <c r="Y49" s="56"/>
      <c r="Z49" s="57"/>
      <c r="AD49" s="61"/>
      <c r="BA49" s="72" t="s">
        <v>1</v>
      </c>
    </row>
    <row r="50" spans="1:53" ht="27" customHeight="1" x14ac:dyDescent="0.25">
      <c r="A50" s="54" t="s">
        <v>96</v>
      </c>
      <c r="B50" s="54" t="s">
        <v>98</v>
      </c>
      <c r="C50" s="31">
        <v>4301070989</v>
      </c>
      <c r="D50" s="160">
        <v>4607111037190</v>
      </c>
      <c r="E50" s="161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62</v>
      </c>
      <c r="L50" s="33" t="s">
        <v>63</v>
      </c>
      <c r="M50" s="32">
        <v>180</v>
      </c>
      <c r="N50" s="231" t="s">
        <v>99</v>
      </c>
      <c r="O50" s="175"/>
      <c r="P50" s="175"/>
      <c r="Q50" s="175"/>
      <c r="R50" s="161"/>
      <c r="S50" s="34"/>
      <c r="T50" s="34"/>
      <c r="U50" s="35" t="s">
        <v>64</v>
      </c>
      <c r="V50" s="156">
        <v>0</v>
      </c>
      <c r="W50" s="157">
        <f t="shared" si="0"/>
        <v>0</v>
      </c>
      <c r="X50" s="36">
        <f t="shared" si="1"/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100</v>
      </c>
      <c r="B51" s="54" t="s">
        <v>101</v>
      </c>
      <c r="C51" s="31">
        <v>4301070972</v>
      </c>
      <c r="D51" s="160">
        <v>4607111037183</v>
      </c>
      <c r="E51" s="161"/>
      <c r="F51" s="155">
        <v>0.9</v>
      </c>
      <c r="G51" s="32">
        <v>8</v>
      </c>
      <c r="H51" s="155">
        <v>7.2</v>
      </c>
      <c r="I51" s="155">
        <v>7.4859999999999998</v>
      </c>
      <c r="J51" s="32">
        <v>84</v>
      </c>
      <c r="K51" s="32" t="s">
        <v>62</v>
      </c>
      <c r="L51" s="33" t="s">
        <v>63</v>
      </c>
      <c r="M51" s="32">
        <v>180</v>
      </c>
      <c r="N51" s="306" t="s">
        <v>102</v>
      </c>
      <c r="O51" s="175"/>
      <c r="P51" s="175"/>
      <c r="Q51" s="175"/>
      <c r="R51" s="161"/>
      <c r="S51" s="34"/>
      <c r="T51" s="34"/>
      <c r="U51" s="35" t="s">
        <v>64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4301070970</v>
      </c>
      <c r="D52" s="160">
        <v>4607111037091</v>
      </c>
      <c r="E52" s="161"/>
      <c r="F52" s="155">
        <v>0.43</v>
      </c>
      <c r="G52" s="32">
        <v>16</v>
      </c>
      <c r="H52" s="155">
        <v>6.88</v>
      </c>
      <c r="I52" s="155">
        <v>7.11</v>
      </c>
      <c r="J52" s="32">
        <v>84</v>
      </c>
      <c r="K52" s="32" t="s">
        <v>62</v>
      </c>
      <c r="L52" s="33" t="s">
        <v>63</v>
      </c>
      <c r="M52" s="32">
        <v>180</v>
      </c>
      <c r="N52" s="213" t="s">
        <v>105</v>
      </c>
      <c r="O52" s="175"/>
      <c r="P52" s="175"/>
      <c r="Q52" s="175"/>
      <c r="R52" s="161"/>
      <c r="S52" s="34"/>
      <c r="T52" s="34"/>
      <c r="U52" s="35" t="s">
        <v>64</v>
      </c>
      <c r="V52" s="156">
        <v>0</v>
      </c>
      <c r="W52" s="157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106</v>
      </c>
      <c r="B53" s="54" t="s">
        <v>107</v>
      </c>
      <c r="C53" s="31">
        <v>4301070971</v>
      </c>
      <c r="D53" s="160">
        <v>4607111036902</v>
      </c>
      <c r="E53" s="161"/>
      <c r="F53" s="155">
        <v>0.9</v>
      </c>
      <c r="G53" s="32">
        <v>8</v>
      </c>
      <c r="H53" s="155">
        <v>7.2</v>
      </c>
      <c r="I53" s="155">
        <v>7.43</v>
      </c>
      <c r="J53" s="32">
        <v>84</v>
      </c>
      <c r="K53" s="32" t="s">
        <v>62</v>
      </c>
      <c r="L53" s="33" t="s">
        <v>63</v>
      </c>
      <c r="M53" s="32">
        <v>180</v>
      </c>
      <c r="N53" s="297" t="s">
        <v>108</v>
      </c>
      <c r="O53" s="175"/>
      <c r="P53" s="175"/>
      <c r="Q53" s="175"/>
      <c r="R53" s="161"/>
      <c r="S53" s="34"/>
      <c r="T53" s="34"/>
      <c r="U53" s="35" t="s">
        <v>64</v>
      </c>
      <c r="V53" s="156">
        <v>0</v>
      </c>
      <c r="W53" s="157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109</v>
      </c>
      <c r="B54" s="54" t="s">
        <v>110</v>
      </c>
      <c r="C54" s="31">
        <v>4301070969</v>
      </c>
      <c r="D54" s="160">
        <v>4607111036858</v>
      </c>
      <c r="E54" s="161"/>
      <c r="F54" s="155">
        <v>0.43</v>
      </c>
      <c r="G54" s="32">
        <v>16</v>
      </c>
      <c r="H54" s="155">
        <v>6.88</v>
      </c>
      <c r="I54" s="155">
        <v>7.1996000000000002</v>
      </c>
      <c r="J54" s="32">
        <v>84</v>
      </c>
      <c r="K54" s="32" t="s">
        <v>62</v>
      </c>
      <c r="L54" s="33" t="s">
        <v>63</v>
      </c>
      <c r="M54" s="32">
        <v>180</v>
      </c>
      <c r="N54" s="188" t="s">
        <v>111</v>
      </c>
      <c r="O54" s="175"/>
      <c r="P54" s="175"/>
      <c r="Q54" s="175"/>
      <c r="R54" s="161"/>
      <c r="S54" s="34"/>
      <c r="T54" s="34"/>
      <c r="U54" s="35" t="s">
        <v>64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112</v>
      </c>
      <c r="B55" s="54" t="s">
        <v>113</v>
      </c>
      <c r="C55" s="31">
        <v>4301070968</v>
      </c>
      <c r="D55" s="160">
        <v>4607111036889</v>
      </c>
      <c r="E55" s="161"/>
      <c r="F55" s="155">
        <v>0.9</v>
      </c>
      <c r="G55" s="32">
        <v>8</v>
      </c>
      <c r="H55" s="155">
        <v>7.2</v>
      </c>
      <c r="I55" s="155">
        <v>7.4859999999999998</v>
      </c>
      <c r="J55" s="32">
        <v>84</v>
      </c>
      <c r="K55" s="32" t="s">
        <v>62</v>
      </c>
      <c r="L55" s="33" t="s">
        <v>63</v>
      </c>
      <c r="M55" s="32">
        <v>180</v>
      </c>
      <c r="N55" s="244" t="s">
        <v>114</v>
      </c>
      <c r="O55" s="175"/>
      <c r="P55" s="175"/>
      <c r="Q55" s="175"/>
      <c r="R55" s="161"/>
      <c r="S55" s="34"/>
      <c r="T55" s="34"/>
      <c r="U55" s="35" t="s">
        <v>64</v>
      </c>
      <c r="V55" s="156">
        <v>37</v>
      </c>
      <c r="W55" s="157">
        <f t="shared" si="0"/>
        <v>37</v>
      </c>
      <c r="X55" s="36">
        <f t="shared" si="1"/>
        <v>0.57350000000000001</v>
      </c>
      <c r="Y55" s="56"/>
      <c r="Z55" s="57"/>
      <c r="AD55" s="61"/>
      <c r="BA55" s="78" t="s">
        <v>1</v>
      </c>
    </row>
    <row r="56" spans="1:53" x14ac:dyDescent="0.2">
      <c r="A56" s="170"/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71"/>
      <c r="N56" s="164" t="s">
        <v>65</v>
      </c>
      <c r="O56" s="165"/>
      <c r="P56" s="165"/>
      <c r="Q56" s="165"/>
      <c r="R56" s="165"/>
      <c r="S56" s="165"/>
      <c r="T56" s="166"/>
      <c r="U56" s="37" t="s">
        <v>64</v>
      </c>
      <c r="V56" s="158">
        <f>IFERROR(SUM(V49:V55),"0")</f>
        <v>37</v>
      </c>
      <c r="W56" s="158">
        <f>IFERROR(SUM(W49:W55),"0")</f>
        <v>37</v>
      </c>
      <c r="X56" s="158">
        <f>IFERROR(IF(X49="",0,X49),"0")+IFERROR(IF(X50="",0,X50),"0")+IFERROR(IF(X51="",0,X51),"0")+IFERROR(IF(X52="",0,X52),"0")+IFERROR(IF(X53="",0,X53),"0")+IFERROR(IF(X54="",0,X54),"0")+IFERROR(IF(X55="",0,X55),"0")</f>
        <v>0.57350000000000001</v>
      </c>
      <c r="Y56" s="159"/>
      <c r="Z56" s="159"/>
    </row>
    <row r="57" spans="1:53" x14ac:dyDescent="0.2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71"/>
      <c r="N57" s="164" t="s">
        <v>65</v>
      </c>
      <c r="O57" s="165"/>
      <c r="P57" s="165"/>
      <c r="Q57" s="165"/>
      <c r="R57" s="165"/>
      <c r="S57" s="165"/>
      <c r="T57" s="166"/>
      <c r="U57" s="37" t="s">
        <v>66</v>
      </c>
      <c r="V57" s="158">
        <f>IFERROR(SUMPRODUCT(V49:V55*H49:H55),"0")</f>
        <v>266.40000000000003</v>
      </c>
      <c r="W57" s="158">
        <f>IFERROR(SUMPRODUCT(W49:W55*H49:H55),"0")</f>
        <v>266.40000000000003</v>
      </c>
      <c r="X57" s="37"/>
      <c r="Y57" s="159"/>
      <c r="Z57" s="159"/>
    </row>
    <row r="58" spans="1:53" ht="16.5" customHeight="1" x14ac:dyDescent="0.25">
      <c r="A58" s="162" t="s">
        <v>115</v>
      </c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52"/>
      <c r="Z58" s="152"/>
    </row>
    <row r="59" spans="1:53" ht="14.25" customHeight="1" x14ac:dyDescent="0.25">
      <c r="A59" s="167" t="s">
        <v>59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51"/>
      <c r="Z59" s="151"/>
    </row>
    <row r="60" spans="1:53" ht="27" customHeight="1" x14ac:dyDescent="0.25">
      <c r="A60" s="54" t="s">
        <v>116</v>
      </c>
      <c r="B60" s="54" t="s">
        <v>117</v>
      </c>
      <c r="C60" s="31">
        <v>4301070977</v>
      </c>
      <c r="D60" s="160">
        <v>4607111037411</v>
      </c>
      <c r="E60" s="161"/>
      <c r="F60" s="155">
        <v>2.7</v>
      </c>
      <c r="G60" s="32">
        <v>1</v>
      </c>
      <c r="H60" s="155">
        <v>2.7</v>
      </c>
      <c r="I60" s="155">
        <v>2.8132000000000001</v>
      </c>
      <c r="J60" s="32">
        <v>234</v>
      </c>
      <c r="K60" s="32" t="s">
        <v>118</v>
      </c>
      <c r="L60" s="33" t="s">
        <v>63</v>
      </c>
      <c r="M60" s="32">
        <v>180</v>
      </c>
      <c r="N60" s="236" t="s">
        <v>119</v>
      </c>
      <c r="O60" s="175"/>
      <c r="P60" s="175"/>
      <c r="Q60" s="175"/>
      <c r="R60" s="161"/>
      <c r="S60" s="34"/>
      <c r="T60" s="34"/>
      <c r="U60" s="35" t="s">
        <v>64</v>
      </c>
      <c r="V60" s="156">
        <v>37</v>
      </c>
      <c r="W60" s="157">
        <f>IFERROR(IF(V60="","",V60),"")</f>
        <v>37</v>
      </c>
      <c r="X60" s="36">
        <f>IFERROR(IF(V60="","",V60*0.00502),"")</f>
        <v>0.18574000000000002</v>
      </c>
      <c r="Y60" s="56"/>
      <c r="Z60" s="57"/>
      <c r="AD60" s="61"/>
      <c r="BA60" s="79" t="s">
        <v>1</v>
      </c>
    </row>
    <row r="61" spans="1:53" ht="27" customHeight="1" x14ac:dyDescent="0.25">
      <c r="A61" s="54" t="s">
        <v>120</v>
      </c>
      <c r="B61" s="54" t="s">
        <v>121</v>
      </c>
      <c r="C61" s="31">
        <v>4301070981</v>
      </c>
      <c r="D61" s="160">
        <v>4607111036728</v>
      </c>
      <c r="E61" s="161"/>
      <c r="F61" s="155">
        <v>5</v>
      </c>
      <c r="G61" s="32">
        <v>1</v>
      </c>
      <c r="H61" s="155">
        <v>5</v>
      </c>
      <c r="I61" s="155">
        <v>5.2131999999999996</v>
      </c>
      <c r="J61" s="32">
        <v>144</v>
      </c>
      <c r="K61" s="32" t="s">
        <v>62</v>
      </c>
      <c r="L61" s="33" t="s">
        <v>63</v>
      </c>
      <c r="M61" s="32">
        <v>180</v>
      </c>
      <c r="N61" s="299" t="s">
        <v>122</v>
      </c>
      <c r="O61" s="175"/>
      <c r="P61" s="175"/>
      <c r="Q61" s="175"/>
      <c r="R61" s="161"/>
      <c r="S61" s="34"/>
      <c r="T61" s="34"/>
      <c r="U61" s="35" t="s">
        <v>64</v>
      </c>
      <c r="V61" s="156">
        <v>20</v>
      </c>
      <c r="W61" s="157">
        <f>IFERROR(IF(V61="","",V61),"")</f>
        <v>20</v>
      </c>
      <c r="X61" s="36">
        <f>IFERROR(IF(V61="","",V61*0.00866),"")</f>
        <v>0.17319999999999999</v>
      </c>
      <c r="Y61" s="56"/>
      <c r="Z61" s="57"/>
      <c r="AD61" s="61"/>
      <c r="BA61" s="80" t="s">
        <v>1</v>
      </c>
    </row>
    <row r="62" spans="1:53" x14ac:dyDescent="0.2">
      <c r="A62" s="170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71"/>
      <c r="N62" s="164" t="s">
        <v>65</v>
      </c>
      <c r="O62" s="165"/>
      <c r="P62" s="165"/>
      <c r="Q62" s="165"/>
      <c r="R62" s="165"/>
      <c r="S62" s="165"/>
      <c r="T62" s="166"/>
      <c r="U62" s="37" t="s">
        <v>64</v>
      </c>
      <c r="V62" s="158">
        <f>IFERROR(SUM(V60:V61),"0")</f>
        <v>57</v>
      </c>
      <c r="W62" s="158">
        <f>IFERROR(SUM(W60:W61),"0")</f>
        <v>57</v>
      </c>
      <c r="X62" s="158">
        <f>IFERROR(IF(X60="",0,X60),"0")+IFERROR(IF(X61="",0,X61),"0")</f>
        <v>0.35894000000000004</v>
      </c>
      <c r="Y62" s="159"/>
      <c r="Z62" s="159"/>
    </row>
    <row r="63" spans="1:53" x14ac:dyDescent="0.2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71"/>
      <c r="N63" s="164" t="s">
        <v>65</v>
      </c>
      <c r="O63" s="165"/>
      <c r="P63" s="165"/>
      <c r="Q63" s="165"/>
      <c r="R63" s="165"/>
      <c r="S63" s="165"/>
      <c r="T63" s="166"/>
      <c r="U63" s="37" t="s">
        <v>66</v>
      </c>
      <c r="V63" s="158">
        <f>IFERROR(SUMPRODUCT(V60:V61*H60:H61),"0")</f>
        <v>199.9</v>
      </c>
      <c r="W63" s="158">
        <f>IFERROR(SUMPRODUCT(W60:W61*H60:H61),"0")</f>
        <v>199.9</v>
      </c>
      <c r="X63" s="37"/>
      <c r="Y63" s="159"/>
      <c r="Z63" s="159"/>
    </row>
    <row r="64" spans="1:53" ht="16.5" customHeight="1" x14ac:dyDescent="0.25">
      <c r="A64" s="162" t="s">
        <v>123</v>
      </c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52"/>
      <c r="Z64" s="152"/>
    </row>
    <row r="65" spans="1:53" ht="14.25" customHeight="1" x14ac:dyDescent="0.25">
      <c r="A65" s="167" t="s">
        <v>124</v>
      </c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51"/>
      <c r="Z65" s="151"/>
    </row>
    <row r="66" spans="1:53" ht="27" customHeight="1" x14ac:dyDescent="0.25">
      <c r="A66" s="54" t="s">
        <v>125</v>
      </c>
      <c r="B66" s="54" t="s">
        <v>126</v>
      </c>
      <c r="C66" s="31">
        <v>4301135113</v>
      </c>
      <c r="D66" s="160">
        <v>4607111033659</v>
      </c>
      <c r="E66" s="161"/>
      <c r="F66" s="155">
        <v>0.3</v>
      </c>
      <c r="G66" s="32">
        <v>12</v>
      </c>
      <c r="H66" s="155">
        <v>3.6</v>
      </c>
      <c r="I66" s="155">
        <v>4.3036000000000003</v>
      </c>
      <c r="J66" s="32">
        <v>70</v>
      </c>
      <c r="K66" s="32" t="s">
        <v>72</v>
      </c>
      <c r="L66" s="33" t="s">
        <v>63</v>
      </c>
      <c r="M66" s="32">
        <v>180</v>
      </c>
      <c r="N66" s="29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5"/>
      <c r="P66" s="175"/>
      <c r="Q66" s="175"/>
      <c r="R66" s="161"/>
      <c r="S66" s="34"/>
      <c r="T66" s="34"/>
      <c r="U66" s="35" t="s">
        <v>64</v>
      </c>
      <c r="V66" s="156">
        <v>25</v>
      </c>
      <c r="W66" s="157">
        <f>IFERROR(IF(V66="","",V66),"")</f>
        <v>25</v>
      </c>
      <c r="X66" s="36">
        <f>IFERROR(IF(V66="","",V66*0.01788),"")</f>
        <v>0.44700000000000001</v>
      </c>
      <c r="Y66" s="56"/>
      <c r="Z66" s="57"/>
      <c r="AD66" s="61"/>
      <c r="BA66" s="81" t="s">
        <v>73</v>
      </c>
    </row>
    <row r="67" spans="1:53" x14ac:dyDescent="0.2">
      <c r="A67" s="170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71"/>
      <c r="N67" s="164" t="s">
        <v>65</v>
      </c>
      <c r="O67" s="165"/>
      <c r="P67" s="165"/>
      <c r="Q67" s="165"/>
      <c r="R67" s="165"/>
      <c r="S67" s="165"/>
      <c r="T67" s="166"/>
      <c r="U67" s="37" t="s">
        <v>64</v>
      </c>
      <c r="V67" s="158">
        <f>IFERROR(SUM(V66:V66),"0")</f>
        <v>25</v>
      </c>
      <c r="W67" s="158">
        <f>IFERROR(SUM(W66:W66),"0")</f>
        <v>25</v>
      </c>
      <c r="X67" s="158">
        <f>IFERROR(IF(X66="",0,X66),"0")</f>
        <v>0.44700000000000001</v>
      </c>
      <c r="Y67" s="159"/>
      <c r="Z67" s="159"/>
    </row>
    <row r="68" spans="1:53" x14ac:dyDescent="0.2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71"/>
      <c r="N68" s="164" t="s">
        <v>65</v>
      </c>
      <c r="O68" s="165"/>
      <c r="P68" s="165"/>
      <c r="Q68" s="165"/>
      <c r="R68" s="165"/>
      <c r="S68" s="165"/>
      <c r="T68" s="166"/>
      <c r="U68" s="37" t="s">
        <v>66</v>
      </c>
      <c r="V68" s="158">
        <f>IFERROR(SUMPRODUCT(V66:V66*H66:H66),"0")</f>
        <v>90</v>
      </c>
      <c r="W68" s="158">
        <f>IFERROR(SUMPRODUCT(W66:W66*H66:H66),"0")</f>
        <v>90</v>
      </c>
      <c r="X68" s="37"/>
      <c r="Y68" s="159"/>
      <c r="Z68" s="159"/>
    </row>
    <row r="69" spans="1:53" ht="16.5" customHeight="1" x14ac:dyDescent="0.25">
      <c r="A69" s="162" t="s">
        <v>127</v>
      </c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52"/>
      <c r="Z69" s="152"/>
    </row>
    <row r="70" spans="1:53" ht="14.25" customHeight="1" x14ac:dyDescent="0.25">
      <c r="A70" s="167" t="s">
        <v>128</v>
      </c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51"/>
      <c r="Z70" s="151"/>
    </row>
    <row r="71" spans="1:53" ht="27" customHeight="1" x14ac:dyDescent="0.25">
      <c r="A71" s="54" t="s">
        <v>129</v>
      </c>
      <c r="B71" s="54" t="s">
        <v>130</v>
      </c>
      <c r="C71" s="31">
        <v>4301131012</v>
      </c>
      <c r="D71" s="160">
        <v>4607111034137</v>
      </c>
      <c r="E71" s="161"/>
      <c r="F71" s="155">
        <v>0.3</v>
      </c>
      <c r="G71" s="32">
        <v>12</v>
      </c>
      <c r="H71" s="155">
        <v>3.6</v>
      </c>
      <c r="I71" s="155">
        <v>4.3036000000000003</v>
      </c>
      <c r="J71" s="32">
        <v>70</v>
      </c>
      <c r="K71" s="32" t="s">
        <v>72</v>
      </c>
      <c r="L71" s="33" t="s">
        <v>63</v>
      </c>
      <c r="M71" s="32">
        <v>180</v>
      </c>
      <c r="N71" s="24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5"/>
      <c r="P71" s="175"/>
      <c r="Q71" s="175"/>
      <c r="R71" s="161"/>
      <c r="S71" s="34"/>
      <c r="T71" s="34"/>
      <c r="U71" s="35" t="s">
        <v>64</v>
      </c>
      <c r="V71" s="156">
        <v>0</v>
      </c>
      <c r="W71" s="157">
        <f>IFERROR(IF(V71="","",V71),"")</f>
        <v>0</v>
      </c>
      <c r="X71" s="36">
        <f>IFERROR(IF(V71="","",V71*0.01788),"")</f>
        <v>0</v>
      </c>
      <c r="Y71" s="56"/>
      <c r="Z71" s="57"/>
      <c r="AD71" s="61"/>
      <c r="BA71" s="82" t="s">
        <v>73</v>
      </c>
    </row>
    <row r="72" spans="1:53" ht="27" customHeight="1" x14ac:dyDescent="0.25">
      <c r="A72" s="54" t="s">
        <v>131</v>
      </c>
      <c r="B72" s="54" t="s">
        <v>132</v>
      </c>
      <c r="C72" s="31">
        <v>4301131011</v>
      </c>
      <c r="D72" s="160">
        <v>4607111034120</v>
      </c>
      <c r="E72" s="161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32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5"/>
      <c r="P72" s="175"/>
      <c r="Q72" s="175"/>
      <c r="R72" s="161"/>
      <c r="S72" s="34"/>
      <c r="T72" s="34"/>
      <c r="U72" s="35" t="s">
        <v>64</v>
      </c>
      <c r="V72" s="156">
        <v>0</v>
      </c>
      <c r="W72" s="157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73</v>
      </c>
    </row>
    <row r="73" spans="1:53" x14ac:dyDescent="0.2">
      <c r="A73" s="170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71"/>
      <c r="N73" s="164" t="s">
        <v>65</v>
      </c>
      <c r="O73" s="165"/>
      <c r="P73" s="165"/>
      <c r="Q73" s="165"/>
      <c r="R73" s="165"/>
      <c r="S73" s="165"/>
      <c r="T73" s="166"/>
      <c r="U73" s="37" t="s">
        <v>64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x14ac:dyDescent="0.2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71"/>
      <c r="N74" s="164" t="s">
        <v>65</v>
      </c>
      <c r="O74" s="165"/>
      <c r="P74" s="165"/>
      <c r="Q74" s="165"/>
      <c r="R74" s="165"/>
      <c r="S74" s="165"/>
      <c r="T74" s="166"/>
      <c r="U74" s="37" t="s">
        <v>66</v>
      </c>
      <c r="V74" s="158">
        <f>IFERROR(SUMPRODUCT(V71:V72*H71:H72),"0")</f>
        <v>0</v>
      </c>
      <c r="W74" s="158">
        <f>IFERROR(SUMPRODUCT(W71:W72*H71:H72),"0")</f>
        <v>0</v>
      </c>
      <c r="X74" s="37"/>
      <c r="Y74" s="159"/>
      <c r="Z74" s="159"/>
    </row>
    <row r="75" spans="1:53" ht="16.5" customHeight="1" x14ac:dyDescent="0.25">
      <c r="A75" s="162" t="s">
        <v>133</v>
      </c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52"/>
      <c r="Z75" s="152"/>
    </row>
    <row r="76" spans="1:53" ht="14.25" customHeight="1" x14ac:dyDescent="0.25">
      <c r="A76" s="167" t="s">
        <v>124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51"/>
      <c r="Z76" s="151"/>
    </row>
    <row r="77" spans="1:53" ht="27" customHeight="1" x14ac:dyDescent="0.25">
      <c r="A77" s="54" t="s">
        <v>134</v>
      </c>
      <c r="B77" s="54" t="s">
        <v>135</v>
      </c>
      <c r="C77" s="31">
        <v>4301135121</v>
      </c>
      <c r="D77" s="160">
        <v>4607111036735</v>
      </c>
      <c r="E77" s="161"/>
      <c r="F77" s="155">
        <v>0.43</v>
      </c>
      <c r="G77" s="32">
        <v>8</v>
      </c>
      <c r="H77" s="155">
        <v>3.44</v>
      </c>
      <c r="I77" s="155">
        <v>3.7223999999999999</v>
      </c>
      <c r="J77" s="32">
        <v>70</v>
      </c>
      <c r="K77" s="32" t="s">
        <v>72</v>
      </c>
      <c r="L77" s="33" t="s">
        <v>63</v>
      </c>
      <c r="M77" s="32">
        <v>180</v>
      </c>
      <c r="N77" s="267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7" s="175"/>
      <c r="P77" s="175"/>
      <c r="Q77" s="175"/>
      <c r="R77" s="161"/>
      <c r="S77" s="34"/>
      <c r="T77" s="34"/>
      <c r="U77" s="35" t="s">
        <v>64</v>
      </c>
      <c r="V77" s="156">
        <v>0</v>
      </c>
      <c r="W77" s="157">
        <f t="shared" ref="W77:W83" si="2">IFERROR(IF(V77="","",V77),"")</f>
        <v>0</v>
      </c>
      <c r="X77" s="36">
        <f t="shared" ref="X77:X83" si="3">IFERROR(IF(V77="","",V77*0.01788),"")</f>
        <v>0</v>
      </c>
      <c r="Y77" s="56"/>
      <c r="Z77" s="57"/>
      <c r="AD77" s="61"/>
      <c r="BA77" s="84" t="s">
        <v>73</v>
      </c>
    </row>
    <row r="78" spans="1:53" ht="27" customHeight="1" x14ac:dyDescent="0.25">
      <c r="A78" s="54" t="s">
        <v>136</v>
      </c>
      <c r="B78" s="54" t="s">
        <v>137</v>
      </c>
      <c r="C78" s="31">
        <v>4301135053</v>
      </c>
      <c r="D78" s="160">
        <v>4607111036407</v>
      </c>
      <c r="E78" s="161"/>
      <c r="F78" s="155">
        <v>0.3</v>
      </c>
      <c r="G78" s="32">
        <v>14</v>
      </c>
      <c r="H78" s="155">
        <v>4.2</v>
      </c>
      <c r="I78" s="155">
        <v>4.5292000000000003</v>
      </c>
      <c r="J78" s="32">
        <v>70</v>
      </c>
      <c r="K78" s="32" t="s">
        <v>72</v>
      </c>
      <c r="L78" s="33" t="s">
        <v>63</v>
      </c>
      <c r="M78" s="32">
        <v>180</v>
      </c>
      <c r="N78" s="23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175"/>
      <c r="P78" s="175"/>
      <c r="Q78" s="175"/>
      <c r="R78" s="161"/>
      <c r="S78" s="34"/>
      <c r="T78" s="34"/>
      <c r="U78" s="35" t="s">
        <v>64</v>
      </c>
      <c r="V78" s="156">
        <v>100</v>
      </c>
      <c r="W78" s="157">
        <f t="shared" si="2"/>
        <v>100</v>
      </c>
      <c r="X78" s="36">
        <f t="shared" si="3"/>
        <v>1.788</v>
      </c>
      <c r="Y78" s="56"/>
      <c r="Z78" s="57"/>
      <c r="AD78" s="61"/>
      <c r="BA78" s="85" t="s">
        <v>73</v>
      </c>
    </row>
    <row r="79" spans="1:53" ht="16.5" customHeight="1" x14ac:dyDescent="0.25">
      <c r="A79" s="54" t="s">
        <v>138</v>
      </c>
      <c r="B79" s="54" t="s">
        <v>139</v>
      </c>
      <c r="C79" s="31">
        <v>4301135122</v>
      </c>
      <c r="D79" s="160">
        <v>4607111033628</v>
      </c>
      <c r="E79" s="161"/>
      <c r="F79" s="155">
        <v>0.3</v>
      </c>
      <c r="G79" s="32">
        <v>12</v>
      </c>
      <c r="H79" s="155">
        <v>3.6</v>
      </c>
      <c r="I79" s="155">
        <v>4.3036000000000003</v>
      </c>
      <c r="J79" s="32">
        <v>70</v>
      </c>
      <c r="K79" s="32" t="s">
        <v>72</v>
      </c>
      <c r="L79" s="33" t="s">
        <v>63</v>
      </c>
      <c r="M79" s="32">
        <v>180</v>
      </c>
      <c r="N79" s="33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175"/>
      <c r="P79" s="175"/>
      <c r="Q79" s="175"/>
      <c r="R79" s="161"/>
      <c r="S79" s="34"/>
      <c r="T79" s="34"/>
      <c r="U79" s="35" t="s">
        <v>64</v>
      </c>
      <c r="V79" s="156">
        <v>66</v>
      </c>
      <c r="W79" s="157">
        <f t="shared" si="2"/>
        <v>66</v>
      </c>
      <c r="X79" s="36">
        <f t="shared" si="3"/>
        <v>1.18008</v>
      </c>
      <c r="Y79" s="56"/>
      <c r="Z79" s="57"/>
      <c r="AD79" s="61"/>
      <c r="BA79" s="86" t="s">
        <v>73</v>
      </c>
    </row>
    <row r="80" spans="1:53" ht="27" customHeight="1" x14ac:dyDescent="0.25">
      <c r="A80" s="54" t="s">
        <v>140</v>
      </c>
      <c r="B80" s="54" t="s">
        <v>141</v>
      </c>
      <c r="C80" s="31">
        <v>4301130400</v>
      </c>
      <c r="D80" s="160">
        <v>4607111033451</v>
      </c>
      <c r="E80" s="161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24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175"/>
      <c r="P80" s="175"/>
      <c r="Q80" s="175"/>
      <c r="R80" s="161"/>
      <c r="S80" s="34"/>
      <c r="T80" s="34"/>
      <c r="U80" s="35" t="s">
        <v>64</v>
      </c>
      <c r="V80" s="156">
        <v>53</v>
      </c>
      <c r="W80" s="157">
        <f t="shared" si="2"/>
        <v>53</v>
      </c>
      <c r="X80" s="36">
        <f t="shared" si="3"/>
        <v>0.94764000000000004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142</v>
      </c>
      <c r="B81" s="54" t="s">
        <v>143</v>
      </c>
      <c r="C81" s="31">
        <v>4301135120</v>
      </c>
      <c r="D81" s="160">
        <v>4607111035141</v>
      </c>
      <c r="E81" s="161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18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175"/>
      <c r="P81" s="175"/>
      <c r="Q81" s="175"/>
      <c r="R81" s="161"/>
      <c r="S81" s="34"/>
      <c r="T81" s="34"/>
      <c r="U81" s="35" t="s">
        <v>64</v>
      </c>
      <c r="V81" s="156">
        <v>16</v>
      </c>
      <c r="W81" s="157">
        <f t="shared" si="2"/>
        <v>16</v>
      </c>
      <c r="X81" s="36">
        <f t="shared" si="3"/>
        <v>0.28608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144</v>
      </c>
      <c r="B82" s="54" t="s">
        <v>145</v>
      </c>
      <c r="C82" s="31">
        <v>4301135111</v>
      </c>
      <c r="D82" s="160">
        <v>4607111035028</v>
      </c>
      <c r="E82" s="161"/>
      <c r="F82" s="155">
        <v>0.48</v>
      </c>
      <c r="G82" s="32">
        <v>8</v>
      </c>
      <c r="H82" s="155">
        <v>3.84</v>
      </c>
      <c r="I82" s="155">
        <v>4.4488000000000003</v>
      </c>
      <c r="J82" s="32">
        <v>70</v>
      </c>
      <c r="K82" s="32" t="s">
        <v>72</v>
      </c>
      <c r="L82" s="33" t="s">
        <v>63</v>
      </c>
      <c r="M82" s="32">
        <v>180</v>
      </c>
      <c r="N82" s="31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175"/>
      <c r="P82" s="175"/>
      <c r="Q82" s="175"/>
      <c r="R82" s="161"/>
      <c r="S82" s="34"/>
      <c r="T82" s="34"/>
      <c r="U82" s="35" t="s">
        <v>64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146</v>
      </c>
      <c r="B83" s="54" t="s">
        <v>147</v>
      </c>
      <c r="C83" s="31">
        <v>4301135109</v>
      </c>
      <c r="D83" s="160">
        <v>4607111033444</v>
      </c>
      <c r="E83" s="161"/>
      <c r="F83" s="155">
        <v>0.3</v>
      </c>
      <c r="G83" s="32">
        <v>12</v>
      </c>
      <c r="H83" s="155">
        <v>3.6</v>
      </c>
      <c r="I83" s="155">
        <v>4.3036000000000003</v>
      </c>
      <c r="J83" s="32">
        <v>70</v>
      </c>
      <c r="K83" s="32" t="s">
        <v>72</v>
      </c>
      <c r="L83" s="33" t="s">
        <v>63</v>
      </c>
      <c r="M83" s="32">
        <v>180</v>
      </c>
      <c r="N83" s="32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175"/>
      <c r="P83" s="175"/>
      <c r="Q83" s="175"/>
      <c r="R83" s="161"/>
      <c r="S83" s="34"/>
      <c r="T83" s="34"/>
      <c r="U83" s="35" t="s">
        <v>64</v>
      </c>
      <c r="V83" s="156">
        <v>125</v>
      </c>
      <c r="W83" s="157">
        <f t="shared" si="2"/>
        <v>125</v>
      </c>
      <c r="X83" s="36">
        <f t="shared" si="3"/>
        <v>2.2349999999999999</v>
      </c>
      <c r="Y83" s="56"/>
      <c r="Z83" s="57"/>
      <c r="AD83" s="61"/>
      <c r="BA83" s="90" t="s">
        <v>73</v>
      </c>
    </row>
    <row r="84" spans="1:53" x14ac:dyDescent="0.2">
      <c r="A84" s="170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71"/>
      <c r="N84" s="164" t="s">
        <v>65</v>
      </c>
      <c r="O84" s="165"/>
      <c r="P84" s="165"/>
      <c r="Q84" s="165"/>
      <c r="R84" s="165"/>
      <c r="S84" s="165"/>
      <c r="T84" s="166"/>
      <c r="U84" s="37" t="s">
        <v>64</v>
      </c>
      <c r="V84" s="158">
        <f>IFERROR(SUM(V77:V83),"0")</f>
        <v>360</v>
      </c>
      <c r="W84" s="158">
        <f>IFERROR(SUM(W77:W83),"0")</f>
        <v>360</v>
      </c>
      <c r="X84" s="158">
        <f>IFERROR(IF(X77="",0,X77),"0")+IFERROR(IF(X78="",0,X78),"0")+IFERROR(IF(X79="",0,X79),"0")+IFERROR(IF(X80="",0,X80),"0")+IFERROR(IF(X81="",0,X81),"0")+IFERROR(IF(X82="",0,X82),"0")+IFERROR(IF(X83="",0,X83),"0")</f>
        <v>6.4367999999999999</v>
      </c>
      <c r="Y84" s="159"/>
      <c r="Z84" s="159"/>
    </row>
    <row r="85" spans="1:53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71"/>
      <c r="N85" s="164" t="s">
        <v>65</v>
      </c>
      <c r="O85" s="165"/>
      <c r="P85" s="165"/>
      <c r="Q85" s="165"/>
      <c r="R85" s="165"/>
      <c r="S85" s="165"/>
      <c r="T85" s="166"/>
      <c r="U85" s="37" t="s">
        <v>66</v>
      </c>
      <c r="V85" s="158">
        <f>IFERROR(SUMPRODUCT(V77:V83*H77:H83),"0")</f>
        <v>1356</v>
      </c>
      <c r="W85" s="158">
        <f>IFERROR(SUMPRODUCT(W77:W83*H77:H83),"0")</f>
        <v>1356</v>
      </c>
      <c r="X85" s="37"/>
      <c r="Y85" s="159"/>
      <c r="Z85" s="159"/>
    </row>
    <row r="86" spans="1:53" ht="16.5" customHeight="1" x14ac:dyDescent="0.25">
      <c r="A86" s="162" t="s">
        <v>148</v>
      </c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52"/>
      <c r="Z86" s="152"/>
    </row>
    <row r="87" spans="1:53" ht="14.25" customHeight="1" x14ac:dyDescent="0.25">
      <c r="A87" s="167" t="s">
        <v>148</v>
      </c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51"/>
      <c r="Z87" s="151"/>
    </row>
    <row r="88" spans="1:53" ht="27" customHeight="1" x14ac:dyDescent="0.25">
      <c r="A88" s="54" t="s">
        <v>149</v>
      </c>
      <c r="B88" s="54" t="s">
        <v>150</v>
      </c>
      <c r="C88" s="31">
        <v>4301136013</v>
      </c>
      <c r="D88" s="160">
        <v>4607025784012</v>
      </c>
      <c r="E88" s="161"/>
      <c r="F88" s="155">
        <v>0.09</v>
      </c>
      <c r="G88" s="32">
        <v>24</v>
      </c>
      <c r="H88" s="155">
        <v>2.16</v>
      </c>
      <c r="I88" s="155">
        <v>2.4912000000000001</v>
      </c>
      <c r="J88" s="32">
        <v>126</v>
      </c>
      <c r="K88" s="32" t="s">
        <v>72</v>
      </c>
      <c r="L88" s="33" t="s">
        <v>63</v>
      </c>
      <c r="M88" s="32">
        <v>180</v>
      </c>
      <c r="N88" s="32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175"/>
      <c r="P88" s="175"/>
      <c r="Q88" s="175"/>
      <c r="R88" s="161"/>
      <c r="S88" s="34"/>
      <c r="T88" s="34"/>
      <c r="U88" s="35" t="s">
        <v>64</v>
      </c>
      <c r="V88" s="156">
        <v>8</v>
      </c>
      <c r="W88" s="157">
        <f>IFERROR(IF(V88="","",V88),"")</f>
        <v>8</v>
      </c>
      <c r="X88" s="36">
        <f>IFERROR(IF(V88="","",V88*0.00936),"")</f>
        <v>7.4880000000000002E-2</v>
      </c>
      <c r="Y88" s="56"/>
      <c r="Z88" s="57"/>
      <c r="AD88" s="61"/>
      <c r="BA88" s="91" t="s">
        <v>73</v>
      </c>
    </row>
    <row r="89" spans="1:53" ht="27" customHeight="1" x14ac:dyDescent="0.25">
      <c r="A89" s="54" t="s">
        <v>151</v>
      </c>
      <c r="B89" s="54" t="s">
        <v>152</v>
      </c>
      <c r="C89" s="31">
        <v>4301136012</v>
      </c>
      <c r="D89" s="160">
        <v>4607025784319</v>
      </c>
      <c r="E89" s="161"/>
      <c r="F89" s="155">
        <v>0.36</v>
      </c>
      <c r="G89" s="32">
        <v>10</v>
      </c>
      <c r="H89" s="155">
        <v>3.6</v>
      </c>
      <c r="I89" s="155">
        <v>4.2439999999999998</v>
      </c>
      <c r="J89" s="32">
        <v>70</v>
      </c>
      <c r="K89" s="32" t="s">
        <v>72</v>
      </c>
      <c r="L89" s="33" t="s">
        <v>63</v>
      </c>
      <c r="M89" s="32">
        <v>180</v>
      </c>
      <c r="N89" s="27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175"/>
      <c r="P89" s="175"/>
      <c r="Q89" s="175"/>
      <c r="R89" s="161"/>
      <c r="S89" s="34"/>
      <c r="T89" s="34"/>
      <c r="U89" s="35" t="s">
        <v>64</v>
      </c>
      <c r="V89" s="156">
        <v>0</v>
      </c>
      <c r="W89" s="157">
        <f>IFERROR(IF(V89="","",V89),"")</f>
        <v>0</v>
      </c>
      <c r="X89" s="36">
        <f>IFERROR(IF(V89="","",V89*0.01788),"")</f>
        <v>0</v>
      </c>
      <c r="Y89" s="56"/>
      <c r="Z89" s="57"/>
      <c r="AD89" s="61"/>
      <c r="BA89" s="92" t="s">
        <v>73</v>
      </c>
    </row>
    <row r="90" spans="1:53" ht="16.5" customHeight="1" x14ac:dyDescent="0.25">
      <c r="A90" s="54" t="s">
        <v>153</v>
      </c>
      <c r="B90" s="54" t="s">
        <v>154</v>
      </c>
      <c r="C90" s="31">
        <v>4301136014</v>
      </c>
      <c r="D90" s="160">
        <v>4607111035370</v>
      </c>
      <c r="E90" s="161"/>
      <c r="F90" s="155">
        <v>0.14000000000000001</v>
      </c>
      <c r="G90" s="32">
        <v>22</v>
      </c>
      <c r="H90" s="155">
        <v>3.08</v>
      </c>
      <c r="I90" s="155">
        <v>3.464</v>
      </c>
      <c r="J90" s="32">
        <v>84</v>
      </c>
      <c r="K90" s="32" t="s">
        <v>62</v>
      </c>
      <c r="L90" s="33" t="s">
        <v>63</v>
      </c>
      <c r="M90" s="32">
        <v>180</v>
      </c>
      <c r="N90" s="32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175"/>
      <c r="P90" s="175"/>
      <c r="Q90" s="175"/>
      <c r="R90" s="161"/>
      <c r="S90" s="34"/>
      <c r="T90" s="34"/>
      <c r="U90" s="35" t="s">
        <v>64</v>
      </c>
      <c r="V90" s="156">
        <v>2</v>
      </c>
      <c r="W90" s="157">
        <f>IFERROR(IF(V90="","",V90),"")</f>
        <v>2</v>
      </c>
      <c r="X90" s="36">
        <f>IFERROR(IF(V90="","",V90*0.0155),"")</f>
        <v>3.1E-2</v>
      </c>
      <c r="Y90" s="56"/>
      <c r="Z90" s="57"/>
      <c r="AD90" s="61"/>
      <c r="BA90" s="93" t="s">
        <v>73</v>
      </c>
    </row>
    <row r="91" spans="1:53" x14ac:dyDescent="0.2">
      <c r="A91" s="170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71"/>
      <c r="N91" s="164" t="s">
        <v>65</v>
      </c>
      <c r="O91" s="165"/>
      <c r="P91" s="165"/>
      <c r="Q91" s="165"/>
      <c r="R91" s="165"/>
      <c r="S91" s="165"/>
      <c r="T91" s="166"/>
      <c r="U91" s="37" t="s">
        <v>64</v>
      </c>
      <c r="V91" s="158">
        <f>IFERROR(SUM(V88:V90),"0")</f>
        <v>10</v>
      </c>
      <c r="W91" s="158">
        <f>IFERROR(SUM(W88:W90),"0")</f>
        <v>10</v>
      </c>
      <c r="X91" s="158">
        <f>IFERROR(IF(X88="",0,X88),"0")+IFERROR(IF(X89="",0,X89),"0")+IFERROR(IF(X90="",0,X90),"0")</f>
        <v>0.10588</v>
      </c>
      <c r="Y91" s="159"/>
      <c r="Z91" s="159"/>
    </row>
    <row r="92" spans="1:53" x14ac:dyDescent="0.2">
      <c r="A92" s="163"/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71"/>
      <c r="N92" s="164" t="s">
        <v>65</v>
      </c>
      <c r="O92" s="165"/>
      <c r="P92" s="165"/>
      <c r="Q92" s="165"/>
      <c r="R92" s="165"/>
      <c r="S92" s="165"/>
      <c r="T92" s="166"/>
      <c r="U92" s="37" t="s">
        <v>66</v>
      </c>
      <c r="V92" s="158">
        <f>IFERROR(SUMPRODUCT(V88:V90*H88:H90),"0")</f>
        <v>23.44</v>
      </c>
      <c r="W92" s="158">
        <f>IFERROR(SUMPRODUCT(W88:W90*H88:H90),"0")</f>
        <v>23.44</v>
      </c>
      <c r="X92" s="37"/>
      <c r="Y92" s="159"/>
      <c r="Z92" s="159"/>
    </row>
    <row r="93" spans="1:53" ht="16.5" customHeight="1" x14ac:dyDescent="0.25">
      <c r="A93" s="162" t="s">
        <v>155</v>
      </c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52"/>
      <c r="Z93" s="152"/>
    </row>
    <row r="94" spans="1:53" ht="14.25" customHeight="1" x14ac:dyDescent="0.25">
      <c r="A94" s="167" t="s">
        <v>59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51"/>
      <c r="Z94" s="151"/>
    </row>
    <row r="95" spans="1:53" ht="27" customHeight="1" x14ac:dyDescent="0.25">
      <c r="A95" s="54" t="s">
        <v>156</v>
      </c>
      <c r="B95" s="54" t="s">
        <v>157</v>
      </c>
      <c r="C95" s="31">
        <v>4301070975</v>
      </c>
      <c r="D95" s="160">
        <v>4607111033970</v>
      </c>
      <c r="E95" s="161"/>
      <c r="F95" s="155">
        <v>0.43</v>
      </c>
      <c r="G95" s="32">
        <v>16</v>
      </c>
      <c r="H95" s="155">
        <v>6.88</v>
      </c>
      <c r="I95" s="155">
        <v>7.1996000000000002</v>
      </c>
      <c r="J95" s="32">
        <v>84</v>
      </c>
      <c r="K95" s="32" t="s">
        <v>62</v>
      </c>
      <c r="L95" s="33" t="s">
        <v>63</v>
      </c>
      <c r="M95" s="32">
        <v>180</v>
      </c>
      <c r="N95" s="283" t="s">
        <v>158</v>
      </c>
      <c r="O95" s="175"/>
      <c r="P95" s="175"/>
      <c r="Q95" s="175"/>
      <c r="R95" s="161"/>
      <c r="S95" s="34"/>
      <c r="T95" s="34"/>
      <c r="U95" s="35" t="s">
        <v>64</v>
      </c>
      <c r="V95" s="156">
        <v>0</v>
      </c>
      <c r="W95" s="157">
        <f>IFERROR(IF(V95="","",V95),"")</f>
        <v>0</v>
      </c>
      <c r="X95" s="36">
        <f>IFERROR(IF(V95="","",V95*0.0155),"")</f>
        <v>0</v>
      </c>
      <c r="Y95" s="56"/>
      <c r="Z95" s="57"/>
      <c r="AD95" s="61"/>
      <c r="BA95" s="94" t="s">
        <v>1</v>
      </c>
    </row>
    <row r="96" spans="1:53" ht="27" customHeight="1" x14ac:dyDescent="0.25">
      <c r="A96" s="54" t="s">
        <v>159</v>
      </c>
      <c r="B96" s="54" t="s">
        <v>160</v>
      </c>
      <c r="C96" s="31">
        <v>4301070976</v>
      </c>
      <c r="D96" s="160">
        <v>4607111034144</v>
      </c>
      <c r="E96" s="161"/>
      <c r="F96" s="155">
        <v>0.9</v>
      </c>
      <c r="G96" s="32">
        <v>8</v>
      </c>
      <c r="H96" s="155">
        <v>7.2</v>
      </c>
      <c r="I96" s="155">
        <v>7.4859999999999998</v>
      </c>
      <c r="J96" s="32">
        <v>84</v>
      </c>
      <c r="K96" s="32" t="s">
        <v>62</v>
      </c>
      <c r="L96" s="33" t="s">
        <v>63</v>
      </c>
      <c r="M96" s="32">
        <v>180</v>
      </c>
      <c r="N96" s="286" t="s">
        <v>161</v>
      </c>
      <c r="O96" s="175"/>
      <c r="P96" s="175"/>
      <c r="Q96" s="175"/>
      <c r="R96" s="161"/>
      <c r="S96" s="34"/>
      <c r="T96" s="34"/>
      <c r="U96" s="35" t="s">
        <v>64</v>
      </c>
      <c r="V96" s="156">
        <v>25</v>
      </c>
      <c r="W96" s="157">
        <f>IFERROR(IF(V96="","",V96),"")</f>
        <v>25</v>
      </c>
      <c r="X96" s="36">
        <f>IFERROR(IF(V96="","",V96*0.0155),"")</f>
        <v>0.38750000000000001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162</v>
      </c>
      <c r="B97" s="54" t="s">
        <v>163</v>
      </c>
      <c r="C97" s="31">
        <v>4301070973</v>
      </c>
      <c r="D97" s="160">
        <v>4607111033987</v>
      </c>
      <c r="E97" s="161"/>
      <c r="F97" s="155">
        <v>0.43</v>
      </c>
      <c r="G97" s="32">
        <v>16</v>
      </c>
      <c r="H97" s="155">
        <v>6.88</v>
      </c>
      <c r="I97" s="155">
        <v>7.1996000000000002</v>
      </c>
      <c r="J97" s="32">
        <v>84</v>
      </c>
      <c r="K97" s="32" t="s">
        <v>62</v>
      </c>
      <c r="L97" s="33" t="s">
        <v>63</v>
      </c>
      <c r="M97" s="32">
        <v>180</v>
      </c>
      <c r="N97" s="285" t="s">
        <v>164</v>
      </c>
      <c r="O97" s="175"/>
      <c r="P97" s="175"/>
      <c r="Q97" s="175"/>
      <c r="R97" s="161"/>
      <c r="S97" s="34"/>
      <c r="T97" s="34"/>
      <c r="U97" s="35" t="s">
        <v>64</v>
      </c>
      <c r="V97" s="156">
        <v>0</v>
      </c>
      <c r="W97" s="157">
        <f>IFERROR(IF(V97="","",V97),"")</f>
        <v>0</v>
      </c>
      <c r="X97" s="36">
        <f>IFERROR(IF(V97="","",V97*0.0155),"")</f>
        <v>0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165</v>
      </c>
      <c r="B98" s="54" t="s">
        <v>166</v>
      </c>
      <c r="C98" s="31">
        <v>4301070974</v>
      </c>
      <c r="D98" s="160">
        <v>4607111034151</v>
      </c>
      <c r="E98" s="161"/>
      <c r="F98" s="155">
        <v>0.9</v>
      </c>
      <c r="G98" s="32">
        <v>8</v>
      </c>
      <c r="H98" s="155">
        <v>7.2</v>
      </c>
      <c r="I98" s="155">
        <v>7.4859999999999998</v>
      </c>
      <c r="J98" s="32">
        <v>84</v>
      </c>
      <c r="K98" s="32" t="s">
        <v>62</v>
      </c>
      <c r="L98" s="33" t="s">
        <v>63</v>
      </c>
      <c r="M98" s="32">
        <v>180</v>
      </c>
      <c r="N98" s="287" t="s">
        <v>167</v>
      </c>
      <c r="O98" s="175"/>
      <c r="P98" s="175"/>
      <c r="Q98" s="175"/>
      <c r="R98" s="161"/>
      <c r="S98" s="34"/>
      <c r="T98" s="34"/>
      <c r="U98" s="35" t="s">
        <v>64</v>
      </c>
      <c r="V98" s="156">
        <v>12</v>
      </c>
      <c r="W98" s="157">
        <f>IFERROR(IF(V98="","",V98),"")</f>
        <v>12</v>
      </c>
      <c r="X98" s="36">
        <f>IFERROR(IF(V98="","",V98*0.0155),"")</f>
        <v>0.186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168</v>
      </c>
      <c r="B99" s="54" t="s">
        <v>169</v>
      </c>
      <c r="C99" s="31">
        <v>4301070958</v>
      </c>
      <c r="D99" s="160">
        <v>4607111038098</v>
      </c>
      <c r="E99" s="161"/>
      <c r="F99" s="155">
        <v>0.8</v>
      </c>
      <c r="G99" s="32">
        <v>8</v>
      </c>
      <c r="H99" s="155">
        <v>6.4</v>
      </c>
      <c r="I99" s="155">
        <v>6.6859999999999999</v>
      </c>
      <c r="J99" s="32">
        <v>84</v>
      </c>
      <c r="K99" s="32" t="s">
        <v>62</v>
      </c>
      <c r="L99" s="33" t="s">
        <v>63</v>
      </c>
      <c r="M99" s="32">
        <v>180</v>
      </c>
      <c r="N99" s="257" t="s">
        <v>170</v>
      </c>
      <c r="O99" s="175"/>
      <c r="P99" s="175"/>
      <c r="Q99" s="175"/>
      <c r="R99" s="161"/>
      <c r="S99" s="34"/>
      <c r="T99" s="34"/>
      <c r="U99" s="35" t="s">
        <v>64</v>
      </c>
      <c r="V99" s="156">
        <v>0</v>
      </c>
      <c r="W99" s="157">
        <f>IFERROR(IF(V99="","",V99),"")</f>
        <v>0</v>
      </c>
      <c r="X99" s="36">
        <f>IFERROR(IF(V99="","",V99*0.0155),"")</f>
        <v>0</v>
      </c>
      <c r="Y99" s="56"/>
      <c r="Z99" s="57"/>
      <c r="AD99" s="61"/>
      <c r="BA99" s="98" t="s">
        <v>1</v>
      </c>
    </row>
    <row r="100" spans="1:53" x14ac:dyDescent="0.2">
      <c r="A100" s="170"/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71"/>
      <c r="N100" s="164" t="s">
        <v>65</v>
      </c>
      <c r="O100" s="165"/>
      <c r="P100" s="165"/>
      <c r="Q100" s="165"/>
      <c r="R100" s="165"/>
      <c r="S100" s="165"/>
      <c r="T100" s="166"/>
      <c r="U100" s="37" t="s">
        <v>64</v>
      </c>
      <c r="V100" s="158">
        <f>IFERROR(SUM(V95:V99),"0")</f>
        <v>37</v>
      </c>
      <c r="W100" s="158">
        <f>IFERROR(SUM(W95:W99),"0")</f>
        <v>37</v>
      </c>
      <c r="X100" s="158">
        <f>IFERROR(IF(X95="",0,X95),"0")+IFERROR(IF(X96="",0,X96),"0")+IFERROR(IF(X97="",0,X97),"0")+IFERROR(IF(X98="",0,X98),"0")+IFERROR(IF(X99="",0,X99),"0")</f>
        <v>0.57350000000000001</v>
      </c>
      <c r="Y100" s="159"/>
      <c r="Z100" s="159"/>
    </row>
    <row r="101" spans="1:53" x14ac:dyDescent="0.2">
      <c r="A101" s="163"/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71"/>
      <c r="N101" s="164" t="s">
        <v>65</v>
      </c>
      <c r="O101" s="165"/>
      <c r="P101" s="165"/>
      <c r="Q101" s="165"/>
      <c r="R101" s="165"/>
      <c r="S101" s="165"/>
      <c r="T101" s="166"/>
      <c r="U101" s="37" t="s">
        <v>66</v>
      </c>
      <c r="V101" s="158">
        <f>IFERROR(SUMPRODUCT(V95:V99*H95:H99),"0")</f>
        <v>266.39999999999998</v>
      </c>
      <c r="W101" s="158">
        <f>IFERROR(SUMPRODUCT(W95:W99*H95:H99),"0")</f>
        <v>266.39999999999998</v>
      </c>
      <c r="X101" s="37"/>
      <c r="Y101" s="159"/>
      <c r="Z101" s="159"/>
    </row>
    <row r="102" spans="1:53" ht="16.5" customHeight="1" x14ac:dyDescent="0.25">
      <c r="A102" s="162" t="s">
        <v>171</v>
      </c>
      <c r="B102" s="163"/>
      <c r="C102" s="163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52"/>
      <c r="Z102" s="152"/>
    </row>
    <row r="103" spans="1:53" ht="14.25" customHeight="1" x14ac:dyDescent="0.25">
      <c r="A103" s="167" t="s">
        <v>124</v>
      </c>
      <c r="B103" s="163"/>
      <c r="C103" s="163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51"/>
      <c r="Z103" s="151"/>
    </row>
    <row r="104" spans="1:53" ht="27" customHeight="1" x14ac:dyDescent="0.25">
      <c r="A104" s="54" t="s">
        <v>172</v>
      </c>
      <c r="B104" s="54" t="s">
        <v>173</v>
      </c>
      <c r="C104" s="31">
        <v>4301135162</v>
      </c>
      <c r="D104" s="160">
        <v>4607111034014</v>
      </c>
      <c r="E104" s="161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72</v>
      </c>
      <c r="L104" s="33" t="s">
        <v>63</v>
      </c>
      <c r="M104" s="32">
        <v>180</v>
      </c>
      <c r="N104" s="18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75"/>
      <c r="P104" s="175"/>
      <c r="Q104" s="175"/>
      <c r="R104" s="161"/>
      <c r="S104" s="34"/>
      <c r="T104" s="34"/>
      <c r="U104" s="35" t="s">
        <v>64</v>
      </c>
      <c r="V104" s="156">
        <v>80</v>
      </c>
      <c r="W104" s="157">
        <f>IFERROR(IF(V104="","",V104),"")</f>
        <v>80</v>
      </c>
      <c r="X104" s="36">
        <f>IFERROR(IF(V104="","",V104*0.01788),"")</f>
        <v>1.4304000000000001</v>
      </c>
      <c r="Y104" s="56"/>
      <c r="Z104" s="57"/>
      <c r="AD104" s="61"/>
      <c r="BA104" s="99" t="s">
        <v>73</v>
      </c>
    </row>
    <row r="105" spans="1:53" ht="27" customHeight="1" x14ac:dyDescent="0.25">
      <c r="A105" s="54" t="s">
        <v>174</v>
      </c>
      <c r="B105" s="54" t="s">
        <v>175</v>
      </c>
      <c r="C105" s="31">
        <v>4301135117</v>
      </c>
      <c r="D105" s="160">
        <v>4607111033994</v>
      </c>
      <c r="E105" s="161"/>
      <c r="F105" s="155">
        <v>0.25</v>
      </c>
      <c r="G105" s="32">
        <v>12</v>
      </c>
      <c r="H105" s="155">
        <v>3</v>
      </c>
      <c r="I105" s="155">
        <v>3.7035999999999998</v>
      </c>
      <c r="J105" s="32">
        <v>70</v>
      </c>
      <c r="K105" s="32" t="s">
        <v>72</v>
      </c>
      <c r="L105" s="33" t="s">
        <v>63</v>
      </c>
      <c r="M105" s="32">
        <v>180</v>
      </c>
      <c r="N105" s="30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75"/>
      <c r="P105" s="175"/>
      <c r="Q105" s="175"/>
      <c r="R105" s="161"/>
      <c r="S105" s="34"/>
      <c r="T105" s="34"/>
      <c r="U105" s="35" t="s">
        <v>64</v>
      </c>
      <c r="V105" s="156">
        <v>80</v>
      </c>
      <c r="W105" s="157">
        <f>IFERROR(IF(V105="","",V105),"")</f>
        <v>80</v>
      </c>
      <c r="X105" s="36">
        <f>IFERROR(IF(V105="","",V105*0.01788),"")</f>
        <v>1.4304000000000001</v>
      </c>
      <c r="Y105" s="56"/>
      <c r="Z105" s="57"/>
      <c r="AD105" s="61"/>
      <c r="BA105" s="100" t="s">
        <v>73</v>
      </c>
    </row>
    <row r="106" spans="1:53" x14ac:dyDescent="0.2">
      <c r="A106" s="170"/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71"/>
      <c r="N106" s="164" t="s">
        <v>65</v>
      </c>
      <c r="O106" s="165"/>
      <c r="P106" s="165"/>
      <c r="Q106" s="165"/>
      <c r="R106" s="165"/>
      <c r="S106" s="165"/>
      <c r="T106" s="166"/>
      <c r="U106" s="37" t="s">
        <v>64</v>
      </c>
      <c r="V106" s="158">
        <f>IFERROR(SUM(V104:V105),"0")</f>
        <v>160</v>
      </c>
      <c r="W106" s="158">
        <f>IFERROR(SUM(W104:W105),"0")</f>
        <v>160</v>
      </c>
      <c r="X106" s="158">
        <f>IFERROR(IF(X104="",0,X104),"0")+IFERROR(IF(X105="",0,X105),"0")</f>
        <v>2.8608000000000002</v>
      </c>
      <c r="Y106" s="159"/>
      <c r="Z106" s="159"/>
    </row>
    <row r="107" spans="1:53" x14ac:dyDescent="0.2">
      <c r="A107" s="163"/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71"/>
      <c r="N107" s="164" t="s">
        <v>65</v>
      </c>
      <c r="O107" s="165"/>
      <c r="P107" s="165"/>
      <c r="Q107" s="165"/>
      <c r="R107" s="165"/>
      <c r="S107" s="165"/>
      <c r="T107" s="166"/>
      <c r="U107" s="37" t="s">
        <v>66</v>
      </c>
      <c r="V107" s="158">
        <f>IFERROR(SUMPRODUCT(V104:V105*H104:H105),"0")</f>
        <v>480</v>
      </c>
      <c r="W107" s="158">
        <f>IFERROR(SUMPRODUCT(W104:W105*H104:H105),"0")</f>
        <v>480</v>
      </c>
      <c r="X107" s="37"/>
      <c r="Y107" s="159"/>
      <c r="Z107" s="159"/>
    </row>
    <row r="108" spans="1:53" ht="16.5" customHeight="1" x14ac:dyDescent="0.25">
      <c r="A108" s="162" t="s">
        <v>176</v>
      </c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52"/>
      <c r="Z108" s="152"/>
    </row>
    <row r="109" spans="1:53" ht="14.25" customHeight="1" x14ac:dyDescent="0.25">
      <c r="A109" s="167" t="s">
        <v>124</v>
      </c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51"/>
      <c r="Z109" s="151"/>
    </row>
    <row r="110" spans="1:53" ht="16.5" customHeight="1" x14ac:dyDescent="0.25">
      <c r="A110" s="54" t="s">
        <v>177</v>
      </c>
      <c r="B110" s="54" t="s">
        <v>178</v>
      </c>
      <c r="C110" s="31">
        <v>4301135112</v>
      </c>
      <c r="D110" s="160">
        <v>4607111034199</v>
      </c>
      <c r="E110" s="161"/>
      <c r="F110" s="155">
        <v>0.25</v>
      </c>
      <c r="G110" s="32">
        <v>12</v>
      </c>
      <c r="H110" s="155">
        <v>3</v>
      </c>
      <c r="I110" s="155">
        <v>3.7035999999999998</v>
      </c>
      <c r="J110" s="32">
        <v>70</v>
      </c>
      <c r="K110" s="32" t="s">
        <v>72</v>
      </c>
      <c r="L110" s="33" t="s">
        <v>63</v>
      </c>
      <c r="M110" s="32">
        <v>180</v>
      </c>
      <c r="N110" s="31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75"/>
      <c r="P110" s="175"/>
      <c r="Q110" s="175"/>
      <c r="R110" s="161"/>
      <c r="S110" s="34"/>
      <c r="T110" s="34"/>
      <c r="U110" s="35" t="s">
        <v>64</v>
      </c>
      <c r="V110" s="156">
        <v>24</v>
      </c>
      <c r="W110" s="157">
        <f>IFERROR(IF(V110="","",V110),"")</f>
        <v>24</v>
      </c>
      <c r="X110" s="36">
        <f>IFERROR(IF(V110="","",V110*0.01788),"")</f>
        <v>0.42912</v>
      </c>
      <c r="Y110" s="56"/>
      <c r="Z110" s="57"/>
      <c r="AD110" s="61"/>
      <c r="BA110" s="101" t="s">
        <v>73</v>
      </c>
    </row>
    <row r="111" spans="1:53" x14ac:dyDescent="0.2">
      <c r="A111" s="170"/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71"/>
      <c r="N111" s="164" t="s">
        <v>65</v>
      </c>
      <c r="O111" s="165"/>
      <c r="P111" s="165"/>
      <c r="Q111" s="165"/>
      <c r="R111" s="165"/>
      <c r="S111" s="165"/>
      <c r="T111" s="166"/>
      <c r="U111" s="37" t="s">
        <v>64</v>
      </c>
      <c r="V111" s="158">
        <f>IFERROR(SUM(V110:V110),"0")</f>
        <v>24</v>
      </c>
      <c r="W111" s="158">
        <f>IFERROR(SUM(W110:W110),"0")</f>
        <v>24</v>
      </c>
      <c r="X111" s="158">
        <f>IFERROR(IF(X110="",0,X110),"0")</f>
        <v>0.42912</v>
      </c>
      <c r="Y111" s="159"/>
      <c r="Z111" s="159"/>
    </row>
    <row r="112" spans="1:53" x14ac:dyDescent="0.2">
      <c r="A112" s="163"/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71"/>
      <c r="N112" s="164" t="s">
        <v>65</v>
      </c>
      <c r="O112" s="165"/>
      <c r="P112" s="165"/>
      <c r="Q112" s="165"/>
      <c r="R112" s="165"/>
      <c r="S112" s="165"/>
      <c r="T112" s="166"/>
      <c r="U112" s="37" t="s">
        <v>66</v>
      </c>
      <c r="V112" s="158">
        <f>IFERROR(SUMPRODUCT(V110:V110*H110:H110),"0")</f>
        <v>72</v>
      </c>
      <c r="W112" s="158">
        <f>IFERROR(SUMPRODUCT(W110:W110*H110:H110),"0")</f>
        <v>72</v>
      </c>
      <c r="X112" s="37"/>
      <c r="Y112" s="159"/>
      <c r="Z112" s="159"/>
    </row>
    <row r="113" spans="1:53" ht="16.5" customHeight="1" x14ac:dyDescent="0.25">
      <c r="A113" s="162" t="s">
        <v>179</v>
      </c>
      <c r="B113" s="163"/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52"/>
      <c r="Z113" s="152"/>
    </row>
    <row r="114" spans="1:53" ht="14.25" customHeight="1" x14ac:dyDescent="0.25">
      <c r="A114" s="167" t="s">
        <v>124</v>
      </c>
      <c r="B114" s="163"/>
      <c r="C114" s="163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51"/>
      <c r="Z114" s="151"/>
    </row>
    <row r="115" spans="1:53" ht="27" customHeight="1" x14ac:dyDescent="0.25">
      <c r="A115" s="54" t="s">
        <v>180</v>
      </c>
      <c r="B115" s="54" t="s">
        <v>181</v>
      </c>
      <c r="C115" s="31">
        <v>4301130006</v>
      </c>
      <c r="D115" s="160">
        <v>4607111034670</v>
      </c>
      <c r="E115" s="161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72</v>
      </c>
      <c r="L115" s="33" t="s">
        <v>63</v>
      </c>
      <c r="M115" s="32">
        <v>180</v>
      </c>
      <c r="N115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75"/>
      <c r="P115" s="175"/>
      <c r="Q115" s="175"/>
      <c r="R115" s="161"/>
      <c r="S115" s="34"/>
      <c r="T115" s="34"/>
      <c r="U115" s="35" t="s">
        <v>64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182</v>
      </c>
      <c r="Z115" s="57"/>
      <c r="AD115" s="61"/>
      <c r="BA115" s="102" t="s">
        <v>73</v>
      </c>
    </row>
    <row r="116" spans="1:53" ht="27" customHeight="1" x14ac:dyDescent="0.25">
      <c r="A116" s="54" t="s">
        <v>183</v>
      </c>
      <c r="B116" s="54" t="s">
        <v>184</v>
      </c>
      <c r="C116" s="31">
        <v>4301130003</v>
      </c>
      <c r="D116" s="160">
        <v>4607111034687</v>
      </c>
      <c r="E116" s="161"/>
      <c r="F116" s="155">
        <v>3</v>
      </c>
      <c r="G116" s="32">
        <v>1</v>
      </c>
      <c r="H116" s="155">
        <v>3</v>
      </c>
      <c r="I116" s="155">
        <v>3.1949999999999998</v>
      </c>
      <c r="J116" s="32">
        <v>126</v>
      </c>
      <c r="K116" s="32" t="s">
        <v>72</v>
      </c>
      <c r="L116" s="33" t="s">
        <v>63</v>
      </c>
      <c r="M116" s="32">
        <v>180</v>
      </c>
      <c r="N116" s="217" t="s">
        <v>185</v>
      </c>
      <c r="O116" s="175"/>
      <c r="P116" s="175"/>
      <c r="Q116" s="175"/>
      <c r="R116" s="161"/>
      <c r="S116" s="34"/>
      <c r="T116" s="34"/>
      <c r="U116" s="35" t="s">
        <v>64</v>
      </c>
      <c r="V116" s="156">
        <v>0</v>
      </c>
      <c r="W116" s="157">
        <f>IFERROR(IF(V116="","",V116),"")</f>
        <v>0</v>
      </c>
      <c r="X116" s="36">
        <f>IFERROR(IF(V116="","",V116*0.00936),"")</f>
        <v>0</v>
      </c>
      <c r="Y116" s="56" t="s">
        <v>182</v>
      </c>
      <c r="Z116" s="57"/>
      <c r="AD116" s="61"/>
      <c r="BA116" s="103" t="s">
        <v>73</v>
      </c>
    </row>
    <row r="117" spans="1:53" ht="27" customHeight="1" x14ac:dyDescent="0.25">
      <c r="A117" s="54" t="s">
        <v>186</v>
      </c>
      <c r="B117" s="54" t="s">
        <v>187</v>
      </c>
      <c r="C117" s="31">
        <v>4301135115</v>
      </c>
      <c r="D117" s="160">
        <v>4607111034380</v>
      </c>
      <c r="E117" s="161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72</v>
      </c>
      <c r="L117" s="33" t="s">
        <v>63</v>
      </c>
      <c r="M117" s="32">
        <v>180</v>
      </c>
      <c r="N117" s="29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75"/>
      <c r="P117" s="175"/>
      <c r="Q117" s="175"/>
      <c r="R117" s="161"/>
      <c r="S117" s="34"/>
      <c r="T117" s="34"/>
      <c r="U117" s="35" t="s">
        <v>64</v>
      </c>
      <c r="V117" s="156">
        <v>41</v>
      </c>
      <c r="W117" s="157">
        <f>IFERROR(IF(V117="","",V117),"")</f>
        <v>41</v>
      </c>
      <c r="X117" s="36">
        <f>IFERROR(IF(V117="","",V117*0.01788),"")</f>
        <v>0.73307999999999995</v>
      </c>
      <c r="Y117" s="56"/>
      <c r="Z117" s="57"/>
      <c r="AD117" s="61"/>
      <c r="BA117" s="104" t="s">
        <v>73</v>
      </c>
    </row>
    <row r="118" spans="1:53" ht="27" customHeight="1" x14ac:dyDescent="0.25">
      <c r="A118" s="54" t="s">
        <v>188</v>
      </c>
      <c r="B118" s="54" t="s">
        <v>189</v>
      </c>
      <c r="C118" s="31">
        <v>4301135114</v>
      </c>
      <c r="D118" s="160">
        <v>4607111034397</v>
      </c>
      <c r="E118" s="161"/>
      <c r="F118" s="155">
        <v>0.25</v>
      </c>
      <c r="G118" s="32">
        <v>12</v>
      </c>
      <c r="H118" s="155">
        <v>3</v>
      </c>
      <c r="I118" s="155">
        <v>3.7035999999999998</v>
      </c>
      <c r="J118" s="32">
        <v>70</v>
      </c>
      <c r="K118" s="32" t="s">
        <v>72</v>
      </c>
      <c r="L118" s="33" t="s">
        <v>63</v>
      </c>
      <c r="M118" s="32">
        <v>180</v>
      </c>
      <c r="N118" s="24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75"/>
      <c r="P118" s="175"/>
      <c r="Q118" s="175"/>
      <c r="R118" s="161"/>
      <c r="S118" s="34"/>
      <c r="T118" s="34"/>
      <c r="U118" s="35" t="s">
        <v>64</v>
      </c>
      <c r="V118" s="156">
        <v>25</v>
      </c>
      <c r="W118" s="157">
        <f>IFERROR(IF(V118="","",V118),"")</f>
        <v>25</v>
      </c>
      <c r="X118" s="36">
        <f>IFERROR(IF(V118="","",V118*0.01788),"")</f>
        <v>0.44700000000000001</v>
      </c>
      <c r="Y118" s="56"/>
      <c r="Z118" s="57"/>
      <c r="AD118" s="61"/>
      <c r="BA118" s="105" t="s">
        <v>73</v>
      </c>
    </row>
    <row r="119" spans="1:53" x14ac:dyDescent="0.2">
      <c r="A119" s="170"/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71"/>
      <c r="N119" s="164" t="s">
        <v>65</v>
      </c>
      <c r="O119" s="165"/>
      <c r="P119" s="165"/>
      <c r="Q119" s="165"/>
      <c r="R119" s="165"/>
      <c r="S119" s="165"/>
      <c r="T119" s="166"/>
      <c r="U119" s="37" t="s">
        <v>64</v>
      </c>
      <c r="V119" s="158">
        <f>IFERROR(SUM(V115:V118),"0")</f>
        <v>66</v>
      </c>
      <c r="W119" s="158">
        <f>IFERROR(SUM(W115:W118),"0")</f>
        <v>66</v>
      </c>
      <c r="X119" s="158">
        <f>IFERROR(IF(X115="",0,X115),"0")+IFERROR(IF(X116="",0,X116),"0")+IFERROR(IF(X117="",0,X117),"0")+IFERROR(IF(X118="",0,X118),"0")</f>
        <v>1.18008</v>
      </c>
      <c r="Y119" s="159"/>
      <c r="Z119" s="159"/>
    </row>
    <row r="120" spans="1:53" x14ac:dyDescent="0.2">
      <c r="A120" s="163"/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71"/>
      <c r="N120" s="164" t="s">
        <v>65</v>
      </c>
      <c r="O120" s="165"/>
      <c r="P120" s="165"/>
      <c r="Q120" s="165"/>
      <c r="R120" s="165"/>
      <c r="S120" s="165"/>
      <c r="T120" s="166"/>
      <c r="U120" s="37" t="s">
        <v>66</v>
      </c>
      <c r="V120" s="158">
        <f>IFERROR(SUMPRODUCT(V115:V118*H115:H118),"0")</f>
        <v>198</v>
      </c>
      <c r="W120" s="158">
        <f>IFERROR(SUMPRODUCT(W115:W118*H115:H118),"0")</f>
        <v>198</v>
      </c>
      <c r="X120" s="37"/>
      <c r="Y120" s="159"/>
      <c r="Z120" s="159"/>
    </row>
    <row r="121" spans="1:53" ht="16.5" customHeight="1" x14ac:dyDescent="0.25">
      <c r="A121" s="162" t="s">
        <v>190</v>
      </c>
      <c r="B121" s="163"/>
      <c r="C121" s="163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52"/>
      <c r="Z121" s="152"/>
    </row>
    <row r="122" spans="1:53" ht="14.25" customHeight="1" x14ac:dyDescent="0.25">
      <c r="A122" s="167" t="s">
        <v>124</v>
      </c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51"/>
      <c r="Z122" s="151"/>
    </row>
    <row r="123" spans="1:53" ht="27" customHeight="1" x14ac:dyDescent="0.25">
      <c r="A123" s="54" t="s">
        <v>191</v>
      </c>
      <c r="B123" s="54" t="s">
        <v>192</v>
      </c>
      <c r="C123" s="31">
        <v>4301135134</v>
      </c>
      <c r="D123" s="160">
        <v>4607111035806</v>
      </c>
      <c r="E123" s="161"/>
      <c r="F123" s="155">
        <v>0.25</v>
      </c>
      <c r="G123" s="32">
        <v>12</v>
      </c>
      <c r="H123" s="155">
        <v>3</v>
      </c>
      <c r="I123" s="155">
        <v>3.7035999999999998</v>
      </c>
      <c r="J123" s="32">
        <v>70</v>
      </c>
      <c r="K123" s="32" t="s">
        <v>72</v>
      </c>
      <c r="L123" s="33" t="s">
        <v>63</v>
      </c>
      <c r="M123" s="32">
        <v>180</v>
      </c>
      <c r="N123" s="28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75"/>
      <c r="P123" s="175"/>
      <c r="Q123" s="175"/>
      <c r="R123" s="161"/>
      <c r="S123" s="34"/>
      <c r="T123" s="34"/>
      <c r="U123" s="35" t="s">
        <v>64</v>
      </c>
      <c r="V123" s="156">
        <v>0</v>
      </c>
      <c r="W123" s="157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73</v>
      </c>
    </row>
    <row r="124" spans="1:53" x14ac:dyDescent="0.2">
      <c r="A124" s="170"/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71"/>
      <c r="N124" s="164" t="s">
        <v>65</v>
      </c>
      <c r="O124" s="165"/>
      <c r="P124" s="165"/>
      <c r="Q124" s="165"/>
      <c r="R124" s="165"/>
      <c r="S124" s="165"/>
      <c r="T124" s="166"/>
      <c r="U124" s="37" t="s">
        <v>64</v>
      </c>
      <c r="V124" s="158">
        <f>IFERROR(SUM(V123:V123),"0")</f>
        <v>0</v>
      </c>
      <c r="W124" s="158">
        <f>IFERROR(SUM(W123:W123),"0")</f>
        <v>0</v>
      </c>
      <c r="X124" s="158">
        <f>IFERROR(IF(X123="",0,X123),"0")</f>
        <v>0</v>
      </c>
      <c r="Y124" s="159"/>
      <c r="Z124" s="159"/>
    </row>
    <row r="125" spans="1:53" x14ac:dyDescent="0.2">
      <c r="A125" s="163"/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71"/>
      <c r="N125" s="164" t="s">
        <v>65</v>
      </c>
      <c r="O125" s="165"/>
      <c r="P125" s="165"/>
      <c r="Q125" s="165"/>
      <c r="R125" s="165"/>
      <c r="S125" s="165"/>
      <c r="T125" s="166"/>
      <c r="U125" s="37" t="s">
        <v>66</v>
      </c>
      <c r="V125" s="158">
        <f>IFERROR(SUMPRODUCT(V123:V123*H123:H123),"0")</f>
        <v>0</v>
      </c>
      <c r="W125" s="158">
        <f>IFERROR(SUMPRODUCT(W123:W123*H123:H123),"0")</f>
        <v>0</v>
      </c>
      <c r="X125" s="37"/>
      <c r="Y125" s="159"/>
      <c r="Z125" s="159"/>
    </row>
    <row r="126" spans="1:53" ht="16.5" customHeight="1" x14ac:dyDescent="0.25">
      <c r="A126" s="162" t="s">
        <v>193</v>
      </c>
      <c r="B126" s="163"/>
      <c r="C126" s="163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52"/>
      <c r="Z126" s="152"/>
    </row>
    <row r="127" spans="1:53" ht="14.25" customHeight="1" x14ac:dyDescent="0.25">
      <c r="A127" s="167" t="s">
        <v>194</v>
      </c>
      <c r="B127" s="163"/>
      <c r="C127" s="163"/>
      <c r="D127" s="163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51"/>
      <c r="Z127" s="151"/>
    </row>
    <row r="128" spans="1:53" ht="27" customHeight="1" x14ac:dyDescent="0.25">
      <c r="A128" s="54" t="s">
        <v>195</v>
      </c>
      <c r="B128" s="54" t="s">
        <v>196</v>
      </c>
      <c r="C128" s="31">
        <v>4301070768</v>
      </c>
      <c r="D128" s="160">
        <v>4607111035639</v>
      </c>
      <c r="E128" s="161"/>
      <c r="F128" s="155">
        <v>0.2</v>
      </c>
      <c r="G128" s="32">
        <v>12</v>
      </c>
      <c r="H128" s="155">
        <v>2.4</v>
      </c>
      <c r="I128" s="155">
        <v>3.13</v>
      </c>
      <c r="J128" s="32">
        <v>48</v>
      </c>
      <c r="K128" s="32" t="s">
        <v>197</v>
      </c>
      <c r="L128" s="33" t="s">
        <v>63</v>
      </c>
      <c r="M128" s="32">
        <v>180</v>
      </c>
      <c r="N128" s="21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75"/>
      <c r="P128" s="175"/>
      <c r="Q128" s="175"/>
      <c r="R128" s="161"/>
      <c r="S128" s="34"/>
      <c r="T128" s="34"/>
      <c r="U128" s="35" t="s">
        <v>64</v>
      </c>
      <c r="V128" s="156">
        <v>0</v>
      </c>
      <c r="W128" s="157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73</v>
      </c>
    </row>
    <row r="129" spans="1:53" ht="27" customHeight="1" x14ac:dyDescent="0.25">
      <c r="A129" s="54" t="s">
        <v>198</v>
      </c>
      <c r="B129" s="54" t="s">
        <v>199</v>
      </c>
      <c r="C129" s="31">
        <v>4301070797</v>
      </c>
      <c r="D129" s="160">
        <v>4607111035646</v>
      </c>
      <c r="E129" s="161"/>
      <c r="F129" s="155">
        <v>0.2</v>
      </c>
      <c r="G129" s="32">
        <v>8</v>
      </c>
      <c r="H129" s="155">
        <v>1.6</v>
      </c>
      <c r="I129" s="155">
        <v>2.12</v>
      </c>
      <c r="J129" s="32">
        <v>72</v>
      </c>
      <c r="K129" s="32" t="s">
        <v>200</v>
      </c>
      <c r="L129" s="33" t="s">
        <v>63</v>
      </c>
      <c r="M129" s="32">
        <v>180</v>
      </c>
      <c r="N129" s="22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75"/>
      <c r="P129" s="175"/>
      <c r="Q129" s="175"/>
      <c r="R129" s="161"/>
      <c r="S129" s="34"/>
      <c r="T129" s="34"/>
      <c r="U129" s="35" t="s">
        <v>64</v>
      </c>
      <c r="V129" s="156">
        <v>0</v>
      </c>
      <c r="W129" s="157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73</v>
      </c>
    </row>
    <row r="130" spans="1:53" x14ac:dyDescent="0.2">
      <c r="A130" s="170"/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71"/>
      <c r="N130" s="164" t="s">
        <v>65</v>
      </c>
      <c r="O130" s="165"/>
      <c r="P130" s="165"/>
      <c r="Q130" s="165"/>
      <c r="R130" s="165"/>
      <c r="S130" s="165"/>
      <c r="T130" s="166"/>
      <c r="U130" s="37" t="s">
        <v>64</v>
      </c>
      <c r="V130" s="158">
        <f>IFERROR(SUM(V128:V129),"0")</f>
        <v>0</v>
      </c>
      <c r="W130" s="158">
        <f>IFERROR(SUM(W128:W129),"0")</f>
        <v>0</v>
      </c>
      <c r="X130" s="158">
        <f>IFERROR(IF(X128="",0,X128),"0")+IFERROR(IF(X129="",0,X129),"0")</f>
        <v>0</v>
      </c>
      <c r="Y130" s="159"/>
      <c r="Z130" s="159"/>
    </row>
    <row r="131" spans="1:53" x14ac:dyDescent="0.2">
      <c r="A131" s="163"/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71"/>
      <c r="N131" s="164" t="s">
        <v>65</v>
      </c>
      <c r="O131" s="165"/>
      <c r="P131" s="165"/>
      <c r="Q131" s="165"/>
      <c r="R131" s="165"/>
      <c r="S131" s="165"/>
      <c r="T131" s="166"/>
      <c r="U131" s="37" t="s">
        <v>66</v>
      </c>
      <c r="V131" s="158">
        <f>IFERROR(SUMPRODUCT(V128:V129*H128:H129),"0")</f>
        <v>0</v>
      </c>
      <c r="W131" s="158">
        <f>IFERROR(SUMPRODUCT(W128:W129*H128:H129),"0")</f>
        <v>0</v>
      </c>
      <c r="X131" s="37"/>
      <c r="Y131" s="159"/>
      <c r="Z131" s="159"/>
    </row>
    <row r="132" spans="1:53" ht="16.5" customHeight="1" x14ac:dyDescent="0.25">
      <c r="A132" s="162" t="s">
        <v>201</v>
      </c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52"/>
      <c r="Z132" s="152"/>
    </row>
    <row r="133" spans="1:53" ht="14.25" customHeight="1" x14ac:dyDescent="0.25">
      <c r="A133" s="167" t="s">
        <v>124</v>
      </c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51"/>
      <c r="Z133" s="151"/>
    </row>
    <row r="134" spans="1:53" ht="27" customHeight="1" x14ac:dyDescent="0.25">
      <c r="A134" s="54" t="s">
        <v>202</v>
      </c>
      <c r="B134" s="54" t="s">
        <v>203</v>
      </c>
      <c r="C134" s="31">
        <v>4301135026</v>
      </c>
      <c r="D134" s="160">
        <v>4607111036124</v>
      </c>
      <c r="E134" s="161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62</v>
      </c>
      <c r="L134" s="33" t="s">
        <v>63</v>
      </c>
      <c r="M134" s="32">
        <v>180</v>
      </c>
      <c r="N134" s="22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75"/>
      <c r="P134" s="175"/>
      <c r="Q134" s="175"/>
      <c r="R134" s="161"/>
      <c r="S134" s="34"/>
      <c r="T134" s="34"/>
      <c r="U134" s="35" t="s">
        <v>64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73</v>
      </c>
    </row>
    <row r="135" spans="1:53" x14ac:dyDescent="0.2">
      <c r="A135" s="170"/>
      <c r="B135" s="163"/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  <c r="M135" s="171"/>
      <c r="N135" s="164" t="s">
        <v>65</v>
      </c>
      <c r="O135" s="165"/>
      <c r="P135" s="165"/>
      <c r="Q135" s="165"/>
      <c r="R135" s="165"/>
      <c r="S135" s="165"/>
      <c r="T135" s="166"/>
      <c r="U135" s="37" t="s">
        <v>64</v>
      </c>
      <c r="V135" s="158">
        <f>IFERROR(SUM(V134:V134),"0")</f>
        <v>0</v>
      </c>
      <c r="W135" s="158">
        <f>IFERROR(SUM(W134:W134),"0")</f>
        <v>0</v>
      </c>
      <c r="X135" s="158">
        <f>IFERROR(IF(X134="",0,X134),"0")</f>
        <v>0</v>
      </c>
      <c r="Y135" s="159"/>
      <c r="Z135" s="159"/>
    </row>
    <row r="136" spans="1:53" x14ac:dyDescent="0.2">
      <c r="A136" s="163"/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71"/>
      <c r="N136" s="164" t="s">
        <v>65</v>
      </c>
      <c r="O136" s="165"/>
      <c r="P136" s="165"/>
      <c r="Q136" s="165"/>
      <c r="R136" s="165"/>
      <c r="S136" s="165"/>
      <c r="T136" s="166"/>
      <c r="U136" s="37" t="s">
        <v>66</v>
      </c>
      <c r="V136" s="158">
        <f>IFERROR(SUMPRODUCT(V134:V134*H134:H134),"0")</f>
        <v>0</v>
      </c>
      <c r="W136" s="158">
        <f>IFERROR(SUMPRODUCT(W134:W134*H134:H134),"0")</f>
        <v>0</v>
      </c>
      <c r="X136" s="37"/>
      <c r="Y136" s="159"/>
      <c r="Z136" s="159"/>
    </row>
    <row r="137" spans="1:53" ht="27.75" customHeight="1" x14ac:dyDescent="0.2">
      <c r="A137" s="176" t="s">
        <v>204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48"/>
      <c r="Z137" s="48"/>
    </row>
    <row r="138" spans="1:53" ht="16.5" customHeight="1" x14ac:dyDescent="0.25">
      <c r="A138" s="162" t="s">
        <v>205</v>
      </c>
      <c r="B138" s="163"/>
      <c r="C138" s="163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52"/>
      <c r="Z138" s="152"/>
    </row>
    <row r="139" spans="1:53" ht="14.25" customHeight="1" x14ac:dyDescent="0.25">
      <c r="A139" s="167" t="s">
        <v>194</v>
      </c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51"/>
      <c r="Z139" s="151"/>
    </row>
    <row r="140" spans="1:53" ht="16.5" customHeight="1" x14ac:dyDescent="0.25">
      <c r="A140" s="54" t="s">
        <v>206</v>
      </c>
      <c r="B140" s="54" t="s">
        <v>207</v>
      </c>
      <c r="C140" s="31">
        <v>4301071010</v>
      </c>
      <c r="D140" s="160">
        <v>4607111037701</v>
      </c>
      <c r="E140" s="161"/>
      <c r="F140" s="155">
        <v>5</v>
      </c>
      <c r="G140" s="32">
        <v>1</v>
      </c>
      <c r="H140" s="155">
        <v>5</v>
      </c>
      <c r="I140" s="155">
        <v>5.2</v>
      </c>
      <c r="J140" s="32">
        <v>144</v>
      </c>
      <c r="K140" s="32" t="s">
        <v>62</v>
      </c>
      <c r="L140" s="33" t="s">
        <v>63</v>
      </c>
      <c r="M140" s="32">
        <v>180</v>
      </c>
      <c r="N140" s="26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0" s="175"/>
      <c r="P140" s="175"/>
      <c r="Q140" s="175"/>
      <c r="R140" s="161"/>
      <c r="S140" s="34"/>
      <c r="T140" s="34"/>
      <c r="U140" s="35" t="s">
        <v>64</v>
      </c>
      <c r="V140" s="156">
        <v>10</v>
      </c>
      <c r="W140" s="157">
        <f>IFERROR(IF(V140="","",V140),"")</f>
        <v>10</v>
      </c>
      <c r="X140" s="36">
        <f>IFERROR(IF(V140="","",V140*0.00866),"")</f>
        <v>8.6599999999999996E-2</v>
      </c>
      <c r="Y140" s="56"/>
      <c r="Z140" s="57"/>
      <c r="AD140" s="61"/>
      <c r="BA140" s="110" t="s">
        <v>73</v>
      </c>
    </row>
    <row r="141" spans="1:53" x14ac:dyDescent="0.2">
      <c r="A141" s="170"/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71"/>
      <c r="N141" s="164" t="s">
        <v>65</v>
      </c>
      <c r="O141" s="165"/>
      <c r="P141" s="165"/>
      <c r="Q141" s="165"/>
      <c r="R141" s="165"/>
      <c r="S141" s="165"/>
      <c r="T141" s="166"/>
      <c r="U141" s="37" t="s">
        <v>64</v>
      </c>
      <c r="V141" s="158">
        <f>IFERROR(SUM(V140:V140),"0")</f>
        <v>10</v>
      </c>
      <c r="W141" s="158">
        <f>IFERROR(SUM(W140:W140),"0")</f>
        <v>10</v>
      </c>
      <c r="X141" s="158">
        <f>IFERROR(IF(X140="",0,X140),"0")</f>
        <v>8.6599999999999996E-2</v>
      </c>
      <c r="Y141" s="159"/>
      <c r="Z141" s="159"/>
    </row>
    <row r="142" spans="1:53" x14ac:dyDescent="0.2">
      <c r="A142" s="163"/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71"/>
      <c r="N142" s="164" t="s">
        <v>65</v>
      </c>
      <c r="O142" s="165"/>
      <c r="P142" s="165"/>
      <c r="Q142" s="165"/>
      <c r="R142" s="165"/>
      <c r="S142" s="165"/>
      <c r="T142" s="166"/>
      <c r="U142" s="37" t="s">
        <v>66</v>
      </c>
      <c r="V142" s="158">
        <f>IFERROR(SUMPRODUCT(V140:V140*H140:H140),"0")</f>
        <v>50</v>
      </c>
      <c r="W142" s="158">
        <f>IFERROR(SUMPRODUCT(W140:W140*H140:H140),"0")</f>
        <v>50</v>
      </c>
      <c r="X142" s="37"/>
      <c r="Y142" s="159"/>
      <c r="Z142" s="159"/>
    </row>
    <row r="143" spans="1:53" ht="16.5" customHeight="1" x14ac:dyDescent="0.25">
      <c r="A143" s="162" t="s">
        <v>208</v>
      </c>
      <c r="B143" s="163"/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52"/>
      <c r="Z143" s="152"/>
    </row>
    <row r="144" spans="1:53" ht="14.25" customHeight="1" x14ac:dyDescent="0.25">
      <c r="A144" s="167" t="s">
        <v>59</v>
      </c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51"/>
      <c r="Z144" s="151"/>
    </row>
    <row r="145" spans="1:53" ht="16.5" customHeight="1" x14ac:dyDescent="0.25">
      <c r="A145" s="54" t="s">
        <v>209</v>
      </c>
      <c r="B145" s="54" t="s">
        <v>210</v>
      </c>
      <c r="C145" s="31">
        <v>4301070871</v>
      </c>
      <c r="D145" s="160">
        <v>4607111036384</v>
      </c>
      <c r="E145" s="161"/>
      <c r="F145" s="155">
        <v>1</v>
      </c>
      <c r="G145" s="32">
        <v>5</v>
      </c>
      <c r="H145" s="155">
        <v>5</v>
      </c>
      <c r="I145" s="155">
        <v>5.2530000000000001</v>
      </c>
      <c r="J145" s="32">
        <v>144</v>
      </c>
      <c r="K145" s="32" t="s">
        <v>62</v>
      </c>
      <c r="L145" s="33" t="s">
        <v>63</v>
      </c>
      <c r="M145" s="32">
        <v>90</v>
      </c>
      <c r="N145" s="258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5" s="175"/>
      <c r="P145" s="175"/>
      <c r="Q145" s="175"/>
      <c r="R145" s="161"/>
      <c r="S145" s="34"/>
      <c r="T145" s="34"/>
      <c r="U145" s="35" t="s">
        <v>64</v>
      </c>
      <c r="V145" s="156">
        <v>0</v>
      </c>
      <c r="W145" s="157">
        <f>IFERROR(IF(V145="","",V145),"")</f>
        <v>0</v>
      </c>
      <c r="X145" s="36">
        <f>IFERROR(IF(V145="","",V145*0.00866),"")</f>
        <v>0</v>
      </c>
      <c r="Y145" s="56"/>
      <c r="Z145" s="57"/>
      <c r="AD145" s="61"/>
      <c r="BA145" s="111" t="s">
        <v>1</v>
      </c>
    </row>
    <row r="146" spans="1:53" ht="27" customHeight="1" x14ac:dyDescent="0.25">
      <c r="A146" s="54" t="s">
        <v>211</v>
      </c>
      <c r="B146" s="54" t="s">
        <v>212</v>
      </c>
      <c r="C146" s="31">
        <v>4301070956</v>
      </c>
      <c r="D146" s="160">
        <v>4640242180250</v>
      </c>
      <c r="E146" s="161"/>
      <c r="F146" s="155">
        <v>5</v>
      </c>
      <c r="G146" s="32">
        <v>1</v>
      </c>
      <c r="H146" s="155">
        <v>5</v>
      </c>
      <c r="I146" s="155">
        <v>5.2131999999999996</v>
      </c>
      <c r="J146" s="32">
        <v>144</v>
      </c>
      <c r="K146" s="32" t="s">
        <v>62</v>
      </c>
      <c r="L146" s="33" t="s">
        <v>63</v>
      </c>
      <c r="M146" s="32">
        <v>180</v>
      </c>
      <c r="N146" s="316" t="s">
        <v>213</v>
      </c>
      <c r="O146" s="175"/>
      <c r="P146" s="175"/>
      <c r="Q146" s="175"/>
      <c r="R146" s="161"/>
      <c r="S146" s="34"/>
      <c r="T146" s="34"/>
      <c r="U146" s="35" t="s">
        <v>64</v>
      </c>
      <c r="V146" s="156">
        <v>0</v>
      </c>
      <c r="W146" s="157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214</v>
      </c>
      <c r="B147" s="54" t="s">
        <v>215</v>
      </c>
      <c r="C147" s="31">
        <v>4301070827</v>
      </c>
      <c r="D147" s="160">
        <v>4607111036216</v>
      </c>
      <c r="E147" s="161"/>
      <c r="F147" s="155">
        <v>1</v>
      </c>
      <c r="G147" s="32">
        <v>5</v>
      </c>
      <c r="H147" s="155">
        <v>5</v>
      </c>
      <c r="I147" s="155">
        <v>5.266</v>
      </c>
      <c r="J147" s="32">
        <v>144</v>
      </c>
      <c r="K147" s="32" t="s">
        <v>62</v>
      </c>
      <c r="L147" s="33" t="s">
        <v>63</v>
      </c>
      <c r="M147" s="32">
        <v>90</v>
      </c>
      <c r="N147" s="193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7" s="175"/>
      <c r="P147" s="175"/>
      <c r="Q147" s="175"/>
      <c r="R147" s="161"/>
      <c r="S147" s="34"/>
      <c r="T147" s="34"/>
      <c r="U147" s="35" t="s">
        <v>64</v>
      </c>
      <c r="V147" s="156">
        <v>0</v>
      </c>
      <c r="W147" s="157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4301070911</v>
      </c>
      <c r="D148" s="160">
        <v>4607111036278</v>
      </c>
      <c r="E148" s="161"/>
      <c r="F148" s="155">
        <v>1</v>
      </c>
      <c r="G148" s="32">
        <v>5</v>
      </c>
      <c r="H148" s="155">
        <v>5</v>
      </c>
      <c r="I148" s="155">
        <v>5.2830000000000004</v>
      </c>
      <c r="J148" s="32">
        <v>84</v>
      </c>
      <c r="K148" s="32" t="s">
        <v>62</v>
      </c>
      <c r="L148" s="33" t="s">
        <v>63</v>
      </c>
      <c r="M148" s="32">
        <v>120</v>
      </c>
      <c r="N148" s="280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8" s="175"/>
      <c r="P148" s="175"/>
      <c r="Q148" s="175"/>
      <c r="R148" s="161"/>
      <c r="S148" s="34"/>
      <c r="T148" s="34"/>
      <c r="U148" s="35" t="s">
        <v>64</v>
      </c>
      <c r="V148" s="156">
        <v>0</v>
      </c>
      <c r="W148" s="157">
        <f>IFERROR(IF(V148="","",V148),"")</f>
        <v>0</v>
      </c>
      <c r="X148" s="36">
        <f>IFERROR(IF(V148="","",V148*0.0155),"")</f>
        <v>0</v>
      </c>
      <c r="Y148" s="56"/>
      <c r="Z148" s="57"/>
      <c r="AD148" s="61"/>
      <c r="BA148" s="114" t="s">
        <v>1</v>
      </c>
    </row>
    <row r="149" spans="1:53" x14ac:dyDescent="0.2">
      <c r="A149" s="170"/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71"/>
      <c r="N149" s="164" t="s">
        <v>65</v>
      </c>
      <c r="O149" s="165"/>
      <c r="P149" s="165"/>
      <c r="Q149" s="165"/>
      <c r="R149" s="165"/>
      <c r="S149" s="165"/>
      <c r="T149" s="166"/>
      <c r="U149" s="37" t="s">
        <v>64</v>
      </c>
      <c r="V149" s="158">
        <f>IFERROR(SUM(V145:V148),"0")</f>
        <v>0</v>
      </c>
      <c r="W149" s="158">
        <f>IFERROR(SUM(W145:W148),"0")</f>
        <v>0</v>
      </c>
      <c r="X149" s="158">
        <f>IFERROR(IF(X145="",0,X145),"0")+IFERROR(IF(X146="",0,X146),"0")+IFERROR(IF(X147="",0,X147),"0")+IFERROR(IF(X148="",0,X148),"0")</f>
        <v>0</v>
      </c>
      <c r="Y149" s="159"/>
      <c r="Z149" s="159"/>
    </row>
    <row r="150" spans="1:53" x14ac:dyDescent="0.2">
      <c r="A150" s="163"/>
      <c r="B150" s="163"/>
      <c r="C150" s="163"/>
      <c r="D150" s="163"/>
      <c r="E150" s="163"/>
      <c r="F150" s="163"/>
      <c r="G150" s="163"/>
      <c r="H150" s="163"/>
      <c r="I150" s="163"/>
      <c r="J150" s="163"/>
      <c r="K150" s="163"/>
      <c r="L150" s="163"/>
      <c r="M150" s="171"/>
      <c r="N150" s="164" t="s">
        <v>65</v>
      </c>
      <c r="O150" s="165"/>
      <c r="P150" s="165"/>
      <c r="Q150" s="165"/>
      <c r="R150" s="165"/>
      <c r="S150" s="165"/>
      <c r="T150" s="166"/>
      <c r="U150" s="37" t="s">
        <v>66</v>
      </c>
      <c r="V150" s="158">
        <f>IFERROR(SUMPRODUCT(V145:V148*H145:H148),"0")</f>
        <v>0</v>
      </c>
      <c r="W150" s="158">
        <f>IFERROR(SUMPRODUCT(W145:W148*H145:H148),"0")</f>
        <v>0</v>
      </c>
      <c r="X150" s="37"/>
      <c r="Y150" s="159"/>
      <c r="Z150" s="159"/>
    </row>
    <row r="151" spans="1:53" ht="14.25" customHeight="1" x14ac:dyDescent="0.25">
      <c r="A151" s="167" t="s">
        <v>218</v>
      </c>
      <c r="B151" s="163"/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51"/>
      <c r="Z151" s="151"/>
    </row>
    <row r="152" spans="1:53" ht="27" customHeight="1" x14ac:dyDescent="0.25">
      <c r="A152" s="54" t="s">
        <v>219</v>
      </c>
      <c r="B152" s="54" t="s">
        <v>220</v>
      </c>
      <c r="C152" s="31">
        <v>4301080153</v>
      </c>
      <c r="D152" s="160">
        <v>4607111036827</v>
      </c>
      <c r="E152" s="161"/>
      <c r="F152" s="155">
        <v>1</v>
      </c>
      <c r="G152" s="32">
        <v>5</v>
      </c>
      <c r="H152" s="155">
        <v>5</v>
      </c>
      <c r="I152" s="155">
        <v>5.2</v>
      </c>
      <c r="J152" s="32">
        <v>144</v>
      </c>
      <c r="K152" s="32" t="s">
        <v>62</v>
      </c>
      <c r="L152" s="33" t="s">
        <v>63</v>
      </c>
      <c r="M152" s="32">
        <v>90</v>
      </c>
      <c r="N152" s="25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2" s="175"/>
      <c r="P152" s="175"/>
      <c r="Q152" s="175"/>
      <c r="R152" s="161"/>
      <c r="S152" s="34"/>
      <c r="T152" s="34"/>
      <c r="U152" s="35" t="s">
        <v>64</v>
      </c>
      <c r="V152" s="156">
        <v>6</v>
      </c>
      <c r="W152" s="157">
        <f>IFERROR(IF(V152="","",V152),"")</f>
        <v>6</v>
      </c>
      <c r="X152" s="36">
        <f>IFERROR(IF(V152="","",V152*0.00866),"")</f>
        <v>5.1959999999999992E-2</v>
      </c>
      <c r="Y152" s="56"/>
      <c r="Z152" s="57"/>
      <c r="AD152" s="61"/>
      <c r="BA152" s="115" t="s">
        <v>1</v>
      </c>
    </row>
    <row r="153" spans="1:53" ht="27" customHeight="1" x14ac:dyDescent="0.25">
      <c r="A153" s="54" t="s">
        <v>221</v>
      </c>
      <c r="B153" s="54" t="s">
        <v>222</v>
      </c>
      <c r="C153" s="31">
        <v>4301080154</v>
      </c>
      <c r="D153" s="160">
        <v>4607111036834</v>
      </c>
      <c r="E153" s="161"/>
      <c r="F153" s="155">
        <v>1</v>
      </c>
      <c r="G153" s="32">
        <v>5</v>
      </c>
      <c r="H153" s="155">
        <v>5</v>
      </c>
      <c r="I153" s="155">
        <v>5.2530000000000001</v>
      </c>
      <c r="J153" s="32">
        <v>144</v>
      </c>
      <c r="K153" s="32" t="s">
        <v>62</v>
      </c>
      <c r="L153" s="33" t="s">
        <v>63</v>
      </c>
      <c r="M153" s="32">
        <v>90</v>
      </c>
      <c r="N153" s="27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3" s="175"/>
      <c r="P153" s="175"/>
      <c r="Q153" s="175"/>
      <c r="R153" s="161"/>
      <c r="S153" s="34"/>
      <c r="T153" s="34"/>
      <c r="U153" s="35" t="s">
        <v>64</v>
      </c>
      <c r="V153" s="156">
        <v>0</v>
      </c>
      <c r="W153" s="157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x14ac:dyDescent="0.2">
      <c r="A154" s="170"/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71"/>
      <c r="N154" s="164" t="s">
        <v>65</v>
      </c>
      <c r="O154" s="165"/>
      <c r="P154" s="165"/>
      <c r="Q154" s="165"/>
      <c r="R154" s="165"/>
      <c r="S154" s="165"/>
      <c r="T154" s="166"/>
      <c r="U154" s="37" t="s">
        <v>64</v>
      </c>
      <c r="V154" s="158">
        <f>IFERROR(SUM(V152:V153),"0")</f>
        <v>6</v>
      </c>
      <c r="W154" s="158">
        <f>IFERROR(SUM(W152:W153),"0")</f>
        <v>6</v>
      </c>
      <c r="X154" s="158">
        <f>IFERROR(IF(X152="",0,X152),"0")+IFERROR(IF(X153="",0,X153),"0")</f>
        <v>5.1959999999999992E-2</v>
      </c>
      <c r="Y154" s="159"/>
      <c r="Z154" s="159"/>
    </row>
    <row r="155" spans="1:53" x14ac:dyDescent="0.2">
      <c r="A155" s="163"/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71"/>
      <c r="N155" s="164" t="s">
        <v>65</v>
      </c>
      <c r="O155" s="165"/>
      <c r="P155" s="165"/>
      <c r="Q155" s="165"/>
      <c r="R155" s="165"/>
      <c r="S155" s="165"/>
      <c r="T155" s="166"/>
      <c r="U155" s="37" t="s">
        <v>66</v>
      </c>
      <c r="V155" s="158">
        <f>IFERROR(SUMPRODUCT(V152:V153*H152:H153),"0")</f>
        <v>30</v>
      </c>
      <c r="W155" s="158">
        <f>IFERROR(SUMPRODUCT(W152:W153*H152:H153),"0")</f>
        <v>30</v>
      </c>
      <c r="X155" s="37"/>
      <c r="Y155" s="159"/>
      <c r="Z155" s="159"/>
    </row>
    <row r="156" spans="1:53" ht="27.75" customHeight="1" x14ac:dyDescent="0.2">
      <c r="A156" s="176" t="s">
        <v>223</v>
      </c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48"/>
      <c r="Z156" s="48"/>
    </row>
    <row r="157" spans="1:53" ht="16.5" customHeight="1" x14ac:dyDescent="0.25">
      <c r="A157" s="162" t="s">
        <v>224</v>
      </c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52"/>
      <c r="Z157" s="152"/>
    </row>
    <row r="158" spans="1:53" ht="14.25" customHeight="1" x14ac:dyDescent="0.25">
      <c r="A158" s="167" t="s">
        <v>69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51"/>
      <c r="Z158" s="151"/>
    </row>
    <row r="159" spans="1:53" ht="16.5" customHeight="1" x14ac:dyDescent="0.25">
      <c r="A159" s="54" t="s">
        <v>225</v>
      </c>
      <c r="B159" s="54" t="s">
        <v>226</v>
      </c>
      <c r="C159" s="31">
        <v>4301132048</v>
      </c>
      <c r="D159" s="160">
        <v>4607111035721</v>
      </c>
      <c r="E159" s="161"/>
      <c r="F159" s="155">
        <v>0.25</v>
      </c>
      <c r="G159" s="32">
        <v>12</v>
      </c>
      <c r="H159" s="155">
        <v>3</v>
      </c>
      <c r="I159" s="155">
        <v>3.3879999999999999</v>
      </c>
      <c r="J159" s="32">
        <v>70</v>
      </c>
      <c r="K159" s="32" t="s">
        <v>72</v>
      </c>
      <c r="L159" s="33" t="s">
        <v>63</v>
      </c>
      <c r="M159" s="32">
        <v>180</v>
      </c>
      <c r="N159" s="28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9" s="175"/>
      <c r="P159" s="175"/>
      <c r="Q159" s="175"/>
      <c r="R159" s="161"/>
      <c r="S159" s="34"/>
      <c r="T159" s="34"/>
      <c r="U159" s="35" t="s">
        <v>64</v>
      </c>
      <c r="V159" s="156">
        <v>25</v>
      </c>
      <c r="W159" s="157">
        <f>IFERROR(IF(V159="","",V159),"")</f>
        <v>25</v>
      </c>
      <c r="X159" s="36">
        <f>IFERROR(IF(V159="","",V159*0.01788),"")</f>
        <v>0.44700000000000001</v>
      </c>
      <c r="Y159" s="56"/>
      <c r="Z159" s="57"/>
      <c r="AD159" s="61"/>
      <c r="BA159" s="117" t="s">
        <v>73</v>
      </c>
    </row>
    <row r="160" spans="1:53" ht="27" customHeight="1" x14ac:dyDescent="0.25">
      <c r="A160" s="54" t="s">
        <v>227</v>
      </c>
      <c r="B160" s="54" t="s">
        <v>228</v>
      </c>
      <c r="C160" s="31">
        <v>4301132046</v>
      </c>
      <c r="D160" s="160">
        <v>4607111035691</v>
      </c>
      <c r="E160" s="161"/>
      <c r="F160" s="155">
        <v>0.25</v>
      </c>
      <c r="G160" s="32">
        <v>12</v>
      </c>
      <c r="H160" s="155">
        <v>3</v>
      </c>
      <c r="I160" s="155">
        <v>3.3879999999999999</v>
      </c>
      <c r="J160" s="32">
        <v>70</v>
      </c>
      <c r="K160" s="32" t="s">
        <v>72</v>
      </c>
      <c r="L160" s="33" t="s">
        <v>63</v>
      </c>
      <c r="M160" s="32">
        <v>180</v>
      </c>
      <c r="N160" s="31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0" s="175"/>
      <c r="P160" s="175"/>
      <c r="Q160" s="175"/>
      <c r="R160" s="161"/>
      <c r="S160" s="34"/>
      <c r="T160" s="34"/>
      <c r="U160" s="35" t="s">
        <v>64</v>
      </c>
      <c r="V160" s="156">
        <v>16</v>
      </c>
      <c r="W160" s="157">
        <f>IFERROR(IF(V160="","",V160),"")</f>
        <v>16</v>
      </c>
      <c r="X160" s="36">
        <f>IFERROR(IF(V160="","",V160*0.01788),"")</f>
        <v>0.28608</v>
      </c>
      <c r="Y160" s="56"/>
      <c r="Z160" s="57"/>
      <c r="AD160" s="61"/>
      <c r="BA160" s="118" t="s">
        <v>73</v>
      </c>
    </row>
    <row r="161" spans="1:53" x14ac:dyDescent="0.2">
      <c r="A161" s="170"/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71"/>
      <c r="N161" s="164" t="s">
        <v>65</v>
      </c>
      <c r="O161" s="165"/>
      <c r="P161" s="165"/>
      <c r="Q161" s="165"/>
      <c r="R161" s="165"/>
      <c r="S161" s="165"/>
      <c r="T161" s="166"/>
      <c r="U161" s="37" t="s">
        <v>64</v>
      </c>
      <c r="V161" s="158">
        <f>IFERROR(SUM(V159:V160),"0")</f>
        <v>41</v>
      </c>
      <c r="W161" s="158">
        <f>IFERROR(SUM(W159:W160),"0")</f>
        <v>41</v>
      </c>
      <c r="X161" s="158">
        <f>IFERROR(IF(X159="",0,X159),"0")+IFERROR(IF(X160="",0,X160),"0")</f>
        <v>0.73307999999999995</v>
      </c>
      <c r="Y161" s="159"/>
      <c r="Z161" s="159"/>
    </row>
    <row r="162" spans="1:53" x14ac:dyDescent="0.2">
      <c r="A162" s="163"/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71"/>
      <c r="N162" s="164" t="s">
        <v>65</v>
      </c>
      <c r="O162" s="165"/>
      <c r="P162" s="165"/>
      <c r="Q162" s="165"/>
      <c r="R162" s="165"/>
      <c r="S162" s="165"/>
      <c r="T162" s="166"/>
      <c r="U162" s="37" t="s">
        <v>66</v>
      </c>
      <c r="V162" s="158">
        <f>IFERROR(SUMPRODUCT(V159:V160*H159:H160),"0")</f>
        <v>123</v>
      </c>
      <c r="W162" s="158">
        <f>IFERROR(SUMPRODUCT(W159:W160*H159:H160),"0")</f>
        <v>123</v>
      </c>
      <c r="X162" s="37"/>
      <c r="Y162" s="159"/>
      <c r="Z162" s="159"/>
    </row>
    <row r="163" spans="1:53" ht="16.5" customHeight="1" x14ac:dyDescent="0.25">
      <c r="A163" s="162" t="s">
        <v>229</v>
      </c>
      <c r="B163" s="163"/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52"/>
      <c r="Z163" s="152"/>
    </row>
    <row r="164" spans="1:53" ht="14.25" customHeight="1" x14ac:dyDescent="0.25">
      <c r="A164" s="167" t="s">
        <v>229</v>
      </c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51"/>
      <c r="Z164" s="151"/>
    </row>
    <row r="165" spans="1:53" ht="27" customHeight="1" x14ac:dyDescent="0.25">
      <c r="A165" s="54" t="s">
        <v>230</v>
      </c>
      <c r="B165" s="54" t="s">
        <v>231</v>
      </c>
      <c r="C165" s="31">
        <v>4301133002</v>
      </c>
      <c r="D165" s="160">
        <v>4607111035783</v>
      </c>
      <c r="E165" s="161"/>
      <c r="F165" s="155">
        <v>0.2</v>
      </c>
      <c r="G165" s="32">
        <v>8</v>
      </c>
      <c r="H165" s="155">
        <v>1.6</v>
      </c>
      <c r="I165" s="155">
        <v>2.12</v>
      </c>
      <c r="J165" s="32">
        <v>72</v>
      </c>
      <c r="K165" s="32" t="s">
        <v>200</v>
      </c>
      <c r="L165" s="33" t="s">
        <v>63</v>
      </c>
      <c r="M165" s="32">
        <v>180</v>
      </c>
      <c r="N165" s="25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5" s="175"/>
      <c r="P165" s="175"/>
      <c r="Q165" s="175"/>
      <c r="R165" s="161"/>
      <c r="S165" s="34"/>
      <c r="T165" s="34"/>
      <c r="U165" s="35" t="s">
        <v>64</v>
      </c>
      <c r="V165" s="156">
        <v>0</v>
      </c>
      <c r="W165" s="157">
        <f>IFERROR(IF(V165="","",V165),"")</f>
        <v>0</v>
      </c>
      <c r="X165" s="36">
        <f>IFERROR(IF(V165="","",V165*0.01157),"")</f>
        <v>0</v>
      </c>
      <c r="Y165" s="56"/>
      <c r="Z165" s="57"/>
      <c r="AD165" s="61"/>
      <c r="BA165" s="119" t="s">
        <v>73</v>
      </c>
    </row>
    <row r="166" spans="1:53" x14ac:dyDescent="0.2">
      <c r="A166" s="170"/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71"/>
      <c r="N166" s="164" t="s">
        <v>65</v>
      </c>
      <c r="O166" s="165"/>
      <c r="P166" s="165"/>
      <c r="Q166" s="165"/>
      <c r="R166" s="165"/>
      <c r="S166" s="165"/>
      <c r="T166" s="166"/>
      <c r="U166" s="37" t="s">
        <v>64</v>
      </c>
      <c r="V166" s="158">
        <f>IFERROR(SUM(V165:V165),"0")</f>
        <v>0</v>
      </c>
      <c r="W166" s="158">
        <f>IFERROR(SUM(W165:W165),"0")</f>
        <v>0</v>
      </c>
      <c r="X166" s="158">
        <f>IFERROR(IF(X165="",0,X165),"0")</f>
        <v>0</v>
      </c>
      <c r="Y166" s="159"/>
      <c r="Z166" s="159"/>
    </row>
    <row r="167" spans="1:53" x14ac:dyDescent="0.2">
      <c r="A167" s="163"/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71"/>
      <c r="N167" s="164" t="s">
        <v>65</v>
      </c>
      <c r="O167" s="165"/>
      <c r="P167" s="165"/>
      <c r="Q167" s="165"/>
      <c r="R167" s="165"/>
      <c r="S167" s="165"/>
      <c r="T167" s="166"/>
      <c r="U167" s="37" t="s">
        <v>66</v>
      </c>
      <c r="V167" s="158">
        <f>IFERROR(SUMPRODUCT(V165:V165*H165:H165),"0")</f>
        <v>0</v>
      </c>
      <c r="W167" s="158">
        <f>IFERROR(SUMPRODUCT(W165:W165*H165:H165),"0")</f>
        <v>0</v>
      </c>
      <c r="X167" s="37"/>
      <c r="Y167" s="159"/>
      <c r="Z167" s="159"/>
    </row>
    <row r="168" spans="1:53" ht="16.5" customHeight="1" x14ac:dyDescent="0.25">
      <c r="A168" s="162" t="s">
        <v>223</v>
      </c>
      <c r="B168" s="163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52"/>
      <c r="Z168" s="152"/>
    </row>
    <row r="169" spans="1:53" ht="14.25" customHeight="1" x14ac:dyDescent="0.25">
      <c r="A169" s="167" t="s">
        <v>232</v>
      </c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51"/>
      <c r="Z169" s="151"/>
    </row>
    <row r="170" spans="1:53" ht="27" customHeight="1" x14ac:dyDescent="0.25">
      <c r="A170" s="54" t="s">
        <v>233</v>
      </c>
      <c r="B170" s="54" t="s">
        <v>234</v>
      </c>
      <c r="C170" s="31">
        <v>4301051319</v>
      </c>
      <c r="D170" s="160">
        <v>4680115881204</v>
      </c>
      <c r="E170" s="161"/>
      <c r="F170" s="155">
        <v>0.33</v>
      </c>
      <c r="G170" s="32">
        <v>6</v>
      </c>
      <c r="H170" s="155">
        <v>1.98</v>
      </c>
      <c r="I170" s="155">
        <v>2.246</v>
      </c>
      <c r="J170" s="32">
        <v>156</v>
      </c>
      <c r="K170" s="32" t="s">
        <v>62</v>
      </c>
      <c r="L170" s="33" t="s">
        <v>235</v>
      </c>
      <c r="M170" s="32">
        <v>365</v>
      </c>
      <c r="N170" s="174" t="s">
        <v>236</v>
      </c>
      <c r="O170" s="175"/>
      <c r="P170" s="175"/>
      <c r="Q170" s="175"/>
      <c r="R170" s="161"/>
      <c r="S170" s="34"/>
      <c r="T170" s="34"/>
      <c r="U170" s="35" t="s">
        <v>64</v>
      </c>
      <c r="V170" s="156">
        <v>5</v>
      </c>
      <c r="W170" s="157">
        <f>IFERROR(IF(V170="","",V170),"")</f>
        <v>5</v>
      </c>
      <c r="X170" s="36">
        <f>IFERROR(IF(V170="","",V170*0.00753),"")</f>
        <v>3.7650000000000003E-2</v>
      </c>
      <c r="Y170" s="56"/>
      <c r="Z170" s="57"/>
      <c r="AD170" s="61"/>
      <c r="BA170" s="120" t="s">
        <v>237</v>
      </c>
    </row>
    <row r="171" spans="1:53" x14ac:dyDescent="0.2">
      <c r="A171" s="170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71"/>
      <c r="N171" s="164" t="s">
        <v>65</v>
      </c>
      <c r="O171" s="165"/>
      <c r="P171" s="165"/>
      <c r="Q171" s="165"/>
      <c r="R171" s="165"/>
      <c r="S171" s="165"/>
      <c r="T171" s="166"/>
      <c r="U171" s="37" t="s">
        <v>64</v>
      </c>
      <c r="V171" s="158">
        <f>IFERROR(SUM(V170:V170),"0")</f>
        <v>5</v>
      </c>
      <c r="W171" s="158">
        <f>IFERROR(SUM(W170:W170),"0")</f>
        <v>5</v>
      </c>
      <c r="X171" s="158">
        <f>IFERROR(IF(X170="",0,X170),"0")</f>
        <v>3.7650000000000003E-2</v>
      </c>
      <c r="Y171" s="159"/>
      <c r="Z171" s="159"/>
    </row>
    <row r="172" spans="1:53" x14ac:dyDescent="0.2">
      <c r="A172" s="163"/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71"/>
      <c r="N172" s="164" t="s">
        <v>65</v>
      </c>
      <c r="O172" s="165"/>
      <c r="P172" s="165"/>
      <c r="Q172" s="165"/>
      <c r="R172" s="165"/>
      <c r="S172" s="165"/>
      <c r="T172" s="166"/>
      <c r="U172" s="37" t="s">
        <v>66</v>
      </c>
      <c r="V172" s="158">
        <f>IFERROR(SUMPRODUCT(V170:V170*H170:H170),"0")</f>
        <v>9.9</v>
      </c>
      <c r="W172" s="158">
        <f>IFERROR(SUMPRODUCT(W170:W170*H170:H170),"0")</f>
        <v>9.9</v>
      </c>
      <c r="X172" s="37"/>
      <c r="Y172" s="159"/>
      <c r="Z172" s="159"/>
    </row>
    <row r="173" spans="1:53" ht="27.75" customHeight="1" x14ac:dyDescent="0.2">
      <c r="A173" s="176" t="s">
        <v>238</v>
      </c>
      <c r="B173" s="177"/>
      <c r="C173" s="177"/>
      <c r="D173" s="177"/>
      <c r="E173" s="177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  <c r="V173" s="177"/>
      <c r="W173" s="177"/>
      <c r="X173" s="177"/>
      <c r="Y173" s="48"/>
      <c r="Z173" s="48"/>
    </row>
    <row r="174" spans="1:53" ht="16.5" customHeight="1" x14ac:dyDescent="0.25">
      <c r="A174" s="162" t="s">
        <v>239</v>
      </c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52"/>
      <c r="Z174" s="152"/>
    </row>
    <row r="175" spans="1:53" ht="14.25" customHeight="1" x14ac:dyDescent="0.25">
      <c r="A175" s="167" t="s">
        <v>59</v>
      </c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51"/>
      <c r="Z175" s="151"/>
    </row>
    <row r="176" spans="1:53" ht="27" customHeight="1" x14ac:dyDescent="0.25">
      <c r="A176" s="54" t="s">
        <v>240</v>
      </c>
      <c r="B176" s="54" t="s">
        <v>241</v>
      </c>
      <c r="C176" s="31">
        <v>4301070948</v>
      </c>
      <c r="D176" s="160">
        <v>4607111037022</v>
      </c>
      <c r="E176" s="161"/>
      <c r="F176" s="155">
        <v>0.7</v>
      </c>
      <c r="G176" s="32">
        <v>8</v>
      </c>
      <c r="H176" s="155">
        <v>5.6</v>
      </c>
      <c r="I176" s="155">
        <v>5.87</v>
      </c>
      <c r="J176" s="32">
        <v>84</v>
      </c>
      <c r="K176" s="32" t="s">
        <v>62</v>
      </c>
      <c r="L176" s="33" t="s">
        <v>63</v>
      </c>
      <c r="M176" s="32">
        <v>180</v>
      </c>
      <c r="N176" s="209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6" s="175"/>
      <c r="P176" s="175"/>
      <c r="Q176" s="175"/>
      <c r="R176" s="161"/>
      <c r="S176" s="34"/>
      <c r="T176" s="34"/>
      <c r="U176" s="35" t="s">
        <v>64</v>
      </c>
      <c r="V176" s="156">
        <v>37</v>
      </c>
      <c r="W176" s="157">
        <f>IFERROR(IF(V176="","",V176),"")</f>
        <v>37</v>
      </c>
      <c r="X176" s="36">
        <f>IFERROR(IF(V176="","",V176*0.0155),"")</f>
        <v>0.57350000000000001</v>
      </c>
      <c r="Y176" s="56"/>
      <c r="Z176" s="57"/>
      <c r="AD176" s="61"/>
      <c r="BA176" s="121" t="s">
        <v>1</v>
      </c>
    </row>
    <row r="177" spans="1:53" x14ac:dyDescent="0.2">
      <c r="A177" s="170"/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71"/>
      <c r="N177" s="164" t="s">
        <v>65</v>
      </c>
      <c r="O177" s="165"/>
      <c r="P177" s="165"/>
      <c r="Q177" s="165"/>
      <c r="R177" s="165"/>
      <c r="S177" s="165"/>
      <c r="T177" s="166"/>
      <c r="U177" s="37" t="s">
        <v>64</v>
      </c>
      <c r="V177" s="158">
        <f>IFERROR(SUM(V176:V176),"0")</f>
        <v>37</v>
      </c>
      <c r="W177" s="158">
        <f>IFERROR(SUM(W176:W176),"0")</f>
        <v>37</v>
      </c>
      <c r="X177" s="158">
        <f>IFERROR(IF(X176="",0,X176),"0")</f>
        <v>0.57350000000000001</v>
      </c>
      <c r="Y177" s="159"/>
      <c r="Z177" s="159"/>
    </row>
    <row r="178" spans="1:53" x14ac:dyDescent="0.2">
      <c r="A178" s="163"/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71"/>
      <c r="N178" s="164" t="s">
        <v>65</v>
      </c>
      <c r="O178" s="165"/>
      <c r="P178" s="165"/>
      <c r="Q178" s="165"/>
      <c r="R178" s="165"/>
      <c r="S178" s="165"/>
      <c r="T178" s="166"/>
      <c r="U178" s="37" t="s">
        <v>66</v>
      </c>
      <c r="V178" s="158">
        <f>IFERROR(SUMPRODUCT(V176:V176*H176:H176),"0")</f>
        <v>207.2</v>
      </c>
      <c r="W178" s="158">
        <f>IFERROR(SUMPRODUCT(W176:W176*H176:H176),"0")</f>
        <v>207.2</v>
      </c>
      <c r="X178" s="37"/>
      <c r="Y178" s="159"/>
      <c r="Z178" s="159"/>
    </row>
    <row r="179" spans="1:53" ht="16.5" customHeight="1" x14ac:dyDescent="0.25">
      <c r="A179" s="162" t="s">
        <v>242</v>
      </c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52"/>
      <c r="Z179" s="152"/>
    </row>
    <row r="180" spans="1:53" ht="14.25" customHeight="1" x14ac:dyDescent="0.25">
      <c r="A180" s="167" t="s">
        <v>59</v>
      </c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51"/>
      <c r="Z180" s="151"/>
    </row>
    <row r="181" spans="1:53" ht="27" customHeight="1" x14ac:dyDescent="0.25">
      <c r="A181" s="54" t="s">
        <v>243</v>
      </c>
      <c r="B181" s="54" t="s">
        <v>244</v>
      </c>
      <c r="C181" s="31">
        <v>4301070966</v>
      </c>
      <c r="D181" s="160">
        <v>4607111038135</v>
      </c>
      <c r="E181" s="161"/>
      <c r="F181" s="155">
        <v>0.7</v>
      </c>
      <c r="G181" s="32">
        <v>8</v>
      </c>
      <c r="H181" s="155">
        <v>5.6</v>
      </c>
      <c r="I181" s="155">
        <v>5.87</v>
      </c>
      <c r="J181" s="32">
        <v>84</v>
      </c>
      <c r="K181" s="32" t="s">
        <v>62</v>
      </c>
      <c r="L181" s="33" t="s">
        <v>63</v>
      </c>
      <c r="M181" s="32">
        <v>180</v>
      </c>
      <c r="N181" s="192" t="s">
        <v>245</v>
      </c>
      <c r="O181" s="175"/>
      <c r="P181" s="175"/>
      <c r="Q181" s="175"/>
      <c r="R181" s="161"/>
      <c r="S181" s="34"/>
      <c r="T181" s="34"/>
      <c r="U181" s="35" t="s">
        <v>64</v>
      </c>
      <c r="V181" s="156">
        <v>0</v>
      </c>
      <c r="W181" s="157">
        <f>IFERROR(IF(V181="","",V181),"")</f>
        <v>0</v>
      </c>
      <c r="X181" s="36">
        <f>IFERROR(IF(V181="","",V181*0.0155),"")</f>
        <v>0</v>
      </c>
      <c r="Y181" s="56"/>
      <c r="Z181" s="57"/>
      <c r="AD181" s="61"/>
      <c r="BA181" s="122" t="s">
        <v>1</v>
      </c>
    </row>
    <row r="182" spans="1:53" x14ac:dyDescent="0.2">
      <c r="A182" s="170"/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71"/>
      <c r="N182" s="164" t="s">
        <v>65</v>
      </c>
      <c r="O182" s="165"/>
      <c r="P182" s="165"/>
      <c r="Q182" s="165"/>
      <c r="R182" s="165"/>
      <c r="S182" s="165"/>
      <c r="T182" s="166"/>
      <c r="U182" s="37" t="s">
        <v>64</v>
      </c>
      <c r="V182" s="158">
        <f>IFERROR(SUM(V181:V181),"0")</f>
        <v>0</v>
      </c>
      <c r="W182" s="158">
        <f>IFERROR(SUM(W181:W181),"0")</f>
        <v>0</v>
      </c>
      <c r="X182" s="158">
        <f>IFERROR(IF(X181="",0,X181),"0")</f>
        <v>0</v>
      </c>
      <c r="Y182" s="159"/>
      <c r="Z182" s="159"/>
    </row>
    <row r="183" spans="1:53" x14ac:dyDescent="0.2">
      <c r="A183" s="163"/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71"/>
      <c r="N183" s="164" t="s">
        <v>65</v>
      </c>
      <c r="O183" s="165"/>
      <c r="P183" s="165"/>
      <c r="Q183" s="165"/>
      <c r="R183" s="165"/>
      <c r="S183" s="165"/>
      <c r="T183" s="166"/>
      <c r="U183" s="37" t="s">
        <v>66</v>
      </c>
      <c r="V183" s="158">
        <f>IFERROR(SUMPRODUCT(V181:V181*H181:H181),"0")</f>
        <v>0</v>
      </c>
      <c r="W183" s="158">
        <f>IFERROR(SUMPRODUCT(W181:W181*H181:H181),"0")</f>
        <v>0</v>
      </c>
      <c r="X183" s="37"/>
      <c r="Y183" s="159"/>
      <c r="Z183" s="159"/>
    </row>
    <row r="184" spans="1:53" ht="16.5" customHeight="1" x14ac:dyDescent="0.25">
      <c r="A184" s="162" t="s">
        <v>246</v>
      </c>
      <c r="B184" s="163"/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52"/>
      <c r="Z184" s="152"/>
    </row>
    <row r="185" spans="1:53" ht="14.25" customHeight="1" x14ac:dyDescent="0.25">
      <c r="A185" s="167" t="s">
        <v>59</v>
      </c>
      <c r="B185" s="163"/>
      <c r="C185" s="163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51"/>
      <c r="Z185" s="151"/>
    </row>
    <row r="186" spans="1:53" ht="27" customHeight="1" x14ac:dyDescent="0.25">
      <c r="A186" s="54" t="s">
        <v>247</v>
      </c>
      <c r="B186" s="54" t="s">
        <v>248</v>
      </c>
      <c r="C186" s="31">
        <v>4301070915</v>
      </c>
      <c r="D186" s="160">
        <v>4607111035882</v>
      </c>
      <c r="E186" s="161"/>
      <c r="F186" s="155">
        <v>0.43</v>
      </c>
      <c r="G186" s="32">
        <v>16</v>
      </c>
      <c r="H186" s="155">
        <v>6.88</v>
      </c>
      <c r="I186" s="155">
        <v>7.19</v>
      </c>
      <c r="J186" s="32">
        <v>84</v>
      </c>
      <c r="K186" s="32" t="s">
        <v>62</v>
      </c>
      <c r="L186" s="33" t="s">
        <v>63</v>
      </c>
      <c r="M186" s="32">
        <v>180</v>
      </c>
      <c r="N186" s="18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175"/>
      <c r="P186" s="175"/>
      <c r="Q186" s="175"/>
      <c r="R186" s="161"/>
      <c r="S186" s="34"/>
      <c r="T186" s="34"/>
      <c r="U186" s="35" t="s">
        <v>64</v>
      </c>
      <c r="V186" s="156">
        <v>5</v>
      </c>
      <c r="W186" s="157">
        <f>IFERROR(IF(V186="","",V186),"")</f>
        <v>5</v>
      </c>
      <c r="X186" s="36">
        <f>IFERROR(IF(V186="","",V186*0.0155),"")</f>
        <v>7.7499999999999999E-2</v>
      </c>
      <c r="Y186" s="56"/>
      <c r="Z186" s="57"/>
      <c r="AD186" s="61"/>
      <c r="BA186" s="123" t="s">
        <v>1</v>
      </c>
    </row>
    <row r="187" spans="1:53" ht="27" customHeight="1" x14ac:dyDescent="0.25">
      <c r="A187" s="54" t="s">
        <v>249</v>
      </c>
      <c r="B187" s="54" t="s">
        <v>250</v>
      </c>
      <c r="C187" s="31">
        <v>4301070921</v>
      </c>
      <c r="D187" s="160">
        <v>4607111035905</v>
      </c>
      <c r="E187" s="161"/>
      <c r="F187" s="155">
        <v>0.9</v>
      </c>
      <c r="G187" s="32">
        <v>8</v>
      </c>
      <c r="H187" s="155">
        <v>7.2</v>
      </c>
      <c r="I187" s="155">
        <v>7.47</v>
      </c>
      <c r="J187" s="32">
        <v>84</v>
      </c>
      <c r="K187" s="32" t="s">
        <v>62</v>
      </c>
      <c r="L187" s="33" t="s">
        <v>63</v>
      </c>
      <c r="M187" s="32">
        <v>180</v>
      </c>
      <c r="N187" s="2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175"/>
      <c r="P187" s="175"/>
      <c r="Q187" s="175"/>
      <c r="R187" s="161"/>
      <c r="S187" s="34"/>
      <c r="T187" s="34"/>
      <c r="U187" s="35" t="s">
        <v>64</v>
      </c>
      <c r="V187" s="156">
        <v>25</v>
      </c>
      <c r="W187" s="157">
        <f>IFERROR(IF(V187="","",V187),"")</f>
        <v>25</v>
      </c>
      <c r="X187" s="36">
        <f>IFERROR(IF(V187="","",V187*0.0155),"")</f>
        <v>0.38750000000000001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4301070917</v>
      </c>
      <c r="D188" s="160">
        <v>4607111035912</v>
      </c>
      <c r="E188" s="161"/>
      <c r="F188" s="155">
        <v>0.43</v>
      </c>
      <c r="G188" s="32">
        <v>16</v>
      </c>
      <c r="H188" s="155">
        <v>6.88</v>
      </c>
      <c r="I188" s="155">
        <v>7.19</v>
      </c>
      <c r="J188" s="32">
        <v>84</v>
      </c>
      <c r="K188" s="32" t="s">
        <v>62</v>
      </c>
      <c r="L188" s="33" t="s">
        <v>63</v>
      </c>
      <c r="M188" s="32">
        <v>180</v>
      </c>
      <c r="N188" s="2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175"/>
      <c r="P188" s="175"/>
      <c r="Q188" s="175"/>
      <c r="R188" s="161"/>
      <c r="S188" s="34"/>
      <c r="T188" s="34"/>
      <c r="U188" s="35" t="s">
        <v>64</v>
      </c>
      <c r="V188" s="156">
        <v>0</v>
      </c>
      <c r="W188" s="157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4301070920</v>
      </c>
      <c r="D189" s="160">
        <v>4607111035929</v>
      </c>
      <c r="E189" s="161"/>
      <c r="F189" s="155">
        <v>0.9</v>
      </c>
      <c r="G189" s="32">
        <v>8</v>
      </c>
      <c r="H189" s="155">
        <v>7.2</v>
      </c>
      <c r="I189" s="155">
        <v>7.47</v>
      </c>
      <c r="J189" s="32">
        <v>84</v>
      </c>
      <c r="K189" s="32" t="s">
        <v>62</v>
      </c>
      <c r="L189" s="33" t="s">
        <v>63</v>
      </c>
      <c r="M189" s="32">
        <v>180</v>
      </c>
      <c r="N189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175"/>
      <c r="P189" s="175"/>
      <c r="Q189" s="175"/>
      <c r="R189" s="161"/>
      <c r="S189" s="34"/>
      <c r="T189" s="34"/>
      <c r="U189" s="35" t="s">
        <v>64</v>
      </c>
      <c r="V189" s="156">
        <v>50</v>
      </c>
      <c r="W189" s="157">
        <f>IFERROR(IF(V189="","",V189),"")</f>
        <v>50</v>
      </c>
      <c r="X189" s="36">
        <f>IFERROR(IF(V189="","",V189*0.0155),"")</f>
        <v>0.77500000000000002</v>
      </c>
      <c r="Y189" s="56"/>
      <c r="Z189" s="57"/>
      <c r="AD189" s="61"/>
      <c r="BA189" s="126" t="s">
        <v>1</v>
      </c>
    </row>
    <row r="190" spans="1:53" x14ac:dyDescent="0.2">
      <c r="A190" s="170"/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71"/>
      <c r="N190" s="164" t="s">
        <v>65</v>
      </c>
      <c r="O190" s="165"/>
      <c r="P190" s="165"/>
      <c r="Q190" s="165"/>
      <c r="R190" s="165"/>
      <c r="S190" s="165"/>
      <c r="T190" s="166"/>
      <c r="U190" s="37" t="s">
        <v>64</v>
      </c>
      <c r="V190" s="158">
        <f>IFERROR(SUM(V186:V189),"0")</f>
        <v>80</v>
      </c>
      <c r="W190" s="158">
        <f>IFERROR(SUM(W186:W189),"0")</f>
        <v>80</v>
      </c>
      <c r="X190" s="158">
        <f>IFERROR(IF(X186="",0,X186),"0")+IFERROR(IF(X187="",0,X187),"0")+IFERROR(IF(X188="",0,X188),"0")+IFERROR(IF(X189="",0,X189),"0")</f>
        <v>1.24</v>
      </c>
      <c r="Y190" s="159"/>
      <c r="Z190" s="159"/>
    </row>
    <row r="191" spans="1:53" x14ac:dyDescent="0.2">
      <c r="A191" s="163"/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71"/>
      <c r="N191" s="164" t="s">
        <v>65</v>
      </c>
      <c r="O191" s="165"/>
      <c r="P191" s="165"/>
      <c r="Q191" s="165"/>
      <c r="R191" s="165"/>
      <c r="S191" s="165"/>
      <c r="T191" s="166"/>
      <c r="U191" s="37" t="s">
        <v>66</v>
      </c>
      <c r="V191" s="158">
        <f>IFERROR(SUMPRODUCT(V186:V189*H186:H189),"0")</f>
        <v>574.4</v>
      </c>
      <c r="W191" s="158">
        <f>IFERROR(SUMPRODUCT(W186:W189*H186:H189),"0")</f>
        <v>574.4</v>
      </c>
      <c r="X191" s="37"/>
      <c r="Y191" s="159"/>
      <c r="Z191" s="159"/>
    </row>
    <row r="192" spans="1:53" ht="16.5" customHeight="1" x14ac:dyDescent="0.25">
      <c r="A192" s="162" t="s">
        <v>255</v>
      </c>
      <c r="B192" s="163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52"/>
      <c r="Z192" s="152"/>
    </row>
    <row r="193" spans="1:53" ht="14.25" customHeight="1" x14ac:dyDescent="0.25">
      <c r="A193" s="167" t="s">
        <v>232</v>
      </c>
      <c r="B193" s="163"/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51"/>
      <c r="Z193" s="151"/>
    </row>
    <row r="194" spans="1:53" ht="27" customHeight="1" x14ac:dyDescent="0.25">
      <c r="A194" s="54" t="s">
        <v>256</v>
      </c>
      <c r="B194" s="54" t="s">
        <v>257</v>
      </c>
      <c r="C194" s="31">
        <v>4301051320</v>
      </c>
      <c r="D194" s="160">
        <v>4680115881334</v>
      </c>
      <c r="E194" s="161"/>
      <c r="F194" s="155">
        <v>0.33</v>
      </c>
      <c r="G194" s="32">
        <v>6</v>
      </c>
      <c r="H194" s="155">
        <v>1.98</v>
      </c>
      <c r="I194" s="155">
        <v>2.27</v>
      </c>
      <c r="J194" s="32">
        <v>156</v>
      </c>
      <c r="K194" s="32" t="s">
        <v>62</v>
      </c>
      <c r="L194" s="33" t="s">
        <v>235</v>
      </c>
      <c r="M194" s="32">
        <v>365</v>
      </c>
      <c r="N194" s="256" t="s">
        <v>258</v>
      </c>
      <c r="O194" s="175"/>
      <c r="P194" s="175"/>
      <c r="Q194" s="175"/>
      <c r="R194" s="161"/>
      <c r="S194" s="34"/>
      <c r="T194" s="34"/>
      <c r="U194" s="35" t="s">
        <v>64</v>
      </c>
      <c r="V194" s="156">
        <v>0</v>
      </c>
      <c r="W194" s="157">
        <f>IFERROR(IF(V194="","",V194),"")</f>
        <v>0</v>
      </c>
      <c r="X194" s="36">
        <f>IFERROR(IF(V194="","",V194*0.00753),"")</f>
        <v>0</v>
      </c>
      <c r="Y194" s="56"/>
      <c r="Z194" s="57"/>
      <c r="AD194" s="61"/>
      <c r="BA194" s="127" t="s">
        <v>237</v>
      </c>
    </row>
    <row r="195" spans="1:53" x14ac:dyDescent="0.2">
      <c r="A195" s="170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71"/>
      <c r="N195" s="164" t="s">
        <v>65</v>
      </c>
      <c r="O195" s="165"/>
      <c r="P195" s="165"/>
      <c r="Q195" s="165"/>
      <c r="R195" s="165"/>
      <c r="S195" s="165"/>
      <c r="T195" s="166"/>
      <c r="U195" s="37" t="s">
        <v>64</v>
      </c>
      <c r="V195" s="158">
        <f>IFERROR(SUM(V194:V194),"0")</f>
        <v>0</v>
      </c>
      <c r="W195" s="158">
        <f>IFERROR(SUM(W194:W194),"0")</f>
        <v>0</v>
      </c>
      <c r="X195" s="158">
        <f>IFERROR(IF(X194="",0,X194),"0")</f>
        <v>0</v>
      </c>
      <c r="Y195" s="159"/>
      <c r="Z195" s="159"/>
    </row>
    <row r="196" spans="1:53" x14ac:dyDescent="0.2">
      <c r="A196" s="163"/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71"/>
      <c r="N196" s="164" t="s">
        <v>65</v>
      </c>
      <c r="O196" s="165"/>
      <c r="P196" s="165"/>
      <c r="Q196" s="165"/>
      <c r="R196" s="165"/>
      <c r="S196" s="165"/>
      <c r="T196" s="166"/>
      <c r="U196" s="37" t="s">
        <v>66</v>
      </c>
      <c r="V196" s="158">
        <f>IFERROR(SUMPRODUCT(V194:V194*H194:H194),"0")</f>
        <v>0</v>
      </c>
      <c r="W196" s="158">
        <f>IFERROR(SUMPRODUCT(W194:W194*H194:H194),"0")</f>
        <v>0</v>
      </c>
      <c r="X196" s="37"/>
      <c r="Y196" s="159"/>
      <c r="Z196" s="159"/>
    </row>
    <row r="197" spans="1:53" ht="16.5" customHeight="1" x14ac:dyDescent="0.25">
      <c r="A197" s="162" t="s">
        <v>259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52"/>
      <c r="Z197" s="152"/>
    </row>
    <row r="198" spans="1:53" ht="14.25" customHeight="1" x14ac:dyDescent="0.25">
      <c r="A198" s="167" t="s">
        <v>59</v>
      </c>
      <c r="B198" s="163"/>
      <c r="C198" s="16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51"/>
      <c r="Z198" s="151"/>
    </row>
    <row r="199" spans="1:53" ht="16.5" customHeight="1" x14ac:dyDescent="0.25">
      <c r="A199" s="54" t="s">
        <v>260</v>
      </c>
      <c r="B199" s="54" t="s">
        <v>261</v>
      </c>
      <c r="C199" s="31">
        <v>4301070874</v>
      </c>
      <c r="D199" s="160">
        <v>4607111035332</v>
      </c>
      <c r="E199" s="161"/>
      <c r="F199" s="155">
        <v>0.43</v>
      </c>
      <c r="G199" s="32">
        <v>16</v>
      </c>
      <c r="H199" s="155">
        <v>6.88</v>
      </c>
      <c r="I199" s="155">
        <v>7.2060000000000004</v>
      </c>
      <c r="J199" s="32">
        <v>84</v>
      </c>
      <c r="K199" s="32" t="s">
        <v>62</v>
      </c>
      <c r="L199" s="33" t="s">
        <v>63</v>
      </c>
      <c r="M199" s="32">
        <v>180</v>
      </c>
      <c r="N199" s="17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175"/>
      <c r="P199" s="175"/>
      <c r="Q199" s="175"/>
      <c r="R199" s="161"/>
      <c r="S199" s="34"/>
      <c r="T199" s="34"/>
      <c r="U199" s="35" t="s">
        <v>64</v>
      </c>
      <c r="V199" s="156">
        <v>0</v>
      </c>
      <c r="W199" s="157">
        <f>IFERROR(IF(V199="","",V199),"")</f>
        <v>0</v>
      </c>
      <c r="X199" s="36">
        <f>IFERROR(IF(V199="","",V199*0.0155),"")</f>
        <v>0</v>
      </c>
      <c r="Y199" s="56"/>
      <c r="Z199" s="57"/>
      <c r="AD199" s="61"/>
      <c r="BA199" s="128" t="s">
        <v>1</v>
      </c>
    </row>
    <row r="200" spans="1:53" ht="16.5" customHeight="1" x14ac:dyDescent="0.25">
      <c r="A200" s="54" t="s">
        <v>262</v>
      </c>
      <c r="B200" s="54" t="s">
        <v>263</v>
      </c>
      <c r="C200" s="31">
        <v>4301070873</v>
      </c>
      <c r="D200" s="160">
        <v>4607111035080</v>
      </c>
      <c r="E200" s="161"/>
      <c r="F200" s="155">
        <v>0.9</v>
      </c>
      <c r="G200" s="32">
        <v>8</v>
      </c>
      <c r="H200" s="155">
        <v>7.2</v>
      </c>
      <c r="I200" s="155">
        <v>7.47</v>
      </c>
      <c r="J200" s="32">
        <v>84</v>
      </c>
      <c r="K200" s="32" t="s">
        <v>62</v>
      </c>
      <c r="L200" s="33" t="s">
        <v>63</v>
      </c>
      <c r="M200" s="32">
        <v>180</v>
      </c>
      <c r="N200" s="26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175"/>
      <c r="P200" s="175"/>
      <c r="Q200" s="175"/>
      <c r="R200" s="161"/>
      <c r="S200" s="34"/>
      <c r="T200" s="34"/>
      <c r="U200" s="35" t="s">
        <v>64</v>
      </c>
      <c r="V200" s="156">
        <v>0</v>
      </c>
      <c r="W200" s="157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x14ac:dyDescent="0.2">
      <c r="A201" s="170"/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71"/>
      <c r="N201" s="164" t="s">
        <v>65</v>
      </c>
      <c r="O201" s="165"/>
      <c r="P201" s="165"/>
      <c r="Q201" s="165"/>
      <c r="R201" s="165"/>
      <c r="S201" s="165"/>
      <c r="T201" s="166"/>
      <c r="U201" s="37" t="s">
        <v>64</v>
      </c>
      <c r="V201" s="158">
        <f>IFERROR(SUM(V199:V200),"0")</f>
        <v>0</v>
      </c>
      <c r="W201" s="158">
        <f>IFERROR(SUM(W199:W200),"0")</f>
        <v>0</v>
      </c>
      <c r="X201" s="158">
        <f>IFERROR(IF(X199="",0,X199),"0")+IFERROR(IF(X200="",0,X200),"0")</f>
        <v>0</v>
      </c>
      <c r="Y201" s="159"/>
      <c r="Z201" s="159"/>
    </row>
    <row r="202" spans="1:53" x14ac:dyDescent="0.2">
      <c r="A202" s="163"/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71"/>
      <c r="N202" s="164" t="s">
        <v>65</v>
      </c>
      <c r="O202" s="165"/>
      <c r="P202" s="165"/>
      <c r="Q202" s="165"/>
      <c r="R202" s="165"/>
      <c r="S202" s="165"/>
      <c r="T202" s="166"/>
      <c r="U202" s="37" t="s">
        <v>66</v>
      </c>
      <c r="V202" s="158">
        <f>IFERROR(SUMPRODUCT(V199:V200*H199:H200),"0")</f>
        <v>0</v>
      </c>
      <c r="W202" s="158">
        <f>IFERROR(SUMPRODUCT(W199:W200*H199:H200),"0")</f>
        <v>0</v>
      </c>
      <c r="X202" s="37"/>
      <c r="Y202" s="159"/>
      <c r="Z202" s="159"/>
    </row>
    <row r="203" spans="1:53" ht="27.75" customHeight="1" x14ac:dyDescent="0.2">
      <c r="A203" s="176" t="s">
        <v>264</v>
      </c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77"/>
      <c r="V203" s="177"/>
      <c r="W203" s="177"/>
      <c r="X203" s="177"/>
      <c r="Y203" s="48"/>
      <c r="Z203" s="48"/>
    </row>
    <row r="204" spans="1:53" ht="16.5" customHeight="1" x14ac:dyDescent="0.25">
      <c r="A204" s="162" t="s">
        <v>265</v>
      </c>
      <c r="B204" s="163"/>
      <c r="C204" s="163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52"/>
      <c r="Z204" s="152"/>
    </row>
    <row r="205" spans="1:53" ht="14.25" customHeight="1" x14ac:dyDescent="0.25">
      <c r="A205" s="167" t="s">
        <v>59</v>
      </c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51"/>
      <c r="Z205" s="151"/>
    </row>
    <row r="206" spans="1:53" ht="27" customHeight="1" x14ac:dyDescent="0.25">
      <c r="A206" s="54" t="s">
        <v>266</v>
      </c>
      <c r="B206" s="54" t="s">
        <v>267</v>
      </c>
      <c r="C206" s="31">
        <v>4301070941</v>
      </c>
      <c r="D206" s="160">
        <v>4607111036162</v>
      </c>
      <c r="E206" s="161"/>
      <c r="F206" s="155">
        <v>0.8</v>
      </c>
      <c r="G206" s="32">
        <v>8</v>
      </c>
      <c r="H206" s="155">
        <v>6.4</v>
      </c>
      <c r="I206" s="155">
        <v>6.6811999999999996</v>
      </c>
      <c r="J206" s="32">
        <v>84</v>
      </c>
      <c r="K206" s="32" t="s">
        <v>62</v>
      </c>
      <c r="L206" s="33" t="s">
        <v>63</v>
      </c>
      <c r="M206" s="32">
        <v>90</v>
      </c>
      <c r="N206" s="29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175"/>
      <c r="P206" s="175"/>
      <c r="Q206" s="175"/>
      <c r="R206" s="161"/>
      <c r="S206" s="34"/>
      <c r="T206" s="34"/>
      <c r="U206" s="35" t="s">
        <v>64</v>
      </c>
      <c r="V206" s="156">
        <v>0</v>
      </c>
      <c r="W206" s="157">
        <f>IFERROR(IF(V206="","",V206),"")</f>
        <v>0</v>
      </c>
      <c r="X206" s="36">
        <f>IFERROR(IF(V206="","",V206*0.0155),"")</f>
        <v>0</v>
      </c>
      <c r="Y206" s="56"/>
      <c r="Z206" s="57"/>
      <c r="AD206" s="61"/>
      <c r="BA206" s="130" t="s">
        <v>1</v>
      </c>
    </row>
    <row r="207" spans="1:53" x14ac:dyDescent="0.2">
      <c r="A207" s="170"/>
      <c r="B207" s="163"/>
      <c r="C207" s="163"/>
      <c r="D207" s="163"/>
      <c r="E207" s="163"/>
      <c r="F207" s="163"/>
      <c r="G207" s="163"/>
      <c r="H207" s="163"/>
      <c r="I207" s="163"/>
      <c r="J207" s="163"/>
      <c r="K207" s="163"/>
      <c r="L207" s="163"/>
      <c r="M207" s="171"/>
      <c r="N207" s="164" t="s">
        <v>65</v>
      </c>
      <c r="O207" s="165"/>
      <c r="P207" s="165"/>
      <c r="Q207" s="165"/>
      <c r="R207" s="165"/>
      <c r="S207" s="165"/>
      <c r="T207" s="166"/>
      <c r="U207" s="37" t="s">
        <v>64</v>
      </c>
      <c r="V207" s="158">
        <f>IFERROR(SUM(V206:V206),"0")</f>
        <v>0</v>
      </c>
      <c r="W207" s="158">
        <f>IFERROR(SUM(W206:W206),"0")</f>
        <v>0</v>
      </c>
      <c r="X207" s="158">
        <f>IFERROR(IF(X206="",0,X206),"0")</f>
        <v>0</v>
      </c>
      <c r="Y207" s="159"/>
      <c r="Z207" s="159"/>
    </row>
    <row r="208" spans="1:53" x14ac:dyDescent="0.2">
      <c r="A208" s="163"/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71"/>
      <c r="N208" s="164" t="s">
        <v>65</v>
      </c>
      <c r="O208" s="165"/>
      <c r="P208" s="165"/>
      <c r="Q208" s="165"/>
      <c r="R208" s="165"/>
      <c r="S208" s="165"/>
      <c r="T208" s="166"/>
      <c r="U208" s="37" t="s">
        <v>66</v>
      </c>
      <c r="V208" s="158">
        <f>IFERROR(SUMPRODUCT(V206:V206*H206:H206),"0")</f>
        <v>0</v>
      </c>
      <c r="W208" s="158">
        <f>IFERROR(SUMPRODUCT(W206:W206*H206:H206),"0")</f>
        <v>0</v>
      </c>
      <c r="X208" s="37"/>
      <c r="Y208" s="159"/>
      <c r="Z208" s="159"/>
    </row>
    <row r="209" spans="1:53" ht="27.75" customHeight="1" x14ac:dyDescent="0.2">
      <c r="A209" s="176" t="s">
        <v>268</v>
      </c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77"/>
      <c r="V209" s="177"/>
      <c r="W209" s="177"/>
      <c r="X209" s="177"/>
      <c r="Y209" s="48"/>
      <c r="Z209" s="48"/>
    </row>
    <row r="210" spans="1:53" ht="16.5" customHeight="1" x14ac:dyDescent="0.25">
      <c r="A210" s="162" t="s">
        <v>269</v>
      </c>
      <c r="B210" s="163"/>
      <c r="C210" s="163"/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52"/>
      <c r="Z210" s="152"/>
    </row>
    <row r="211" spans="1:53" ht="14.25" customHeight="1" x14ac:dyDescent="0.25">
      <c r="A211" s="167" t="s">
        <v>59</v>
      </c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  <c r="V211" s="163"/>
      <c r="W211" s="163"/>
      <c r="X211" s="163"/>
      <c r="Y211" s="151"/>
      <c r="Z211" s="151"/>
    </row>
    <row r="212" spans="1:53" ht="27" customHeight="1" x14ac:dyDescent="0.25">
      <c r="A212" s="54" t="s">
        <v>270</v>
      </c>
      <c r="B212" s="54" t="s">
        <v>271</v>
      </c>
      <c r="C212" s="31">
        <v>4301070965</v>
      </c>
      <c r="D212" s="160">
        <v>4607111035899</v>
      </c>
      <c r="E212" s="161"/>
      <c r="F212" s="155">
        <v>1</v>
      </c>
      <c r="G212" s="32">
        <v>5</v>
      </c>
      <c r="H212" s="155">
        <v>5</v>
      </c>
      <c r="I212" s="155">
        <v>5.2619999999999996</v>
      </c>
      <c r="J212" s="32">
        <v>84</v>
      </c>
      <c r="K212" s="32" t="s">
        <v>62</v>
      </c>
      <c r="L212" s="33" t="s">
        <v>63</v>
      </c>
      <c r="M212" s="32">
        <v>180</v>
      </c>
      <c r="N212" s="305" t="s">
        <v>272</v>
      </c>
      <c r="O212" s="175"/>
      <c r="P212" s="175"/>
      <c r="Q212" s="175"/>
      <c r="R212" s="161"/>
      <c r="S212" s="34"/>
      <c r="T212" s="34"/>
      <c r="U212" s="35" t="s">
        <v>64</v>
      </c>
      <c r="V212" s="156">
        <v>40</v>
      </c>
      <c r="W212" s="157">
        <f>IFERROR(IF(V212="","",V212),"")</f>
        <v>40</v>
      </c>
      <c r="X212" s="36">
        <f>IFERROR(IF(V212="","",V212*0.0155),"")</f>
        <v>0.62</v>
      </c>
      <c r="Y212" s="56"/>
      <c r="Z212" s="57"/>
      <c r="AD212" s="61"/>
      <c r="BA212" s="131" t="s">
        <v>1</v>
      </c>
    </row>
    <row r="213" spans="1:53" x14ac:dyDescent="0.2">
      <c r="A213" s="170"/>
      <c r="B213" s="163"/>
      <c r="C213" s="163"/>
      <c r="D213" s="163"/>
      <c r="E213" s="163"/>
      <c r="F213" s="163"/>
      <c r="G213" s="163"/>
      <c r="H213" s="163"/>
      <c r="I213" s="163"/>
      <c r="J213" s="163"/>
      <c r="K213" s="163"/>
      <c r="L213" s="163"/>
      <c r="M213" s="171"/>
      <c r="N213" s="164" t="s">
        <v>65</v>
      </c>
      <c r="O213" s="165"/>
      <c r="P213" s="165"/>
      <c r="Q213" s="165"/>
      <c r="R213" s="165"/>
      <c r="S213" s="165"/>
      <c r="T213" s="166"/>
      <c r="U213" s="37" t="s">
        <v>64</v>
      </c>
      <c r="V213" s="158">
        <f>IFERROR(SUM(V212:V212),"0")</f>
        <v>40</v>
      </c>
      <c r="W213" s="158">
        <f>IFERROR(SUM(W212:W212),"0")</f>
        <v>40</v>
      </c>
      <c r="X213" s="158">
        <f>IFERROR(IF(X212="",0,X212),"0")</f>
        <v>0.62</v>
      </c>
      <c r="Y213" s="159"/>
      <c r="Z213" s="159"/>
    </row>
    <row r="214" spans="1:53" x14ac:dyDescent="0.2">
      <c r="A214" s="163"/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71"/>
      <c r="N214" s="164" t="s">
        <v>65</v>
      </c>
      <c r="O214" s="165"/>
      <c r="P214" s="165"/>
      <c r="Q214" s="165"/>
      <c r="R214" s="165"/>
      <c r="S214" s="165"/>
      <c r="T214" s="166"/>
      <c r="U214" s="37" t="s">
        <v>66</v>
      </c>
      <c r="V214" s="158">
        <f>IFERROR(SUMPRODUCT(V212:V212*H212:H212),"0")</f>
        <v>200</v>
      </c>
      <c r="W214" s="158">
        <f>IFERROR(SUMPRODUCT(W212:W212*H212:H212),"0")</f>
        <v>200</v>
      </c>
      <c r="X214" s="37"/>
      <c r="Y214" s="159"/>
      <c r="Z214" s="159"/>
    </row>
    <row r="215" spans="1:53" ht="16.5" customHeight="1" x14ac:dyDescent="0.25">
      <c r="A215" s="162" t="s">
        <v>273</v>
      </c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52"/>
      <c r="Z215" s="152"/>
    </row>
    <row r="216" spans="1:53" ht="14.25" customHeight="1" x14ac:dyDescent="0.25">
      <c r="A216" s="167" t="s">
        <v>59</v>
      </c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51"/>
      <c r="Z216" s="151"/>
    </row>
    <row r="217" spans="1:53" ht="27" customHeight="1" x14ac:dyDescent="0.25">
      <c r="A217" s="54" t="s">
        <v>274</v>
      </c>
      <c r="B217" s="54" t="s">
        <v>275</v>
      </c>
      <c r="C217" s="31">
        <v>4301070870</v>
      </c>
      <c r="D217" s="160">
        <v>4607111036711</v>
      </c>
      <c r="E217" s="161"/>
      <c r="F217" s="155">
        <v>0.8</v>
      </c>
      <c r="G217" s="32">
        <v>8</v>
      </c>
      <c r="H217" s="155">
        <v>6.4</v>
      </c>
      <c r="I217" s="155">
        <v>6.67</v>
      </c>
      <c r="J217" s="32">
        <v>84</v>
      </c>
      <c r="K217" s="32" t="s">
        <v>62</v>
      </c>
      <c r="L217" s="33" t="s">
        <v>63</v>
      </c>
      <c r="M217" s="32">
        <v>90</v>
      </c>
      <c r="N217" s="32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175"/>
      <c r="P217" s="175"/>
      <c r="Q217" s="175"/>
      <c r="R217" s="161"/>
      <c r="S217" s="34"/>
      <c r="T217" s="34"/>
      <c r="U217" s="35" t="s">
        <v>64</v>
      </c>
      <c r="V217" s="156">
        <v>0</v>
      </c>
      <c r="W217" s="157">
        <f>IFERROR(IF(V217="","",V217),"")</f>
        <v>0</v>
      </c>
      <c r="X217" s="36">
        <f>IFERROR(IF(V217="","",V217*0.0155),"")</f>
        <v>0</v>
      </c>
      <c r="Y217" s="56"/>
      <c r="Z217" s="57"/>
      <c r="AD217" s="61"/>
      <c r="BA217" s="132" t="s">
        <v>1</v>
      </c>
    </row>
    <row r="218" spans="1:53" x14ac:dyDescent="0.2">
      <c r="A218" s="170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71"/>
      <c r="N218" s="164" t="s">
        <v>65</v>
      </c>
      <c r="O218" s="165"/>
      <c r="P218" s="165"/>
      <c r="Q218" s="165"/>
      <c r="R218" s="165"/>
      <c r="S218" s="165"/>
      <c r="T218" s="166"/>
      <c r="U218" s="37" t="s">
        <v>64</v>
      </c>
      <c r="V218" s="158">
        <f>IFERROR(SUM(V217:V217),"0")</f>
        <v>0</v>
      </c>
      <c r="W218" s="158">
        <f>IFERROR(SUM(W217:W217),"0")</f>
        <v>0</v>
      </c>
      <c r="X218" s="158">
        <f>IFERROR(IF(X217="",0,X217),"0")</f>
        <v>0</v>
      </c>
      <c r="Y218" s="159"/>
      <c r="Z218" s="159"/>
    </row>
    <row r="219" spans="1:53" x14ac:dyDescent="0.2">
      <c r="A219" s="163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71"/>
      <c r="N219" s="164" t="s">
        <v>65</v>
      </c>
      <c r="O219" s="165"/>
      <c r="P219" s="165"/>
      <c r="Q219" s="165"/>
      <c r="R219" s="165"/>
      <c r="S219" s="165"/>
      <c r="T219" s="166"/>
      <c r="U219" s="37" t="s">
        <v>66</v>
      </c>
      <c r="V219" s="158">
        <f>IFERROR(SUMPRODUCT(V217:V217*H217:H217),"0")</f>
        <v>0</v>
      </c>
      <c r="W219" s="158">
        <f>IFERROR(SUMPRODUCT(W217:W217*H217:H217),"0")</f>
        <v>0</v>
      </c>
      <c r="X219" s="37"/>
      <c r="Y219" s="159"/>
      <c r="Z219" s="159"/>
    </row>
    <row r="220" spans="1:53" ht="27.75" customHeight="1" x14ac:dyDescent="0.2">
      <c r="A220" s="176" t="s">
        <v>276</v>
      </c>
      <c r="B220" s="177"/>
      <c r="C220" s="177"/>
      <c r="D220" s="177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  <c r="X220" s="177"/>
      <c r="Y220" s="48"/>
      <c r="Z220" s="48"/>
    </row>
    <row r="221" spans="1:53" ht="16.5" customHeight="1" x14ac:dyDescent="0.25">
      <c r="A221" s="162" t="s">
        <v>277</v>
      </c>
      <c r="B221" s="163"/>
      <c r="C221" s="163"/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  <c r="V221" s="163"/>
      <c r="W221" s="163"/>
      <c r="X221" s="163"/>
      <c r="Y221" s="152"/>
      <c r="Z221" s="152"/>
    </row>
    <row r="222" spans="1:53" ht="14.25" customHeight="1" x14ac:dyDescent="0.25">
      <c r="A222" s="167" t="s">
        <v>128</v>
      </c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51"/>
      <c r="Z222" s="151"/>
    </row>
    <row r="223" spans="1:53" ht="27" customHeight="1" x14ac:dyDescent="0.25">
      <c r="A223" s="54" t="s">
        <v>278</v>
      </c>
      <c r="B223" s="54" t="s">
        <v>279</v>
      </c>
      <c r="C223" s="31">
        <v>4301131019</v>
      </c>
      <c r="D223" s="160">
        <v>4640242180427</v>
      </c>
      <c r="E223" s="161"/>
      <c r="F223" s="155">
        <v>1.8</v>
      </c>
      <c r="G223" s="32">
        <v>1</v>
      </c>
      <c r="H223" s="155">
        <v>1.8</v>
      </c>
      <c r="I223" s="155">
        <v>1.915</v>
      </c>
      <c r="J223" s="32">
        <v>234</v>
      </c>
      <c r="K223" s="32" t="s">
        <v>118</v>
      </c>
      <c r="L223" s="33" t="s">
        <v>63</v>
      </c>
      <c r="M223" s="32">
        <v>180</v>
      </c>
      <c r="N223" s="232" t="s">
        <v>280</v>
      </c>
      <c r="O223" s="175"/>
      <c r="P223" s="175"/>
      <c r="Q223" s="175"/>
      <c r="R223" s="161"/>
      <c r="S223" s="34"/>
      <c r="T223" s="34"/>
      <c r="U223" s="35" t="s">
        <v>64</v>
      </c>
      <c r="V223" s="156">
        <v>55</v>
      </c>
      <c r="W223" s="157">
        <f>IFERROR(IF(V223="","",V223),"")</f>
        <v>55</v>
      </c>
      <c r="X223" s="36">
        <f>IFERROR(IF(V223="","",V223*0.00502),"")</f>
        <v>0.27610000000000001</v>
      </c>
      <c r="Y223" s="56"/>
      <c r="Z223" s="57"/>
      <c r="AD223" s="61"/>
      <c r="BA223" s="133" t="s">
        <v>73</v>
      </c>
    </row>
    <row r="224" spans="1:53" x14ac:dyDescent="0.2">
      <c r="A224" s="170"/>
      <c r="B224" s="163"/>
      <c r="C224" s="163"/>
      <c r="D224" s="163"/>
      <c r="E224" s="163"/>
      <c r="F224" s="163"/>
      <c r="G224" s="163"/>
      <c r="H224" s="163"/>
      <c r="I224" s="163"/>
      <c r="J224" s="163"/>
      <c r="K224" s="163"/>
      <c r="L224" s="163"/>
      <c r="M224" s="171"/>
      <c r="N224" s="164" t="s">
        <v>65</v>
      </c>
      <c r="O224" s="165"/>
      <c r="P224" s="165"/>
      <c r="Q224" s="165"/>
      <c r="R224" s="165"/>
      <c r="S224" s="165"/>
      <c r="T224" s="166"/>
      <c r="U224" s="37" t="s">
        <v>64</v>
      </c>
      <c r="V224" s="158">
        <f>IFERROR(SUM(V223:V223),"0")</f>
        <v>55</v>
      </c>
      <c r="W224" s="158">
        <f>IFERROR(SUM(W223:W223),"0")</f>
        <v>55</v>
      </c>
      <c r="X224" s="158">
        <f>IFERROR(IF(X223="",0,X223),"0")</f>
        <v>0.27610000000000001</v>
      </c>
      <c r="Y224" s="159"/>
      <c r="Z224" s="159"/>
    </row>
    <row r="225" spans="1:53" x14ac:dyDescent="0.2">
      <c r="A225" s="163"/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71"/>
      <c r="N225" s="164" t="s">
        <v>65</v>
      </c>
      <c r="O225" s="165"/>
      <c r="P225" s="165"/>
      <c r="Q225" s="165"/>
      <c r="R225" s="165"/>
      <c r="S225" s="165"/>
      <c r="T225" s="166"/>
      <c r="U225" s="37" t="s">
        <v>66</v>
      </c>
      <c r="V225" s="158">
        <f>IFERROR(SUMPRODUCT(V223:V223*H223:H223),"0")</f>
        <v>99</v>
      </c>
      <c r="W225" s="158">
        <f>IFERROR(SUMPRODUCT(W223:W223*H223:H223),"0")</f>
        <v>99</v>
      </c>
      <c r="X225" s="37"/>
      <c r="Y225" s="159"/>
      <c r="Z225" s="159"/>
    </row>
    <row r="226" spans="1:53" ht="14.25" customHeight="1" x14ac:dyDescent="0.25">
      <c r="A226" s="167" t="s">
        <v>69</v>
      </c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51"/>
      <c r="Z226" s="151"/>
    </row>
    <row r="227" spans="1:53" ht="27" customHeight="1" x14ac:dyDescent="0.25">
      <c r="A227" s="54" t="s">
        <v>281</v>
      </c>
      <c r="B227" s="54" t="s">
        <v>282</v>
      </c>
      <c r="C227" s="31">
        <v>4301132080</v>
      </c>
      <c r="D227" s="160">
        <v>4640242180397</v>
      </c>
      <c r="E227" s="161"/>
      <c r="F227" s="155">
        <v>1</v>
      </c>
      <c r="G227" s="32">
        <v>6</v>
      </c>
      <c r="H227" s="155">
        <v>6</v>
      </c>
      <c r="I227" s="155">
        <v>6.26</v>
      </c>
      <c r="J227" s="32">
        <v>84</v>
      </c>
      <c r="K227" s="32" t="s">
        <v>62</v>
      </c>
      <c r="L227" s="33" t="s">
        <v>63</v>
      </c>
      <c r="M227" s="32">
        <v>180</v>
      </c>
      <c r="N227" s="310" t="s">
        <v>283</v>
      </c>
      <c r="O227" s="175"/>
      <c r="P227" s="175"/>
      <c r="Q227" s="175"/>
      <c r="R227" s="161"/>
      <c r="S227" s="34"/>
      <c r="T227" s="34"/>
      <c r="U227" s="35" t="s">
        <v>64</v>
      </c>
      <c r="V227" s="156">
        <v>33</v>
      </c>
      <c r="W227" s="157">
        <f>IFERROR(IF(V227="","",V227),"")</f>
        <v>33</v>
      </c>
      <c r="X227" s="36">
        <f>IFERROR(IF(V227="","",V227*0.0155),"")</f>
        <v>0.51149999999999995</v>
      </c>
      <c r="Y227" s="56"/>
      <c r="Z227" s="57"/>
      <c r="AD227" s="61"/>
      <c r="BA227" s="134" t="s">
        <v>73</v>
      </c>
    </row>
    <row r="228" spans="1:53" x14ac:dyDescent="0.2">
      <c r="A228" s="170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71"/>
      <c r="N228" s="164" t="s">
        <v>65</v>
      </c>
      <c r="O228" s="165"/>
      <c r="P228" s="165"/>
      <c r="Q228" s="165"/>
      <c r="R228" s="165"/>
      <c r="S228" s="165"/>
      <c r="T228" s="166"/>
      <c r="U228" s="37" t="s">
        <v>64</v>
      </c>
      <c r="V228" s="158">
        <f>IFERROR(SUM(V227:V227),"0")</f>
        <v>33</v>
      </c>
      <c r="W228" s="158">
        <f>IFERROR(SUM(W227:W227),"0")</f>
        <v>33</v>
      </c>
      <c r="X228" s="158">
        <f>IFERROR(IF(X227="",0,X227),"0")</f>
        <v>0.51149999999999995</v>
      </c>
      <c r="Y228" s="159"/>
      <c r="Z228" s="159"/>
    </row>
    <row r="229" spans="1:53" x14ac:dyDescent="0.2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71"/>
      <c r="N229" s="164" t="s">
        <v>65</v>
      </c>
      <c r="O229" s="165"/>
      <c r="P229" s="165"/>
      <c r="Q229" s="165"/>
      <c r="R229" s="165"/>
      <c r="S229" s="165"/>
      <c r="T229" s="166"/>
      <c r="U229" s="37" t="s">
        <v>66</v>
      </c>
      <c r="V229" s="158">
        <f>IFERROR(SUMPRODUCT(V227:V227*H227:H227),"0")</f>
        <v>198</v>
      </c>
      <c r="W229" s="158">
        <f>IFERROR(SUMPRODUCT(W227:W227*H227:H227),"0")</f>
        <v>198</v>
      </c>
      <c r="X229" s="37"/>
      <c r="Y229" s="159"/>
      <c r="Z229" s="159"/>
    </row>
    <row r="230" spans="1:53" ht="14.25" customHeight="1" x14ac:dyDescent="0.25">
      <c r="A230" s="167" t="s">
        <v>148</v>
      </c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51"/>
      <c r="Z230" s="151"/>
    </row>
    <row r="231" spans="1:53" ht="27" customHeight="1" x14ac:dyDescent="0.25">
      <c r="A231" s="54" t="s">
        <v>284</v>
      </c>
      <c r="B231" s="54" t="s">
        <v>285</v>
      </c>
      <c r="C231" s="31">
        <v>4301136028</v>
      </c>
      <c r="D231" s="160">
        <v>4640242180304</v>
      </c>
      <c r="E231" s="161"/>
      <c r="F231" s="155">
        <v>2.7</v>
      </c>
      <c r="G231" s="32">
        <v>1</v>
      </c>
      <c r="H231" s="155">
        <v>2.7</v>
      </c>
      <c r="I231" s="155">
        <v>2.8906000000000001</v>
      </c>
      <c r="J231" s="32">
        <v>126</v>
      </c>
      <c r="K231" s="32" t="s">
        <v>72</v>
      </c>
      <c r="L231" s="33" t="s">
        <v>63</v>
      </c>
      <c r="M231" s="32">
        <v>180</v>
      </c>
      <c r="N231" s="248" t="s">
        <v>286</v>
      </c>
      <c r="O231" s="175"/>
      <c r="P231" s="175"/>
      <c r="Q231" s="175"/>
      <c r="R231" s="161"/>
      <c r="S231" s="34"/>
      <c r="T231" s="34"/>
      <c r="U231" s="35" t="s">
        <v>64</v>
      </c>
      <c r="V231" s="156">
        <v>55</v>
      </c>
      <c r="W231" s="157">
        <f>IFERROR(IF(V231="","",V231),"")</f>
        <v>55</v>
      </c>
      <c r="X231" s="36">
        <f>IFERROR(IF(V231="","",V231*0.00936),"")</f>
        <v>0.51480000000000004</v>
      </c>
      <c r="Y231" s="56"/>
      <c r="Z231" s="57"/>
      <c r="AD231" s="61"/>
      <c r="BA231" s="135" t="s">
        <v>73</v>
      </c>
    </row>
    <row r="232" spans="1:53" ht="37.5" customHeight="1" x14ac:dyDescent="0.25">
      <c r="A232" s="54" t="s">
        <v>287</v>
      </c>
      <c r="B232" s="54" t="s">
        <v>288</v>
      </c>
      <c r="C232" s="31">
        <v>4301136027</v>
      </c>
      <c r="D232" s="160">
        <v>4640242180298</v>
      </c>
      <c r="E232" s="161"/>
      <c r="F232" s="155">
        <v>2.7</v>
      </c>
      <c r="G232" s="32">
        <v>1</v>
      </c>
      <c r="H232" s="155">
        <v>2.7</v>
      </c>
      <c r="I232" s="155">
        <v>2.8919999999999999</v>
      </c>
      <c r="J232" s="32">
        <v>126</v>
      </c>
      <c r="K232" s="32" t="s">
        <v>72</v>
      </c>
      <c r="L232" s="33" t="s">
        <v>63</v>
      </c>
      <c r="M232" s="32">
        <v>180</v>
      </c>
      <c r="N232" s="261" t="s">
        <v>289</v>
      </c>
      <c r="O232" s="175"/>
      <c r="P232" s="175"/>
      <c r="Q232" s="175"/>
      <c r="R232" s="161"/>
      <c r="S232" s="34"/>
      <c r="T232" s="34"/>
      <c r="U232" s="35" t="s">
        <v>64</v>
      </c>
      <c r="V232" s="156">
        <v>0</v>
      </c>
      <c r="W232" s="157">
        <f>IFERROR(IF(V232="","",V232),"")</f>
        <v>0</v>
      </c>
      <c r="X232" s="36">
        <f>IFERROR(IF(V232="","",V232*0.00936),"")</f>
        <v>0</v>
      </c>
      <c r="Y232" s="56"/>
      <c r="Z232" s="57"/>
      <c r="AD232" s="61"/>
      <c r="BA232" s="136" t="s">
        <v>73</v>
      </c>
    </row>
    <row r="233" spans="1:53" ht="27" customHeight="1" x14ac:dyDescent="0.25">
      <c r="A233" s="54" t="s">
        <v>290</v>
      </c>
      <c r="B233" s="54" t="s">
        <v>291</v>
      </c>
      <c r="C233" s="31">
        <v>4301136026</v>
      </c>
      <c r="D233" s="160">
        <v>4640242180236</v>
      </c>
      <c r="E233" s="161"/>
      <c r="F233" s="155">
        <v>5</v>
      </c>
      <c r="G233" s="32">
        <v>1</v>
      </c>
      <c r="H233" s="155">
        <v>5</v>
      </c>
      <c r="I233" s="155">
        <v>5.2350000000000003</v>
      </c>
      <c r="J233" s="32">
        <v>84</v>
      </c>
      <c r="K233" s="32" t="s">
        <v>62</v>
      </c>
      <c r="L233" s="33" t="s">
        <v>63</v>
      </c>
      <c r="M233" s="32">
        <v>180</v>
      </c>
      <c r="N233" s="319" t="s">
        <v>292</v>
      </c>
      <c r="O233" s="175"/>
      <c r="P233" s="175"/>
      <c r="Q233" s="175"/>
      <c r="R233" s="161"/>
      <c r="S233" s="34"/>
      <c r="T233" s="34"/>
      <c r="U233" s="35" t="s">
        <v>64</v>
      </c>
      <c r="V233" s="156">
        <v>20</v>
      </c>
      <c r="W233" s="157">
        <f>IFERROR(IF(V233="","",V233),"")</f>
        <v>20</v>
      </c>
      <c r="X233" s="36">
        <f>IFERROR(IF(V233="","",V233*0.0155),"")</f>
        <v>0.31</v>
      </c>
      <c r="Y233" s="56"/>
      <c r="Z233" s="57"/>
      <c r="AD233" s="61"/>
      <c r="BA233" s="137" t="s">
        <v>73</v>
      </c>
    </row>
    <row r="234" spans="1:53" ht="27" customHeight="1" x14ac:dyDescent="0.25">
      <c r="A234" s="54" t="s">
        <v>293</v>
      </c>
      <c r="B234" s="54" t="s">
        <v>294</v>
      </c>
      <c r="C234" s="31">
        <v>4301136029</v>
      </c>
      <c r="D234" s="160">
        <v>4640242180410</v>
      </c>
      <c r="E234" s="161"/>
      <c r="F234" s="155">
        <v>2.2400000000000002</v>
      </c>
      <c r="G234" s="32">
        <v>1</v>
      </c>
      <c r="H234" s="155">
        <v>2.2400000000000002</v>
      </c>
      <c r="I234" s="155">
        <v>2.4319999999999999</v>
      </c>
      <c r="J234" s="32">
        <v>126</v>
      </c>
      <c r="K234" s="32" t="s">
        <v>72</v>
      </c>
      <c r="L234" s="33" t="s">
        <v>63</v>
      </c>
      <c r="M234" s="32">
        <v>180</v>
      </c>
      <c r="N234" s="274" t="s">
        <v>295</v>
      </c>
      <c r="O234" s="175"/>
      <c r="P234" s="175"/>
      <c r="Q234" s="175"/>
      <c r="R234" s="161"/>
      <c r="S234" s="34"/>
      <c r="T234" s="34"/>
      <c r="U234" s="35" t="s">
        <v>64</v>
      </c>
      <c r="V234" s="156">
        <v>44</v>
      </c>
      <c r="W234" s="157">
        <f>IFERROR(IF(V234="","",V234),"")</f>
        <v>44</v>
      </c>
      <c r="X234" s="36">
        <f>IFERROR(IF(V234="","",V234*0.00936),"")</f>
        <v>0.41183999999999998</v>
      </c>
      <c r="Y234" s="56"/>
      <c r="Z234" s="57"/>
      <c r="AD234" s="61"/>
      <c r="BA234" s="138" t="s">
        <v>73</v>
      </c>
    </row>
    <row r="235" spans="1:53" x14ac:dyDescent="0.2">
      <c r="A235" s="170"/>
      <c r="B235" s="163"/>
      <c r="C235" s="163"/>
      <c r="D235" s="163"/>
      <c r="E235" s="163"/>
      <c r="F235" s="163"/>
      <c r="G235" s="163"/>
      <c r="H235" s="163"/>
      <c r="I235" s="163"/>
      <c r="J235" s="163"/>
      <c r="K235" s="163"/>
      <c r="L235" s="163"/>
      <c r="M235" s="171"/>
      <c r="N235" s="164" t="s">
        <v>65</v>
      </c>
      <c r="O235" s="165"/>
      <c r="P235" s="165"/>
      <c r="Q235" s="165"/>
      <c r="R235" s="165"/>
      <c r="S235" s="165"/>
      <c r="T235" s="166"/>
      <c r="U235" s="37" t="s">
        <v>64</v>
      </c>
      <c r="V235" s="158">
        <f>IFERROR(SUM(V231:V234),"0")</f>
        <v>119</v>
      </c>
      <c r="W235" s="158">
        <f>IFERROR(SUM(W231:W234),"0")</f>
        <v>119</v>
      </c>
      <c r="X235" s="158">
        <f>IFERROR(IF(X231="",0,X231),"0")+IFERROR(IF(X232="",0,X232),"0")+IFERROR(IF(X233="",0,X233),"0")+IFERROR(IF(X234="",0,X234),"0")</f>
        <v>1.23664</v>
      </c>
      <c r="Y235" s="159"/>
      <c r="Z235" s="159"/>
    </row>
    <row r="236" spans="1:53" x14ac:dyDescent="0.2">
      <c r="A236" s="163"/>
      <c r="B236" s="163"/>
      <c r="C236" s="163"/>
      <c r="D236" s="163"/>
      <c r="E236" s="163"/>
      <c r="F236" s="163"/>
      <c r="G236" s="163"/>
      <c r="H236" s="163"/>
      <c r="I236" s="163"/>
      <c r="J236" s="163"/>
      <c r="K236" s="163"/>
      <c r="L236" s="163"/>
      <c r="M236" s="171"/>
      <c r="N236" s="164" t="s">
        <v>65</v>
      </c>
      <c r="O236" s="165"/>
      <c r="P236" s="165"/>
      <c r="Q236" s="165"/>
      <c r="R236" s="165"/>
      <c r="S236" s="165"/>
      <c r="T236" s="166"/>
      <c r="U236" s="37" t="s">
        <v>66</v>
      </c>
      <c r="V236" s="158">
        <f>IFERROR(SUMPRODUCT(V231:V234*H231:H234),"0")</f>
        <v>347.06</v>
      </c>
      <c r="W236" s="158">
        <f>IFERROR(SUMPRODUCT(W231:W234*H231:H234),"0")</f>
        <v>347.06</v>
      </c>
      <c r="X236" s="37"/>
      <c r="Y236" s="159"/>
      <c r="Z236" s="159"/>
    </row>
    <row r="237" spans="1:53" ht="14.25" customHeight="1" x14ac:dyDescent="0.25">
      <c r="A237" s="167" t="s">
        <v>124</v>
      </c>
      <c r="B237" s="163"/>
      <c r="C237" s="16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51"/>
      <c r="Z237" s="151"/>
    </row>
    <row r="238" spans="1:53" ht="27" customHeight="1" x14ac:dyDescent="0.25">
      <c r="A238" s="54" t="s">
        <v>296</v>
      </c>
      <c r="B238" s="54" t="s">
        <v>297</v>
      </c>
      <c r="C238" s="31">
        <v>4301135191</v>
      </c>
      <c r="D238" s="160">
        <v>4640242180373</v>
      </c>
      <c r="E238" s="161"/>
      <c r="F238" s="155">
        <v>3</v>
      </c>
      <c r="G238" s="32">
        <v>1</v>
      </c>
      <c r="H238" s="155">
        <v>3</v>
      </c>
      <c r="I238" s="155">
        <v>3.1920000000000002</v>
      </c>
      <c r="J238" s="32">
        <v>126</v>
      </c>
      <c r="K238" s="32" t="s">
        <v>72</v>
      </c>
      <c r="L238" s="33" t="s">
        <v>63</v>
      </c>
      <c r="M238" s="32">
        <v>180</v>
      </c>
      <c r="N238" s="279" t="s">
        <v>298</v>
      </c>
      <c r="O238" s="175"/>
      <c r="P238" s="175"/>
      <c r="Q238" s="175"/>
      <c r="R238" s="161"/>
      <c r="S238" s="34"/>
      <c r="T238" s="34"/>
      <c r="U238" s="35" t="s">
        <v>64</v>
      </c>
      <c r="V238" s="156">
        <v>66</v>
      </c>
      <c r="W238" s="157">
        <f t="shared" ref="W238:W247" si="4">IFERROR(IF(V238="","",V238),"")</f>
        <v>66</v>
      </c>
      <c r="X238" s="36">
        <f t="shared" ref="X238:X243" si="5">IFERROR(IF(V238="","",V238*0.00936),"")</f>
        <v>0.61775999999999998</v>
      </c>
      <c r="Y238" s="56"/>
      <c r="Z238" s="57"/>
      <c r="AD238" s="61"/>
      <c r="BA238" s="139" t="s">
        <v>73</v>
      </c>
    </row>
    <row r="239" spans="1:53" ht="27" customHeight="1" x14ac:dyDescent="0.25">
      <c r="A239" s="54" t="s">
        <v>299</v>
      </c>
      <c r="B239" s="54" t="s">
        <v>300</v>
      </c>
      <c r="C239" s="31">
        <v>4301135195</v>
      </c>
      <c r="D239" s="160">
        <v>4640242180366</v>
      </c>
      <c r="E239" s="161"/>
      <c r="F239" s="155">
        <v>3.7</v>
      </c>
      <c r="G239" s="32">
        <v>1</v>
      </c>
      <c r="H239" s="155">
        <v>3.7</v>
      </c>
      <c r="I239" s="155">
        <v>3.8919999999999999</v>
      </c>
      <c r="J239" s="32">
        <v>126</v>
      </c>
      <c r="K239" s="32" t="s">
        <v>72</v>
      </c>
      <c r="L239" s="33" t="s">
        <v>63</v>
      </c>
      <c r="M239" s="32">
        <v>180</v>
      </c>
      <c r="N239" s="307" t="s">
        <v>301</v>
      </c>
      <c r="O239" s="175"/>
      <c r="P239" s="175"/>
      <c r="Q239" s="175"/>
      <c r="R239" s="161"/>
      <c r="S239" s="34"/>
      <c r="T239" s="34"/>
      <c r="U239" s="35" t="s">
        <v>64</v>
      </c>
      <c r="V239" s="156">
        <v>27</v>
      </c>
      <c r="W239" s="157">
        <f t="shared" si="4"/>
        <v>27</v>
      </c>
      <c r="X239" s="36">
        <f t="shared" si="5"/>
        <v>0.25272</v>
      </c>
      <c r="Y239" s="56"/>
      <c r="Z239" s="57"/>
      <c r="AD239" s="61"/>
      <c r="BA239" s="140" t="s">
        <v>73</v>
      </c>
    </row>
    <row r="240" spans="1:53" ht="27" customHeight="1" x14ac:dyDescent="0.25">
      <c r="A240" s="54" t="s">
        <v>302</v>
      </c>
      <c r="B240" s="54" t="s">
        <v>303</v>
      </c>
      <c r="C240" s="31">
        <v>4301135188</v>
      </c>
      <c r="D240" s="160">
        <v>4640242180335</v>
      </c>
      <c r="E240" s="161"/>
      <c r="F240" s="155">
        <v>3.7</v>
      </c>
      <c r="G240" s="32">
        <v>1</v>
      </c>
      <c r="H240" s="155">
        <v>3.7</v>
      </c>
      <c r="I240" s="155">
        <v>3.8919999999999999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81" t="s">
        <v>304</v>
      </c>
      <c r="O240" s="175"/>
      <c r="P240" s="175"/>
      <c r="Q240" s="175"/>
      <c r="R240" s="161"/>
      <c r="S240" s="34"/>
      <c r="T240" s="34"/>
      <c r="U240" s="35" t="s">
        <v>64</v>
      </c>
      <c r="V240" s="156">
        <v>54</v>
      </c>
      <c r="W240" s="157">
        <f t="shared" si="4"/>
        <v>54</v>
      </c>
      <c r="X240" s="36">
        <f t="shared" si="5"/>
        <v>0.50544</v>
      </c>
      <c r="Y240" s="56"/>
      <c r="Z240" s="57"/>
      <c r="AD240" s="61"/>
      <c r="BA240" s="141" t="s">
        <v>73</v>
      </c>
    </row>
    <row r="241" spans="1:53" ht="37.5" customHeight="1" x14ac:dyDescent="0.25">
      <c r="A241" s="54" t="s">
        <v>305</v>
      </c>
      <c r="B241" s="54" t="s">
        <v>306</v>
      </c>
      <c r="C241" s="31">
        <v>4301135189</v>
      </c>
      <c r="D241" s="160">
        <v>4640242180342</v>
      </c>
      <c r="E241" s="161"/>
      <c r="F241" s="155">
        <v>3.7</v>
      </c>
      <c r="G241" s="32">
        <v>1</v>
      </c>
      <c r="H241" s="155">
        <v>3.7</v>
      </c>
      <c r="I241" s="155">
        <v>3.8919999999999999</v>
      </c>
      <c r="J241" s="32">
        <v>126</v>
      </c>
      <c r="K241" s="32" t="s">
        <v>72</v>
      </c>
      <c r="L241" s="33" t="s">
        <v>63</v>
      </c>
      <c r="M241" s="32">
        <v>180</v>
      </c>
      <c r="N241" s="238" t="s">
        <v>307</v>
      </c>
      <c r="O241" s="175"/>
      <c r="P241" s="175"/>
      <c r="Q241" s="175"/>
      <c r="R241" s="161"/>
      <c r="S241" s="34"/>
      <c r="T241" s="34"/>
      <c r="U241" s="35" t="s">
        <v>64</v>
      </c>
      <c r="V241" s="156">
        <v>0</v>
      </c>
      <c r="W241" s="157">
        <f t="shared" si="4"/>
        <v>0</v>
      </c>
      <c r="X241" s="36">
        <f t="shared" si="5"/>
        <v>0</v>
      </c>
      <c r="Y241" s="56"/>
      <c r="Z241" s="57"/>
      <c r="AD241" s="61"/>
      <c r="BA241" s="142" t="s">
        <v>73</v>
      </c>
    </row>
    <row r="242" spans="1:53" ht="27" customHeight="1" x14ac:dyDescent="0.25">
      <c r="A242" s="54" t="s">
        <v>308</v>
      </c>
      <c r="B242" s="54" t="s">
        <v>309</v>
      </c>
      <c r="C242" s="31">
        <v>4301135190</v>
      </c>
      <c r="D242" s="160">
        <v>4640242180359</v>
      </c>
      <c r="E242" s="161"/>
      <c r="F242" s="155">
        <v>3.7</v>
      </c>
      <c r="G242" s="32">
        <v>1</v>
      </c>
      <c r="H242" s="155">
        <v>3.7</v>
      </c>
      <c r="I242" s="155">
        <v>3.8919999999999999</v>
      </c>
      <c r="J242" s="32">
        <v>126</v>
      </c>
      <c r="K242" s="32" t="s">
        <v>72</v>
      </c>
      <c r="L242" s="33" t="s">
        <v>63</v>
      </c>
      <c r="M242" s="32">
        <v>180</v>
      </c>
      <c r="N242" s="251" t="s">
        <v>310</v>
      </c>
      <c r="O242" s="175"/>
      <c r="P242" s="175"/>
      <c r="Q242" s="175"/>
      <c r="R242" s="161"/>
      <c r="S242" s="34"/>
      <c r="T242" s="34"/>
      <c r="U242" s="35" t="s">
        <v>64</v>
      </c>
      <c r="V242" s="156">
        <v>27</v>
      </c>
      <c r="W242" s="157">
        <f t="shared" si="4"/>
        <v>27</v>
      </c>
      <c r="X242" s="36">
        <f t="shared" si="5"/>
        <v>0.25272</v>
      </c>
      <c r="Y242" s="56"/>
      <c r="Z242" s="57"/>
      <c r="AD242" s="61"/>
      <c r="BA242" s="143" t="s">
        <v>73</v>
      </c>
    </row>
    <row r="243" spans="1:53" ht="27" customHeight="1" x14ac:dyDescent="0.25">
      <c r="A243" s="54" t="s">
        <v>311</v>
      </c>
      <c r="B243" s="54" t="s">
        <v>312</v>
      </c>
      <c r="C243" s="31">
        <v>4301135192</v>
      </c>
      <c r="D243" s="160">
        <v>4640242180380</v>
      </c>
      <c r="E243" s="161"/>
      <c r="F243" s="155">
        <v>3.7</v>
      </c>
      <c r="G243" s="32">
        <v>1</v>
      </c>
      <c r="H243" s="155">
        <v>3.7</v>
      </c>
      <c r="I243" s="155">
        <v>3.8919999999999999</v>
      </c>
      <c r="J243" s="32">
        <v>126</v>
      </c>
      <c r="K243" s="32" t="s">
        <v>72</v>
      </c>
      <c r="L243" s="33" t="s">
        <v>63</v>
      </c>
      <c r="M243" s="32">
        <v>180</v>
      </c>
      <c r="N243" s="230" t="s">
        <v>313</v>
      </c>
      <c r="O243" s="175"/>
      <c r="P243" s="175"/>
      <c r="Q243" s="175"/>
      <c r="R243" s="161"/>
      <c r="S243" s="34"/>
      <c r="T243" s="34"/>
      <c r="U243" s="35" t="s">
        <v>64</v>
      </c>
      <c r="V243" s="156">
        <v>40</v>
      </c>
      <c r="W243" s="157">
        <f t="shared" si="4"/>
        <v>40</v>
      </c>
      <c r="X243" s="36">
        <f t="shared" si="5"/>
        <v>0.37440000000000001</v>
      </c>
      <c r="Y243" s="56"/>
      <c r="Z243" s="57"/>
      <c r="AD243" s="61"/>
      <c r="BA243" s="144" t="s">
        <v>73</v>
      </c>
    </row>
    <row r="244" spans="1:53" ht="27" customHeight="1" x14ac:dyDescent="0.25">
      <c r="A244" s="54" t="s">
        <v>314</v>
      </c>
      <c r="B244" s="54" t="s">
        <v>315</v>
      </c>
      <c r="C244" s="31">
        <v>4301135186</v>
      </c>
      <c r="D244" s="160">
        <v>4640242180311</v>
      </c>
      <c r="E244" s="161"/>
      <c r="F244" s="155">
        <v>5.5</v>
      </c>
      <c r="G244" s="32">
        <v>1</v>
      </c>
      <c r="H244" s="155">
        <v>5.5</v>
      </c>
      <c r="I244" s="155">
        <v>5.7350000000000003</v>
      </c>
      <c r="J244" s="32">
        <v>84</v>
      </c>
      <c r="K244" s="32" t="s">
        <v>62</v>
      </c>
      <c r="L244" s="33" t="s">
        <v>63</v>
      </c>
      <c r="M244" s="32">
        <v>180</v>
      </c>
      <c r="N244" s="246" t="s">
        <v>316</v>
      </c>
      <c r="O244" s="175"/>
      <c r="P244" s="175"/>
      <c r="Q244" s="175"/>
      <c r="R244" s="161"/>
      <c r="S244" s="34"/>
      <c r="T244" s="34"/>
      <c r="U244" s="35" t="s">
        <v>64</v>
      </c>
      <c r="V244" s="156">
        <v>18</v>
      </c>
      <c r="W244" s="157">
        <f t="shared" si="4"/>
        <v>18</v>
      </c>
      <c r="X244" s="36">
        <f>IFERROR(IF(V244="","",V244*0.0155),"")</f>
        <v>0.27900000000000003</v>
      </c>
      <c r="Y244" s="56"/>
      <c r="Z244" s="57"/>
      <c r="AD244" s="61"/>
      <c r="BA244" s="145" t="s">
        <v>73</v>
      </c>
    </row>
    <row r="245" spans="1:53" ht="37.5" customHeight="1" x14ac:dyDescent="0.25">
      <c r="A245" s="54" t="s">
        <v>317</v>
      </c>
      <c r="B245" s="54" t="s">
        <v>318</v>
      </c>
      <c r="C245" s="31">
        <v>4301135187</v>
      </c>
      <c r="D245" s="160">
        <v>4640242180328</v>
      </c>
      <c r="E245" s="161"/>
      <c r="F245" s="155">
        <v>3.5</v>
      </c>
      <c r="G245" s="32">
        <v>1</v>
      </c>
      <c r="H245" s="155">
        <v>3.5</v>
      </c>
      <c r="I245" s="155">
        <v>3.6920000000000002</v>
      </c>
      <c r="J245" s="32">
        <v>126</v>
      </c>
      <c r="K245" s="32" t="s">
        <v>72</v>
      </c>
      <c r="L245" s="33" t="s">
        <v>63</v>
      </c>
      <c r="M245" s="32">
        <v>180</v>
      </c>
      <c r="N245" s="271" t="s">
        <v>319</v>
      </c>
      <c r="O245" s="175"/>
      <c r="P245" s="175"/>
      <c r="Q245" s="175"/>
      <c r="R245" s="161"/>
      <c r="S245" s="34"/>
      <c r="T245" s="34"/>
      <c r="U245" s="35" t="s">
        <v>64</v>
      </c>
      <c r="V245" s="156">
        <v>0</v>
      </c>
      <c r="W245" s="157">
        <f t="shared" si="4"/>
        <v>0</v>
      </c>
      <c r="X245" s="36">
        <f>IFERROR(IF(V245="","",V245*0.00936),"")</f>
        <v>0</v>
      </c>
      <c r="Y245" s="56"/>
      <c r="Z245" s="57"/>
      <c r="AD245" s="61"/>
      <c r="BA245" s="146" t="s">
        <v>73</v>
      </c>
    </row>
    <row r="246" spans="1:53" ht="27" customHeight="1" x14ac:dyDescent="0.25">
      <c r="A246" s="54" t="s">
        <v>320</v>
      </c>
      <c r="B246" s="54" t="s">
        <v>321</v>
      </c>
      <c r="C246" s="31">
        <v>4301135194</v>
      </c>
      <c r="D246" s="160">
        <v>4640242180380</v>
      </c>
      <c r="E246" s="161"/>
      <c r="F246" s="155">
        <v>1.8</v>
      </c>
      <c r="G246" s="32">
        <v>1</v>
      </c>
      <c r="H246" s="155">
        <v>1.8</v>
      </c>
      <c r="I246" s="155">
        <v>1.9119999999999999</v>
      </c>
      <c r="J246" s="32">
        <v>234</v>
      </c>
      <c r="K246" s="32" t="s">
        <v>118</v>
      </c>
      <c r="L246" s="33" t="s">
        <v>63</v>
      </c>
      <c r="M246" s="32">
        <v>180</v>
      </c>
      <c r="N246" s="318" t="s">
        <v>322</v>
      </c>
      <c r="O246" s="175"/>
      <c r="P246" s="175"/>
      <c r="Q246" s="175"/>
      <c r="R246" s="161"/>
      <c r="S246" s="34"/>
      <c r="T246" s="34"/>
      <c r="U246" s="35" t="s">
        <v>64</v>
      </c>
      <c r="V246" s="156">
        <v>0</v>
      </c>
      <c r="W246" s="157">
        <f t="shared" si="4"/>
        <v>0</v>
      </c>
      <c r="X246" s="36">
        <f>IFERROR(IF(V246="","",V246*0.00502),"")</f>
        <v>0</v>
      </c>
      <c r="Y246" s="56"/>
      <c r="Z246" s="57"/>
      <c r="AD246" s="61"/>
      <c r="BA246" s="147" t="s">
        <v>73</v>
      </c>
    </row>
    <row r="247" spans="1:53" ht="27" customHeight="1" x14ac:dyDescent="0.25">
      <c r="A247" s="54" t="s">
        <v>323</v>
      </c>
      <c r="B247" s="54" t="s">
        <v>324</v>
      </c>
      <c r="C247" s="31">
        <v>4301135193</v>
      </c>
      <c r="D247" s="160">
        <v>4640242180403</v>
      </c>
      <c r="E247" s="161"/>
      <c r="F247" s="155">
        <v>3</v>
      </c>
      <c r="G247" s="32">
        <v>1</v>
      </c>
      <c r="H247" s="155">
        <v>3</v>
      </c>
      <c r="I247" s="155">
        <v>3.1920000000000002</v>
      </c>
      <c r="J247" s="32">
        <v>126</v>
      </c>
      <c r="K247" s="32" t="s">
        <v>72</v>
      </c>
      <c r="L247" s="33" t="s">
        <v>63</v>
      </c>
      <c r="M247" s="32">
        <v>180</v>
      </c>
      <c r="N247" s="332" t="s">
        <v>325</v>
      </c>
      <c r="O247" s="175"/>
      <c r="P247" s="175"/>
      <c r="Q247" s="175"/>
      <c r="R247" s="161"/>
      <c r="S247" s="34"/>
      <c r="T247" s="34"/>
      <c r="U247" s="35" t="s">
        <v>64</v>
      </c>
      <c r="V247" s="156">
        <v>16</v>
      </c>
      <c r="W247" s="157">
        <f t="shared" si="4"/>
        <v>16</v>
      </c>
      <c r="X247" s="36">
        <f>IFERROR(IF(V247="","",V247*0.00936),"")</f>
        <v>0.14976</v>
      </c>
      <c r="Y247" s="56"/>
      <c r="Z247" s="57"/>
      <c r="AD247" s="61"/>
      <c r="BA247" s="148" t="s">
        <v>73</v>
      </c>
    </row>
    <row r="248" spans="1:53" x14ac:dyDescent="0.2">
      <c r="A248" s="170"/>
      <c r="B248" s="163"/>
      <c r="C248" s="163"/>
      <c r="D248" s="163"/>
      <c r="E248" s="163"/>
      <c r="F248" s="163"/>
      <c r="G248" s="163"/>
      <c r="H248" s="163"/>
      <c r="I248" s="163"/>
      <c r="J248" s="163"/>
      <c r="K248" s="163"/>
      <c r="L248" s="163"/>
      <c r="M248" s="171"/>
      <c r="N248" s="164" t="s">
        <v>65</v>
      </c>
      <c r="O248" s="165"/>
      <c r="P248" s="165"/>
      <c r="Q248" s="165"/>
      <c r="R248" s="165"/>
      <c r="S248" s="165"/>
      <c r="T248" s="166"/>
      <c r="U248" s="37" t="s">
        <v>64</v>
      </c>
      <c r="V248" s="158">
        <f>IFERROR(SUM(V238:V247),"0")</f>
        <v>248</v>
      </c>
      <c r="W248" s="158">
        <f>IFERROR(SUM(W238:W247),"0")</f>
        <v>248</v>
      </c>
      <c r="X248" s="158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2.4318</v>
      </c>
      <c r="Y248" s="159"/>
      <c r="Z248" s="159"/>
    </row>
    <row r="249" spans="1:53" x14ac:dyDescent="0.2">
      <c r="A249" s="163"/>
      <c r="B249" s="163"/>
      <c r="C249" s="163"/>
      <c r="D249" s="163"/>
      <c r="E249" s="163"/>
      <c r="F249" s="163"/>
      <c r="G249" s="163"/>
      <c r="H249" s="163"/>
      <c r="I249" s="163"/>
      <c r="J249" s="163"/>
      <c r="K249" s="163"/>
      <c r="L249" s="163"/>
      <c r="M249" s="171"/>
      <c r="N249" s="164" t="s">
        <v>65</v>
      </c>
      <c r="O249" s="165"/>
      <c r="P249" s="165"/>
      <c r="Q249" s="165"/>
      <c r="R249" s="165"/>
      <c r="S249" s="165"/>
      <c r="T249" s="166"/>
      <c r="U249" s="37" t="s">
        <v>66</v>
      </c>
      <c r="V249" s="158">
        <f>IFERROR(SUMPRODUCT(V238:V247*H238:H247),"0")</f>
        <v>892.6</v>
      </c>
      <c r="W249" s="158">
        <f>IFERROR(SUMPRODUCT(W238:W247*H238:H247),"0")</f>
        <v>892.6</v>
      </c>
      <c r="X249" s="37"/>
      <c r="Y249" s="159"/>
      <c r="Z249" s="159"/>
    </row>
    <row r="250" spans="1:53" ht="15" customHeight="1" x14ac:dyDescent="0.2">
      <c r="A250" s="208"/>
      <c r="B250" s="163"/>
      <c r="C250" s="163"/>
      <c r="D250" s="163"/>
      <c r="E250" s="163"/>
      <c r="F250" s="163"/>
      <c r="G250" s="163"/>
      <c r="H250" s="163"/>
      <c r="I250" s="163"/>
      <c r="J250" s="163"/>
      <c r="K250" s="163"/>
      <c r="L250" s="163"/>
      <c r="M250" s="198"/>
      <c r="N250" s="233" t="s">
        <v>326</v>
      </c>
      <c r="O250" s="234"/>
      <c r="P250" s="234"/>
      <c r="Q250" s="234"/>
      <c r="R250" s="234"/>
      <c r="S250" s="234"/>
      <c r="T250" s="235"/>
      <c r="U250" s="37" t="s">
        <v>66</v>
      </c>
      <c r="V250" s="158">
        <f>IFERROR(V24+V33+V40+V46+V57+V63+V68+V74+V85+V92+V101+V107+V112+V120+V125+V131+V136+V142+V150+V155+V162+V167+V172+V178+V183+V191+V196+V202+V208+V214+V219+V225+V229+V236+V249,"0")</f>
        <v>5966.8000000000011</v>
      </c>
      <c r="W250" s="158">
        <f>IFERROR(W24+W33+W40+W46+W57+W63+W68+W74+W85+W92+W101+W107+W112+W120+W125+W131+W136+W142+W150+W155+W162+W167+W172+W178+W183+W191+W196+W202+W208+W214+W219+W225+W229+W236+W249,"0")</f>
        <v>5966.8000000000011</v>
      </c>
      <c r="X250" s="37"/>
      <c r="Y250" s="159"/>
      <c r="Z250" s="159"/>
    </row>
    <row r="251" spans="1:53" x14ac:dyDescent="0.2">
      <c r="A251" s="163"/>
      <c r="B251" s="163"/>
      <c r="C251" s="163"/>
      <c r="D251" s="163"/>
      <c r="E251" s="163"/>
      <c r="F251" s="163"/>
      <c r="G251" s="163"/>
      <c r="H251" s="163"/>
      <c r="I251" s="163"/>
      <c r="J251" s="163"/>
      <c r="K251" s="163"/>
      <c r="L251" s="163"/>
      <c r="M251" s="198"/>
      <c r="N251" s="233" t="s">
        <v>327</v>
      </c>
      <c r="O251" s="234"/>
      <c r="P251" s="234"/>
      <c r="Q251" s="234"/>
      <c r="R251" s="234"/>
      <c r="S251" s="234"/>
      <c r="T251" s="235"/>
      <c r="U251" s="37" t="s">
        <v>66</v>
      </c>
      <c r="V251" s="158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6622.0713999999971</v>
      </c>
      <c r="W251" s="158">
        <f>IFERROR(IFERROR(W22*I22,"0")+IFERROR(W28*I28,"0")+IFERROR(W29*I29,"0")+IFERROR(W30*I30,"0")+IFERROR(W31*I31,"0")+IFERROR(W36*I36,"0")+IFERROR(W37*I37,"0")+IFERROR(W38*I38,"0")+IFERROR(W43*I43,"0")+IFERROR(W44*I44,"0")+IFERROR(W49*I49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6622.0713999999971</v>
      </c>
      <c r="X251" s="37"/>
      <c r="Y251" s="159"/>
      <c r="Z251" s="159"/>
    </row>
    <row r="252" spans="1:53" x14ac:dyDescent="0.2">
      <c r="A252" s="163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98"/>
      <c r="N252" s="233" t="s">
        <v>328</v>
      </c>
      <c r="O252" s="234"/>
      <c r="P252" s="234"/>
      <c r="Q252" s="234"/>
      <c r="R252" s="234"/>
      <c r="S252" s="234"/>
      <c r="T252" s="235"/>
      <c r="U252" s="37" t="s">
        <v>329</v>
      </c>
      <c r="V252" s="38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18</v>
      </c>
      <c r="W252" s="38">
        <f>ROUNDUP(IFERROR(W22/J22,"0")+IFERROR(W28/J28,"0")+IFERROR(W29/J29,"0")+IFERROR(W30/J30,"0")+IFERROR(W31/J31,"0")+IFERROR(W36/J36,"0")+IFERROR(W37/J37,"0")+IFERROR(W38/J38,"0")+IFERROR(W43/J43,"0")+IFERROR(W44/J44,"0")+IFERROR(W49/J49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18</v>
      </c>
      <c r="X252" s="37"/>
      <c r="Y252" s="159"/>
      <c r="Z252" s="159"/>
    </row>
    <row r="253" spans="1:53" x14ac:dyDescent="0.2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98"/>
      <c r="N253" s="233" t="s">
        <v>330</v>
      </c>
      <c r="O253" s="234"/>
      <c r="P253" s="234"/>
      <c r="Q253" s="234"/>
      <c r="R253" s="234"/>
      <c r="S253" s="234"/>
      <c r="T253" s="235"/>
      <c r="U253" s="37" t="s">
        <v>66</v>
      </c>
      <c r="V253" s="158">
        <f>GrossWeightTotal+PalletQtyTotal*25</f>
        <v>7072.0713999999971</v>
      </c>
      <c r="W253" s="158">
        <f>GrossWeightTotalR+PalletQtyTotalR*25</f>
        <v>7072.0713999999971</v>
      </c>
      <c r="X253" s="37"/>
      <c r="Y253" s="159"/>
      <c r="Z253" s="159"/>
    </row>
    <row r="254" spans="1:53" x14ac:dyDescent="0.2">
      <c r="A254" s="163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98"/>
      <c r="N254" s="233" t="s">
        <v>331</v>
      </c>
      <c r="O254" s="234"/>
      <c r="P254" s="234"/>
      <c r="Q254" s="234"/>
      <c r="R254" s="234"/>
      <c r="S254" s="234"/>
      <c r="T254" s="235"/>
      <c r="U254" s="37" t="s">
        <v>329</v>
      </c>
      <c r="V254" s="158">
        <f>IFERROR(V23+V32+V39+V45+V56+V62+V67+V73+V84+V91+V100+V106+V111+V119+V124+V130+V135+V141+V149+V154+V161+V166+V171+V177+V182+V190+V195+V201+V207+V213+V218+V224+V228+V235+V248,"0")</f>
        <v>1605</v>
      </c>
      <c r="W254" s="158">
        <f>IFERROR(W23+W32+W39+W45+W56+W62+W67+W73+W84+W91+W100+W106+W111+W119+W124+W130+W135+W141+W149+W154+W161+W166+W171+W177+W182+W190+W195+W201+W207+W213+W218+W224+W228+W235+W248,"0")</f>
        <v>1605</v>
      </c>
      <c r="X254" s="37"/>
      <c r="Y254" s="159"/>
      <c r="Z254" s="159"/>
    </row>
    <row r="255" spans="1:53" ht="14.25" customHeight="1" x14ac:dyDescent="0.2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98"/>
      <c r="N255" s="233" t="s">
        <v>332</v>
      </c>
      <c r="O255" s="234"/>
      <c r="P255" s="234"/>
      <c r="Q255" s="234"/>
      <c r="R255" s="234"/>
      <c r="S255" s="234"/>
      <c r="T255" s="235"/>
      <c r="U255" s="39" t="s">
        <v>333</v>
      </c>
      <c r="V255" s="37"/>
      <c r="W255" s="37"/>
      <c r="X255" s="37">
        <f>IFERROR(X23+X32+X39+X45+X56+X62+X67+X73+X84+X91+X100+X106+X111+X119+X124+X130+X135+X141+X149+X154+X161+X166+X171+X177+X182+X190+X195+X201+X207+X213+X218+X224+X228+X235+X248,"0")</f>
        <v>22.290330000000001</v>
      </c>
      <c r="Y255" s="159"/>
      <c r="Z255" s="159"/>
    </row>
    <row r="256" spans="1:53" ht="13.5" customHeight="1" thickBot="1" x14ac:dyDescent="0.25"/>
    <row r="257" spans="1:33" ht="27" customHeight="1" thickTop="1" thickBot="1" x14ac:dyDescent="0.25">
      <c r="A257" s="40" t="s">
        <v>334</v>
      </c>
      <c r="B257" s="149" t="s">
        <v>58</v>
      </c>
      <c r="C257" s="172" t="s">
        <v>67</v>
      </c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9"/>
      <c r="T257" s="172" t="s">
        <v>204</v>
      </c>
      <c r="U257" s="219"/>
      <c r="V257" s="172" t="s">
        <v>223</v>
      </c>
      <c r="W257" s="218"/>
      <c r="X257" s="219"/>
      <c r="Y257" s="172" t="s">
        <v>238</v>
      </c>
      <c r="Z257" s="218"/>
      <c r="AA257" s="218"/>
      <c r="AB257" s="218"/>
      <c r="AC257" s="219"/>
      <c r="AD257" s="149" t="s">
        <v>264</v>
      </c>
      <c r="AE257" s="172" t="s">
        <v>268</v>
      </c>
      <c r="AF257" s="219"/>
      <c r="AG257" s="149" t="s">
        <v>276</v>
      </c>
    </row>
    <row r="258" spans="1:33" ht="14.25" customHeight="1" thickTop="1" x14ac:dyDescent="0.2">
      <c r="A258" s="322" t="s">
        <v>335</v>
      </c>
      <c r="B258" s="172" t="s">
        <v>58</v>
      </c>
      <c r="C258" s="172" t="s">
        <v>68</v>
      </c>
      <c r="D258" s="172" t="s">
        <v>80</v>
      </c>
      <c r="E258" s="172" t="s">
        <v>88</v>
      </c>
      <c r="F258" s="172" t="s">
        <v>95</v>
      </c>
      <c r="G258" s="172" t="s">
        <v>115</v>
      </c>
      <c r="H258" s="172" t="s">
        <v>123</v>
      </c>
      <c r="I258" s="172" t="s">
        <v>127</v>
      </c>
      <c r="J258" s="172" t="s">
        <v>133</v>
      </c>
      <c r="K258" s="150"/>
      <c r="L258" s="172" t="s">
        <v>148</v>
      </c>
      <c r="M258" s="172" t="s">
        <v>155</v>
      </c>
      <c r="N258" s="172" t="s">
        <v>171</v>
      </c>
      <c r="O258" s="172" t="s">
        <v>176</v>
      </c>
      <c r="P258" s="172" t="s">
        <v>179</v>
      </c>
      <c r="Q258" s="172" t="s">
        <v>190</v>
      </c>
      <c r="R258" s="172" t="s">
        <v>193</v>
      </c>
      <c r="S258" s="172" t="s">
        <v>201</v>
      </c>
      <c r="T258" s="172" t="s">
        <v>205</v>
      </c>
      <c r="U258" s="172" t="s">
        <v>208</v>
      </c>
      <c r="V258" s="172" t="s">
        <v>224</v>
      </c>
      <c r="W258" s="172" t="s">
        <v>229</v>
      </c>
      <c r="X258" s="172" t="s">
        <v>223</v>
      </c>
      <c r="Y258" s="172" t="s">
        <v>239</v>
      </c>
      <c r="Z258" s="172" t="s">
        <v>242</v>
      </c>
      <c r="AA258" s="172" t="s">
        <v>246</v>
      </c>
      <c r="AB258" s="172" t="s">
        <v>255</v>
      </c>
      <c r="AC258" s="172" t="s">
        <v>259</v>
      </c>
      <c r="AD258" s="172" t="s">
        <v>265</v>
      </c>
      <c r="AE258" s="172" t="s">
        <v>269</v>
      </c>
      <c r="AF258" s="172" t="s">
        <v>273</v>
      </c>
      <c r="AG258" s="172" t="s">
        <v>277</v>
      </c>
    </row>
    <row r="259" spans="1:33" ht="13.5" customHeight="1" thickBot="1" x14ac:dyDescent="0.25">
      <c r="A259" s="323"/>
      <c r="B259" s="173"/>
      <c r="C259" s="173"/>
      <c r="D259" s="173"/>
      <c r="E259" s="173"/>
      <c r="F259" s="173"/>
      <c r="G259" s="173"/>
      <c r="H259" s="173"/>
      <c r="I259" s="173"/>
      <c r="J259" s="173"/>
      <c r="K259" s="150"/>
      <c r="L259" s="173"/>
      <c r="M259" s="173"/>
      <c r="N259" s="173"/>
      <c r="O259" s="173"/>
      <c r="P259" s="173"/>
      <c r="Q259" s="173"/>
      <c r="R259" s="173"/>
      <c r="S259" s="173"/>
      <c r="T259" s="173"/>
      <c r="U259" s="173"/>
      <c r="V259" s="173"/>
      <c r="W259" s="173"/>
      <c r="X259" s="173"/>
      <c r="Y259" s="173"/>
      <c r="Z259" s="173"/>
      <c r="AA259" s="173"/>
      <c r="AB259" s="173"/>
      <c r="AC259" s="173"/>
      <c r="AD259" s="173"/>
      <c r="AE259" s="173"/>
      <c r="AF259" s="173"/>
      <c r="AG259" s="173"/>
    </row>
    <row r="260" spans="1:33" ht="18" customHeight="1" thickTop="1" thickBot="1" x14ac:dyDescent="0.25">
      <c r="A260" s="40" t="s">
        <v>336</v>
      </c>
      <c r="B260" s="46">
        <f>IFERROR(V22*H22,"0")</f>
        <v>0</v>
      </c>
      <c r="C260" s="46">
        <f>IFERROR(V28*H28,"0")+IFERROR(V29*H29,"0")+IFERROR(V30*H30,"0")+IFERROR(V31*H31,"0")</f>
        <v>199.5</v>
      </c>
      <c r="D260" s="46">
        <f>IFERROR(V36*H36,"0")+IFERROR(V37*H37,"0")+IFERROR(V38*H38,"0")</f>
        <v>72</v>
      </c>
      <c r="E260" s="46">
        <f>IFERROR(V43*H43,"0")+IFERROR(V44*H44,"0")</f>
        <v>12</v>
      </c>
      <c r="F260" s="46">
        <f>IFERROR(V49*H49,"0")+IFERROR(V50*H50,"0")+IFERROR(V51*H51,"0")+IFERROR(V52*H52,"0")+IFERROR(V53*H53,"0")+IFERROR(V54*H54,"0")+IFERROR(V55*H55,"0")</f>
        <v>266.40000000000003</v>
      </c>
      <c r="G260" s="46">
        <f>IFERROR(V60*H60,"0")+IFERROR(V61*H61,"0")</f>
        <v>199.9</v>
      </c>
      <c r="H260" s="46">
        <f>IFERROR(V66*H66,"0")</f>
        <v>90</v>
      </c>
      <c r="I260" s="46">
        <f>IFERROR(V71*H71,"0")+IFERROR(V72*H72,"0")</f>
        <v>0</v>
      </c>
      <c r="J260" s="46">
        <f>IFERROR(V77*H77,"0")+IFERROR(V78*H78,"0")+IFERROR(V79*H79,"0")+IFERROR(V80*H80,"0")+IFERROR(V81*H81,"0")+IFERROR(V82*H82,"0")+IFERROR(V83*H83,"0")</f>
        <v>1356</v>
      </c>
      <c r="K260" s="150"/>
      <c r="L260" s="46">
        <f>IFERROR(V88*H88,"0")+IFERROR(V89*H89,"0")+IFERROR(V90*H90,"0")</f>
        <v>23.44</v>
      </c>
      <c r="M260" s="46">
        <f>IFERROR(V95*H95,"0")+IFERROR(V96*H96,"0")+IFERROR(V97*H97,"0")+IFERROR(V98*H98,"0")+IFERROR(V99*H99,"0")</f>
        <v>266.39999999999998</v>
      </c>
      <c r="N260" s="46">
        <f>IFERROR(V104*H104,"0")+IFERROR(V105*H105,"0")</f>
        <v>480</v>
      </c>
      <c r="O260" s="46">
        <f>IFERROR(V110*H110,"0")</f>
        <v>72</v>
      </c>
      <c r="P260" s="46">
        <f>IFERROR(V115*H115,"0")+IFERROR(V116*H116,"0")+IFERROR(V117*H117,"0")+IFERROR(V118*H118,"0")</f>
        <v>198</v>
      </c>
      <c r="Q260" s="46">
        <f>IFERROR(V123*H123,"0")</f>
        <v>0</v>
      </c>
      <c r="R260" s="46">
        <f>IFERROR(V128*H128,"0")+IFERROR(V129*H129,"0")</f>
        <v>0</v>
      </c>
      <c r="S260" s="46">
        <f>IFERROR(V134*H134,"0")</f>
        <v>0</v>
      </c>
      <c r="T260" s="46">
        <f>IFERROR(V140*H140,"0")</f>
        <v>50</v>
      </c>
      <c r="U260" s="46">
        <f>IFERROR(V145*H145,"0")+IFERROR(V146*H146,"0")+IFERROR(V147*H147,"0")+IFERROR(V148*H148,"0")+IFERROR(V152*H152,"0")+IFERROR(V153*H153,"0")</f>
        <v>30</v>
      </c>
      <c r="V260" s="46">
        <f>IFERROR(V159*H159,"0")+IFERROR(V160*H160,"0")</f>
        <v>123</v>
      </c>
      <c r="W260" s="46">
        <f>IFERROR(V165*H165,"0")</f>
        <v>0</v>
      </c>
      <c r="X260" s="46">
        <f>IFERROR(V170*H170,"0")</f>
        <v>9.9</v>
      </c>
      <c r="Y260" s="46">
        <f>IFERROR(V176*H176,"0")</f>
        <v>207.2</v>
      </c>
      <c r="Z260" s="46">
        <f>IFERROR(V181*H181,"0")</f>
        <v>0</v>
      </c>
      <c r="AA260" s="46">
        <f>IFERROR(V186*H186,"0")+IFERROR(V187*H187,"0")+IFERROR(V188*H188,"0")+IFERROR(V189*H189,"0")</f>
        <v>574.4</v>
      </c>
      <c r="AB260" s="46">
        <f>IFERROR(V194*H194,"0")</f>
        <v>0</v>
      </c>
      <c r="AC260" s="46">
        <f>IFERROR(V199*H199,"0")+IFERROR(V200*H200,"0")</f>
        <v>0</v>
      </c>
      <c r="AD260" s="46">
        <f>IFERROR(V206*H206,"0")</f>
        <v>0</v>
      </c>
      <c r="AE260" s="46">
        <f>IFERROR(V212*H212,"0")</f>
        <v>200</v>
      </c>
      <c r="AF260" s="46">
        <f>IFERROR(V217*H217,"0")</f>
        <v>0</v>
      </c>
      <c r="AG260" s="46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1536.66</v>
      </c>
    </row>
    <row r="261" spans="1:33" ht="13.5" customHeight="1" thickTop="1" x14ac:dyDescent="0.2">
      <c r="C261" s="150"/>
    </row>
    <row r="262" spans="1:33" ht="19.5" customHeight="1" x14ac:dyDescent="0.2">
      <c r="A262" s="58" t="s">
        <v>337</v>
      </c>
      <c r="B262" s="58" t="s">
        <v>338</v>
      </c>
      <c r="C262" s="58" t="s">
        <v>339</v>
      </c>
    </row>
    <row r="263" spans="1:33" x14ac:dyDescent="0.2">
      <c r="A263" s="59">
        <f>SUMPRODUCT(--(BA:BA="ЗПФ"),--(U:U="кор"),H:H,W:W)+SUMPRODUCT(--(BA:BA="ЗПФ"),--(U:U="кг"),W:W)</f>
        <v>1816.3000000000002</v>
      </c>
      <c r="B263" s="60">
        <f>SUMPRODUCT(--(BA:BA="ПГП"),--(U:U="кор"),H:H,W:W)+SUMPRODUCT(--(BA:BA="ПГП"),--(U:U="кг"),W:W)</f>
        <v>4140.6000000000004</v>
      </c>
      <c r="C263" s="60">
        <f>SUMPRODUCT(--(BA:BA="КИЗ"),--(U:U="кор"),H:H,W:W)+SUMPRODUCT(--(BA:BA="КИЗ"),--(U:U="кг"),W:W)</f>
        <v>9.9</v>
      </c>
    </row>
  </sheetData>
  <sheetProtection algorithmName="SHA-512" hashValue="OWYjzrnaGwZf/xWLt50jJQhBlPu3183qiSTmAP7gAfyEMbmWwVQhbsuPNpOgLM8kAceuMSdxnGxTBTT6X0nEkQ==" saltValue="bVT8tIu/am+/+2H/c8Y/+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2">
    <mergeCell ref="P1:R1"/>
    <mergeCell ref="D17:E18"/>
    <mergeCell ref="V17:V18"/>
    <mergeCell ref="A138:X138"/>
    <mergeCell ref="X17:X18"/>
    <mergeCell ref="D123:E123"/>
    <mergeCell ref="A132:X132"/>
    <mergeCell ref="N229:T229"/>
    <mergeCell ref="D50:E50"/>
    <mergeCell ref="D110:E110"/>
    <mergeCell ref="D44:E44"/>
    <mergeCell ref="N79:R79"/>
    <mergeCell ref="AE257:AF257"/>
    <mergeCell ref="N90:R90"/>
    <mergeCell ref="N217:R217"/>
    <mergeCell ref="D54:E54"/>
    <mergeCell ref="J9:L9"/>
    <mergeCell ref="R5:S5"/>
    <mergeCell ref="N83:R83"/>
    <mergeCell ref="A137:X137"/>
    <mergeCell ref="D239:E239"/>
    <mergeCell ref="N74:T74"/>
    <mergeCell ref="D95:E95"/>
    <mergeCell ref="S17:T17"/>
    <mergeCell ref="Y17:Y18"/>
    <mergeCell ref="A139:X139"/>
    <mergeCell ref="A210:X210"/>
    <mergeCell ref="A8:C8"/>
    <mergeCell ref="N101:T101"/>
    <mergeCell ref="A185:X185"/>
    <mergeCell ref="D97:E97"/>
    <mergeCell ref="A203:X203"/>
    <mergeCell ref="A10:C10"/>
    <mergeCell ref="N247:R247"/>
    <mergeCell ref="A141:M142"/>
    <mergeCell ref="N38:R38"/>
    <mergeCell ref="N255:T255"/>
    <mergeCell ref="A180:X180"/>
    <mergeCell ref="A13:L13"/>
    <mergeCell ref="A19:X19"/>
    <mergeCell ref="A258:A259"/>
    <mergeCell ref="C258:C259"/>
    <mergeCell ref="N88:R88"/>
    <mergeCell ref="E258:E259"/>
    <mergeCell ref="A15:L15"/>
    <mergeCell ref="A62:M63"/>
    <mergeCell ref="N23:T23"/>
    <mergeCell ref="A48:X48"/>
    <mergeCell ref="R258:R259"/>
    <mergeCell ref="T258:T259"/>
    <mergeCell ref="O5:P5"/>
    <mergeCell ref="D49:E49"/>
    <mergeCell ref="F17:F18"/>
    <mergeCell ref="D242:E242"/>
    <mergeCell ref="N213:T213"/>
    <mergeCell ref="D234:E234"/>
    <mergeCell ref="A135:M136"/>
    <mergeCell ref="A126:X126"/>
    <mergeCell ref="D244:E244"/>
    <mergeCell ref="N150:T150"/>
    <mergeCell ref="A109:X109"/>
    <mergeCell ref="F5:G5"/>
    <mergeCell ref="A14:L14"/>
    <mergeCell ref="A47:X47"/>
    <mergeCell ref="AE258:AE259"/>
    <mergeCell ref="N189:R189"/>
    <mergeCell ref="A248:M249"/>
    <mergeCell ref="AG258:AG259"/>
    <mergeCell ref="N82:R82"/>
    <mergeCell ref="T11:U11"/>
    <mergeCell ref="A121:X121"/>
    <mergeCell ref="D165:E165"/>
    <mergeCell ref="N146:R146"/>
    <mergeCell ref="D152:E152"/>
    <mergeCell ref="D223:E223"/>
    <mergeCell ref="N33:T33"/>
    <mergeCell ref="D29:E29"/>
    <mergeCell ref="N73:T73"/>
    <mergeCell ref="A169:X169"/>
    <mergeCell ref="A201:M202"/>
    <mergeCell ref="A67:M68"/>
    <mergeCell ref="D247:E247"/>
    <mergeCell ref="D258:D259"/>
    <mergeCell ref="N160:R160"/>
    <mergeCell ref="A164:X164"/>
    <mergeCell ref="N236:T236"/>
    <mergeCell ref="A235:M236"/>
    <mergeCell ref="O8:P8"/>
    <mergeCell ref="A130:M131"/>
    <mergeCell ref="AF258:AF259"/>
    <mergeCell ref="D241:E241"/>
    <mergeCell ref="A237:X237"/>
    <mergeCell ref="D10:E10"/>
    <mergeCell ref="F10:G10"/>
    <mergeCell ref="N84:T84"/>
    <mergeCell ref="N227:R227"/>
    <mergeCell ref="N110:R110"/>
    <mergeCell ref="D243:E243"/>
    <mergeCell ref="D99:E99"/>
    <mergeCell ref="N149:T149"/>
    <mergeCell ref="A108:X108"/>
    <mergeCell ref="A174:X174"/>
    <mergeCell ref="A12:L12"/>
    <mergeCell ref="N142:T142"/>
    <mergeCell ref="N246:R246"/>
    <mergeCell ref="N233:R233"/>
    <mergeCell ref="N37:R37"/>
    <mergeCell ref="D105:E105"/>
    <mergeCell ref="D170:E170"/>
    <mergeCell ref="Y257:AC257"/>
    <mergeCell ref="N117:R117"/>
    <mergeCell ref="N61:R61"/>
    <mergeCell ref="A91:M92"/>
    <mergeCell ref="T257:U257"/>
    <mergeCell ref="D200:E200"/>
    <mergeCell ref="A184:X184"/>
    <mergeCell ref="D227:E227"/>
    <mergeCell ref="A9:C9"/>
    <mergeCell ref="N248:T248"/>
    <mergeCell ref="O12:P12"/>
    <mergeCell ref="A173:X173"/>
    <mergeCell ref="N39:T39"/>
    <mergeCell ref="D231:E231"/>
    <mergeCell ref="A111:M112"/>
    <mergeCell ref="O13:P13"/>
    <mergeCell ref="A182:M183"/>
    <mergeCell ref="A119:M120"/>
    <mergeCell ref="N212:R212"/>
    <mergeCell ref="D22:E22"/>
    <mergeCell ref="N51:R51"/>
    <mergeCell ref="N239:R239"/>
    <mergeCell ref="N105:R105"/>
    <mergeCell ref="A177:M178"/>
    <mergeCell ref="H1:O1"/>
    <mergeCell ref="V258:V259"/>
    <mergeCell ref="X258:X259"/>
    <mergeCell ref="D186:E186"/>
    <mergeCell ref="P258:P259"/>
    <mergeCell ref="O9:P9"/>
    <mergeCell ref="D217:E217"/>
    <mergeCell ref="N22:R22"/>
    <mergeCell ref="Z258:Z259"/>
    <mergeCell ref="V257:X257"/>
    <mergeCell ref="N207:T207"/>
    <mergeCell ref="A163:X163"/>
    <mergeCell ref="A76:X76"/>
    <mergeCell ref="D194:E194"/>
    <mergeCell ref="Z17:Z18"/>
    <mergeCell ref="N100:T100"/>
    <mergeCell ref="A32:M33"/>
    <mergeCell ref="N125:T125"/>
    <mergeCell ref="D146:E146"/>
    <mergeCell ref="D212:E212"/>
    <mergeCell ref="N62:T62"/>
    <mergeCell ref="D83:E83"/>
    <mergeCell ref="N120:T120"/>
    <mergeCell ref="A94:X94"/>
    <mergeCell ref="N252:T252"/>
    <mergeCell ref="N56:T56"/>
    <mergeCell ref="N123:R123"/>
    <mergeCell ref="A224:M225"/>
    <mergeCell ref="N187:R187"/>
    <mergeCell ref="N107:T107"/>
    <mergeCell ref="D89:E89"/>
    <mergeCell ref="A161:M162"/>
    <mergeCell ref="A70:X70"/>
    <mergeCell ref="D153:E153"/>
    <mergeCell ref="D128:E128"/>
    <mergeCell ref="N178:T178"/>
    <mergeCell ref="D199:E199"/>
    <mergeCell ref="N191:T191"/>
    <mergeCell ref="A216:X216"/>
    <mergeCell ref="N206:R206"/>
    <mergeCell ref="N57:T57"/>
    <mergeCell ref="A87:X87"/>
    <mergeCell ref="A193:X193"/>
    <mergeCell ref="D159:E159"/>
    <mergeCell ref="D80:E80"/>
    <mergeCell ref="N66:R66"/>
    <mergeCell ref="N188:R188"/>
    <mergeCell ref="N228:T228"/>
    <mergeCell ref="W258:W259"/>
    <mergeCell ref="D61:E61"/>
    <mergeCell ref="N238:R238"/>
    <mergeCell ref="Y258:Y259"/>
    <mergeCell ref="N148:R148"/>
    <mergeCell ref="N240:R240"/>
    <mergeCell ref="N44:R44"/>
    <mergeCell ref="F258:F259"/>
    <mergeCell ref="H258:H259"/>
    <mergeCell ref="A58:X58"/>
    <mergeCell ref="N155:T155"/>
    <mergeCell ref="D176:E176"/>
    <mergeCell ref="D51:E51"/>
    <mergeCell ref="A171:M172"/>
    <mergeCell ref="N172:T172"/>
    <mergeCell ref="A197:X197"/>
    <mergeCell ref="N95:R95"/>
    <mergeCell ref="N159:R159"/>
    <mergeCell ref="N97:R97"/>
    <mergeCell ref="D140:E140"/>
    <mergeCell ref="N96:R96"/>
    <mergeCell ref="A86:X86"/>
    <mergeCell ref="N183:T183"/>
    <mergeCell ref="A151:X151"/>
    <mergeCell ref="N249:T249"/>
    <mergeCell ref="A205:X205"/>
    <mergeCell ref="N40:T40"/>
    <mergeCell ref="N234:R234"/>
    <mergeCell ref="D36:E36"/>
    <mergeCell ref="A45:M46"/>
    <mergeCell ref="D7:L7"/>
    <mergeCell ref="A218:M219"/>
    <mergeCell ref="N115:R115"/>
    <mergeCell ref="H17:H18"/>
    <mergeCell ref="A42:X42"/>
    <mergeCell ref="N98:R98"/>
    <mergeCell ref="A144:X144"/>
    <mergeCell ref="D206:E206"/>
    <mergeCell ref="A215:X215"/>
    <mergeCell ref="N112:T112"/>
    <mergeCell ref="N106:T106"/>
    <mergeCell ref="D181:E181"/>
    <mergeCell ref="G17:G18"/>
    <mergeCell ref="H10:L10"/>
    <mergeCell ref="N53:R53"/>
    <mergeCell ref="A26:X26"/>
    <mergeCell ref="N43:R43"/>
    <mergeCell ref="N63:T63"/>
    <mergeCell ref="O258:O259"/>
    <mergeCell ref="Q258:Q259"/>
    <mergeCell ref="N99:R99"/>
    <mergeCell ref="A103:X103"/>
    <mergeCell ref="N145:R145"/>
    <mergeCell ref="A168:X168"/>
    <mergeCell ref="A73:M74"/>
    <mergeCell ref="T5:U5"/>
    <mergeCell ref="U17:U18"/>
    <mergeCell ref="D246:E246"/>
    <mergeCell ref="D233:E233"/>
    <mergeCell ref="N140:R140"/>
    <mergeCell ref="A21:X21"/>
    <mergeCell ref="A192:X192"/>
    <mergeCell ref="N232:R232"/>
    <mergeCell ref="N254:T254"/>
    <mergeCell ref="D104:E104"/>
    <mergeCell ref="N154:T154"/>
    <mergeCell ref="A113:X113"/>
    <mergeCell ref="T6:U9"/>
    <mergeCell ref="N77:R77"/>
    <mergeCell ref="N258:N259"/>
    <mergeCell ref="N91:T91"/>
    <mergeCell ref="A195:M196"/>
    <mergeCell ref="N253:T253"/>
    <mergeCell ref="D96:E96"/>
    <mergeCell ref="N242:R242"/>
    <mergeCell ref="D52:E52"/>
    <mergeCell ref="A124:M125"/>
    <mergeCell ref="N165:R165"/>
    <mergeCell ref="N152:R152"/>
    <mergeCell ref="N15:R16"/>
    <mergeCell ref="D116:E116"/>
    <mergeCell ref="N194:R194"/>
    <mergeCell ref="N141:T141"/>
    <mergeCell ref="A35:X35"/>
    <mergeCell ref="A102:X102"/>
    <mergeCell ref="N235:T235"/>
    <mergeCell ref="N136:T136"/>
    <mergeCell ref="N85:T85"/>
    <mergeCell ref="A213:M214"/>
    <mergeCell ref="D43:E43"/>
    <mergeCell ref="N29:R29"/>
    <mergeCell ref="N200:R200"/>
    <mergeCell ref="A190:M191"/>
    <mergeCell ref="N31:R31"/>
    <mergeCell ref="A34:X34"/>
    <mergeCell ref="N245:R245"/>
    <mergeCell ref="AB258:AB259"/>
    <mergeCell ref="A23:M24"/>
    <mergeCell ref="N60:R60"/>
    <mergeCell ref="N78:R78"/>
    <mergeCell ref="O11:P11"/>
    <mergeCell ref="A226:X226"/>
    <mergeCell ref="N241:R241"/>
    <mergeCell ref="A6:C6"/>
    <mergeCell ref="N92:T92"/>
    <mergeCell ref="N118:R118"/>
    <mergeCell ref="A39:M40"/>
    <mergeCell ref="N67:T67"/>
    <mergeCell ref="N80:R80"/>
    <mergeCell ref="D88:E88"/>
    <mergeCell ref="D148:E148"/>
    <mergeCell ref="N55:R55"/>
    <mergeCell ref="D115:E115"/>
    <mergeCell ref="D90:E90"/>
    <mergeCell ref="N196:T196"/>
    <mergeCell ref="A25:X25"/>
    <mergeCell ref="A221:X221"/>
    <mergeCell ref="N225:T225"/>
    <mergeCell ref="N71:R71"/>
    <mergeCell ref="N135:T135"/>
    <mergeCell ref="G258:G259"/>
    <mergeCell ref="N243:R243"/>
    <mergeCell ref="N50:R50"/>
    <mergeCell ref="I258:I259"/>
    <mergeCell ref="A75:X75"/>
    <mergeCell ref="D31:E31"/>
    <mergeCell ref="N208:T208"/>
    <mergeCell ref="D77:E77"/>
    <mergeCell ref="N223:R223"/>
    <mergeCell ref="N201:T201"/>
    <mergeCell ref="N250:T250"/>
    <mergeCell ref="A175:X175"/>
    <mergeCell ref="D160:E160"/>
    <mergeCell ref="D72:E72"/>
    <mergeCell ref="N214:T214"/>
    <mergeCell ref="N244:R244"/>
    <mergeCell ref="N231:R231"/>
    <mergeCell ref="D37:E37"/>
    <mergeCell ref="D118:E118"/>
    <mergeCell ref="A127:X127"/>
    <mergeCell ref="N224:T224"/>
    <mergeCell ref="N251:T251"/>
    <mergeCell ref="A114:X114"/>
    <mergeCell ref="D232:E232"/>
    <mergeCell ref="D1:F1"/>
    <mergeCell ref="A220:X220"/>
    <mergeCell ref="J17:J18"/>
    <mergeCell ref="D82:E82"/>
    <mergeCell ref="A157:X157"/>
    <mergeCell ref="L17:L18"/>
    <mergeCell ref="N219:T219"/>
    <mergeCell ref="A222:X222"/>
    <mergeCell ref="D240:E240"/>
    <mergeCell ref="N17:R18"/>
    <mergeCell ref="A166:M167"/>
    <mergeCell ref="N129:R129"/>
    <mergeCell ref="O6:P6"/>
    <mergeCell ref="N134:R134"/>
    <mergeCell ref="I17:I18"/>
    <mergeCell ref="T12:U12"/>
    <mergeCell ref="A5:C5"/>
    <mergeCell ref="A17:A18"/>
    <mergeCell ref="K17:K18"/>
    <mergeCell ref="A20:X20"/>
    <mergeCell ref="C17:C18"/>
    <mergeCell ref="D9:E9"/>
    <mergeCell ref="F9:G9"/>
    <mergeCell ref="A64:X64"/>
    <mergeCell ref="AD258:AD259"/>
    <mergeCell ref="N218:T218"/>
    <mergeCell ref="N176:R176"/>
    <mergeCell ref="D28:E28"/>
    <mergeCell ref="A100:M101"/>
    <mergeCell ref="A230:X230"/>
    <mergeCell ref="N128:R128"/>
    <mergeCell ref="A143:X143"/>
    <mergeCell ref="D117:E117"/>
    <mergeCell ref="D55:E55"/>
    <mergeCell ref="D30:E30"/>
    <mergeCell ref="N111:T111"/>
    <mergeCell ref="AA258:AA259"/>
    <mergeCell ref="AC258:AC259"/>
    <mergeCell ref="N119:T119"/>
    <mergeCell ref="A65:X65"/>
    <mergeCell ref="N162:T162"/>
    <mergeCell ref="J258:J259"/>
    <mergeCell ref="L258:L259"/>
    <mergeCell ref="N177:T177"/>
    <mergeCell ref="A179:X179"/>
    <mergeCell ref="D145:E145"/>
    <mergeCell ref="N52:R52"/>
    <mergeCell ref="D147:E147"/>
    <mergeCell ref="N2:U3"/>
    <mergeCell ref="D79:E79"/>
    <mergeCell ref="BA17:BA18"/>
    <mergeCell ref="D81:E81"/>
    <mergeCell ref="A41:X41"/>
    <mergeCell ref="AA17:AC18"/>
    <mergeCell ref="A27:X27"/>
    <mergeCell ref="N124:T124"/>
    <mergeCell ref="A228:M229"/>
    <mergeCell ref="N45:T45"/>
    <mergeCell ref="D5:E5"/>
    <mergeCell ref="O10:P10"/>
    <mergeCell ref="D8:L8"/>
    <mergeCell ref="A156:X156"/>
    <mergeCell ref="N116:R116"/>
    <mergeCell ref="N130:T130"/>
    <mergeCell ref="N68:T68"/>
    <mergeCell ref="A93:X93"/>
    <mergeCell ref="N46:T46"/>
    <mergeCell ref="AD17:AD18"/>
    <mergeCell ref="D38:E38"/>
    <mergeCell ref="N167:T167"/>
    <mergeCell ref="D188:E188"/>
    <mergeCell ref="N89:R89"/>
    <mergeCell ref="H5:L5"/>
    <mergeCell ref="N190:T190"/>
    <mergeCell ref="A207:M208"/>
    <mergeCell ref="N104:R104"/>
    <mergeCell ref="B17:B18"/>
    <mergeCell ref="N54:R54"/>
    <mergeCell ref="A84:M85"/>
    <mergeCell ref="A149:M150"/>
    <mergeCell ref="A158:X158"/>
    <mergeCell ref="N81:R81"/>
    <mergeCell ref="T10:U10"/>
    <mergeCell ref="A204:X204"/>
    <mergeCell ref="D189:E189"/>
    <mergeCell ref="D66:E66"/>
    <mergeCell ref="N181:R181"/>
    <mergeCell ref="N32:T32"/>
    <mergeCell ref="D53:E53"/>
    <mergeCell ref="A122:X122"/>
    <mergeCell ref="N147:R147"/>
    <mergeCell ref="W17:W18"/>
    <mergeCell ref="N161:T161"/>
    <mergeCell ref="A106:M107"/>
    <mergeCell ref="A59:X59"/>
    <mergeCell ref="N49:R49"/>
    <mergeCell ref="B258:B259"/>
    <mergeCell ref="A154:M155"/>
    <mergeCell ref="N170:R170"/>
    <mergeCell ref="D238:E238"/>
    <mergeCell ref="D78:E78"/>
    <mergeCell ref="D134:E134"/>
    <mergeCell ref="A209:X209"/>
    <mergeCell ref="N171:T171"/>
    <mergeCell ref="N28:R28"/>
    <mergeCell ref="N199:R199"/>
    <mergeCell ref="D71:E71"/>
    <mergeCell ref="N186:R186"/>
    <mergeCell ref="A211:X211"/>
    <mergeCell ref="N30:R30"/>
    <mergeCell ref="D98:E98"/>
    <mergeCell ref="N166:T166"/>
    <mergeCell ref="S258:S259"/>
    <mergeCell ref="U258:U259"/>
    <mergeCell ref="M258:M259"/>
    <mergeCell ref="D129:E129"/>
    <mergeCell ref="N36:R36"/>
    <mergeCell ref="A250:M255"/>
    <mergeCell ref="D245:E245"/>
    <mergeCell ref="C257:S257"/>
    <mergeCell ref="D60:E60"/>
    <mergeCell ref="A69:X69"/>
    <mergeCell ref="D187:E187"/>
    <mergeCell ref="N202:T202"/>
    <mergeCell ref="A133:X133"/>
    <mergeCell ref="N195:T195"/>
    <mergeCell ref="A198:X198"/>
    <mergeCell ref="N24:T24"/>
    <mergeCell ref="H9:I9"/>
    <mergeCell ref="A56:M57"/>
    <mergeCell ref="R6:S9"/>
    <mergeCell ref="N182:T182"/>
    <mergeCell ref="N153:R153"/>
    <mergeCell ref="D6:L6"/>
    <mergeCell ref="M17:M18"/>
    <mergeCell ref="N131:T131"/>
    <mergeCell ref="N72:R7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340</v>
      </c>
      <c r="H1" s="52"/>
    </row>
    <row r="3" spans="2:8" x14ac:dyDescent="0.2">
      <c r="B3" s="47" t="s">
        <v>341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342</v>
      </c>
      <c r="D6" s="47" t="s">
        <v>343</v>
      </c>
      <c r="E6" s="47"/>
    </row>
    <row r="7" spans="2:8" x14ac:dyDescent="0.2">
      <c r="B7" s="47" t="s">
        <v>344</v>
      </c>
      <c r="C7" s="47" t="s">
        <v>345</v>
      </c>
      <c r="D7" s="47" t="s">
        <v>346</v>
      </c>
      <c r="E7" s="47"/>
    </row>
    <row r="9" spans="2:8" x14ac:dyDescent="0.2">
      <c r="B9" s="47" t="s">
        <v>347</v>
      </c>
      <c r="C9" s="47" t="s">
        <v>342</v>
      </c>
      <c r="D9" s="47"/>
      <c r="E9" s="47"/>
    </row>
    <row r="11" spans="2:8" x14ac:dyDescent="0.2">
      <c r="B11" s="47" t="s">
        <v>348</v>
      </c>
      <c r="C11" s="47" t="s">
        <v>345</v>
      </c>
      <c r="D11" s="47"/>
      <c r="E11" s="47"/>
    </row>
    <row r="13" spans="2:8" x14ac:dyDescent="0.2">
      <c r="B13" s="47" t="s">
        <v>349</v>
      </c>
      <c r="C13" s="47"/>
      <c r="D13" s="47"/>
      <c r="E13" s="47"/>
    </row>
    <row r="14" spans="2:8" x14ac:dyDescent="0.2">
      <c r="B14" s="47" t="s">
        <v>350</v>
      </c>
      <c r="C14" s="47"/>
      <c r="D14" s="47"/>
      <c r="E14" s="47"/>
    </row>
    <row r="15" spans="2:8" x14ac:dyDescent="0.2">
      <c r="B15" s="47" t="s">
        <v>351</v>
      </c>
      <c r="C15" s="47"/>
      <c r="D15" s="47"/>
      <c r="E15" s="47"/>
    </row>
    <row r="16" spans="2:8" x14ac:dyDescent="0.2">
      <c r="B16" s="47" t="s">
        <v>352</v>
      </c>
      <c r="C16" s="47"/>
      <c r="D16" s="47"/>
      <c r="E16" s="47"/>
    </row>
    <row r="17" spans="2:5" x14ac:dyDescent="0.2">
      <c r="B17" s="47" t="s">
        <v>353</v>
      </c>
      <c r="C17" s="47"/>
      <c r="D17" s="47"/>
      <c r="E17" s="47"/>
    </row>
    <row r="18" spans="2:5" x14ac:dyDescent="0.2">
      <c r="B18" s="47" t="s">
        <v>354</v>
      </c>
      <c r="C18" s="47"/>
      <c r="D18" s="47"/>
      <c r="E18" s="47"/>
    </row>
    <row r="19" spans="2:5" x14ac:dyDescent="0.2">
      <c r="B19" s="47" t="s">
        <v>355</v>
      </c>
      <c r="C19" s="47"/>
      <c r="D19" s="47"/>
      <c r="E19" s="47"/>
    </row>
    <row r="20" spans="2:5" x14ac:dyDescent="0.2">
      <c r="B20" s="47" t="s">
        <v>356</v>
      </c>
      <c r="C20" s="47"/>
      <c r="D20" s="47"/>
      <c r="E20" s="47"/>
    </row>
    <row r="21" spans="2:5" x14ac:dyDescent="0.2">
      <c r="B21" s="47" t="s">
        <v>357</v>
      </c>
      <c r="C21" s="47"/>
      <c r="D21" s="47"/>
      <c r="E21" s="47"/>
    </row>
    <row r="22" spans="2:5" x14ac:dyDescent="0.2">
      <c r="B22" s="47" t="s">
        <v>358</v>
      </c>
      <c r="C22" s="47"/>
      <c r="D22" s="47"/>
      <c r="E22" s="47"/>
    </row>
    <row r="23" spans="2:5" x14ac:dyDescent="0.2">
      <c r="B23" s="47" t="s">
        <v>359</v>
      </c>
      <c r="C23" s="47"/>
      <c r="D23" s="47"/>
      <c r="E23" s="47"/>
    </row>
  </sheetData>
  <sheetProtection algorithmName="SHA-512" hashValue="l3HmWtRjDKFYRLx0UIHcq/DTE8dzLnDbv03nu35xiLqZ4I19ljGJIOKU4i9s06iZwkWUym07EsjhGoWn5/45VA==" saltValue="wHW2cVuFjfYWytFyELp6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391</vt:i4>
      </vt:variant>
    </vt:vector>
  </HeadingPairs>
  <TitlesOfParts>
    <vt:vector size="3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2023-11-17T11:26:26Z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