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8,11,23 КИ\"/>
    </mc:Choice>
  </mc:AlternateContent>
  <xr:revisionPtr revIDLastSave="0" documentId="13_ncr:1_{CD368AEA-19A1-4F4B-9A14-47B7195B8D76}" xr6:coauthVersionLast="45" xr6:coauthVersionMax="45" xr10:uidLastSave="{00000000-0000-0000-0000-000000000000}"/>
  <bookViews>
    <workbookView xWindow="-120" yWindow="-120" windowWidth="29040" windowHeight="15840" tabRatio="242" xr2:uid="{00000000-000D-0000-FFFF-FFFF00000000}"/>
  </bookViews>
  <sheets>
    <sheet name="TDSheet" sheetId="1" r:id="rId1"/>
    <sheet name="для Гермес" sheetId="3" r:id="rId2"/>
  </sheets>
  <externalReferences>
    <externalReference r:id="rId3"/>
    <externalReference r:id="rId4"/>
  </externalReferences>
  <definedNames>
    <definedName name="_xlnm._FilterDatabase" localSheetId="0" hidden="1">TDSheet!$A$3:$AD$110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8" i="1" l="1"/>
  <c r="T5" i="1"/>
  <c r="AD102" i="1" l="1"/>
  <c r="S5" i="1"/>
  <c r="AC39" i="1" l="1"/>
  <c r="AC65" i="1"/>
  <c r="AC70" i="1"/>
  <c r="AC80" i="1"/>
  <c r="AC87" i="1"/>
  <c r="AC88" i="1"/>
  <c r="AC89" i="1"/>
  <c r="AC90" i="1"/>
  <c r="AC96" i="1"/>
  <c r="M7" i="1" l="1"/>
  <c r="Q7" i="1" s="1"/>
  <c r="M8" i="1"/>
  <c r="M9" i="1"/>
  <c r="Q9" i="1" s="1"/>
  <c r="M10" i="1"/>
  <c r="Q10" i="1" s="1"/>
  <c r="M11" i="1"/>
  <c r="Q11" i="1" s="1"/>
  <c r="M13" i="1"/>
  <c r="Q13" i="1" s="1"/>
  <c r="M14" i="1"/>
  <c r="Q14" i="1" s="1"/>
  <c r="M15" i="1"/>
  <c r="Q15" i="1" s="1"/>
  <c r="M18" i="1"/>
  <c r="Q18" i="1" s="1"/>
  <c r="M19" i="1"/>
  <c r="Q19" i="1" s="1"/>
  <c r="M20" i="1"/>
  <c r="Q20" i="1" s="1"/>
  <c r="M26" i="1"/>
  <c r="Q26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6" i="1"/>
  <c r="Q6" i="1" s="1"/>
  <c r="N12" i="1"/>
  <c r="N16" i="1"/>
  <c r="M16" i="1" s="1"/>
  <c r="Q16" i="1" s="1"/>
  <c r="N17" i="1"/>
  <c r="M17" i="1" s="1"/>
  <c r="Q17" i="1" s="1"/>
  <c r="N21" i="1"/>
  <c r="M21" i="1" s="1"/>
  <c r="Q21" i="1" s="1"/>
  <c r="N22" i="1"/>
  <c r="M22" i="1" s="1"/>
  <c r="Q22" i="1" s="1"/>
  <c r="N23" i="1"/>
  <c r="M23" i="1" s="1"/>
  <c r="Q23" i="1" s="1"/>
  <c r="N24" i="1"/>
  <c r="M24" i="1" s="1"/>
  <c r="Q24" i="1" s="1"/>
  <c r="N25" i="1"/>
  <c r="M25" i="1" s="1"/>
  <c r="Q25" i="1" s="1"/>
  <c r="N27" i="1"/>
  <c r="M27" i="1" s="1"/>
  <c r="Q27" i="1" s="1"/>
  <c r="N28" i="1"/>
  <c r="M28" i="1" s="1"/>
  <c r="Q28" i="1" s="1"/>
  <c r="N29" i="1"/>
  <c r="M29" i="1" s="1"/>
  <c r="Q29" i="1" s="1"/>
  <c r="N30" i="1"/>
  <c r="M30" i="1" s="1"/>
  <c r="Q30" i="1" s="1"/>
  <c r="N31" i="1"/>
  <c r="M31" i="1" s="1"/>
  <c r="Q31" i="1" s="1"/>
  <c r="N32" i="1"/>
  <c r="M32" i="1" s="1"/>
  <c r="Q32" i="1" s="1"/>
  <c r="N33" i="1"/>
  <c r="M33" i="1" s="1"/>
  <c r="Q33" i="1" s="1"/>
  <c r="N50" i="1"/>
  <c r="M50" i="1" s="1"/>
  <c r="Q50" i="1" s="1"/>
  <c r="N63" i="1"/>
  <c r="M63" i="1" s="1"/>
  <c r="Q63" i="1" s="1"/>
  <c r="N64" i="1"/>
  <c r="M64" i="1" s="1"/>
  <c r="Q64" i="1" s="1"/>
  <c r="N65" i="1"/>
  <c r="M65" i="1" s="1"/>
  <c r="Q65" i="1" s="1"/>
  <c r="N75" i="1"/>
  <c r="M75" i="1" s="1"/>
  <c r="Q75" i="1" s="1"/>
  <c r="N76" i="1"/>
  <c r="M76" i="1" s="1"/>
  <c r="Q76" i="1" s="1"/>
  <c r="N77" i="1"/>
  <c r="M77" i="1" s="1"/>
  <c r="Q77" i="1" s="1"/>
  <c r="N78" i="1"/>
  <c r="M78" i="1" s="1"/>
  <c r="Q78" i="1" s="1"/>
  <c r="N79" i="1"/>
  <c r="M79" i="1" s="1"/>
  <c r="Q79" i="1" s="1"/>
  <c r="N80" i="1"/>
  <c r="M80" i="1" s="1"/>
  <c r="Q80" i="1" s="1"/>
  <c r="N81" i="1"/>
  <c r="M81" i="1" s="1"/>
  <c r="Q81" i="1" s="1"/>
  <c r="N91" i="1"/>
  <c r="M91" i="1" s="1"/>
  <c r="Q91" i="1" s="1"/>
  <c r="N92" i="1"/>
  <c r="M92" i="1" s="1"/>
  <c r="Q92" i="1" s="1"/>
  <c r="N93" i="1"/>
  <c r="M93" i="1" s="1"/>
  <c r="Q93" i="1" s="1"/>
  <c r="N94" i="1"/>
  <c r="M94" i="1" s="1"/>
  <c r="Q94" i="1" s="1"/>
  <c r="N95" i="1"/>
  <c r="M95" i="1" s="1"/>
  <c r="Q95" i="1" s="1"/>
  <c r="I7" i="1"/>
  <c r="X7" i="1" s="1"/>
  <c r="I8" i="1"/>
  <c r="I9" i="1"/>
  <c r="X9" i="1" s="1"/>
  <c r="I10" i="1"/>
  <c r="X10" i="1" s="1"/>
  <c r="I11" i="1"/>
  <c r="X11" i="1" s="1"/>
  <c r="I13" i="1"/>
  <c r="X13" i="1" s="1"/>
  <c r="I14" i="1"/>
  <c r="X14" i="1" s="1"/>
  <c r="I15" i="1"/>
  <c r="X15" i="1" s="1"/>
  <c r="I20" i="1"/>
  <c r="X20" i="1" s="1"/>
  <c r="I34" i="1"/>
  <c r="X34" i="1" s="1"/>
  <c r="I35" i="1"/>
  <c r="X35" i="1" s="1"/>
  <c r="I36" i="1"/>
  <c r="X36" i="1" s="1"/>
  <c r="I37" i="1"/>
  <c r="X37" i="1" s="1"/>
  <c r="I38" i="1"/>
  <c r="X38" i="1" s="1"/>
  <c r="I39" i="1"/>
  <c r="X39" i="1" s="1"/>
  <c r="I40" i="1"/>
  <c r="X40" i="1" s="1"/>
  <c r="I41" i="1"/>
  <c r="X41" i="1" s="1"/>
  <c r="I42" i="1"/>
  <c r="X42" i="1" s="1"/>
  <c r="I43" i="1"/>
  <c r="X43" i="1" s="1"/>
  <c r="I44" i="1"/>
  <c r="X44" i="1" s="1"/>
  <c r="I45" i="1"/>
  <c r="X45" i="1" s="1"/>
  <c r="I46" i="1"/>
  <c r="X46" i="1" s="1"/>
  <c r="I47" i="1"/>
  <c r="X47" i="1" s="1"/>
  <c r="I48" i="1"/>
  <c r="X48" i="1" s="1"/>
  <c r="I49" i="1"/>
  <c r="X49" i="1" s="1"/>
  <c r="I51" i="1"/>
  <c r="X51" i="1" s="1"/>
  <c r="I52" i="1"/>
  <c r="X52" i="1" s="1"/>
  <c r="I53" i="1"/>
  <c r="X53" i="1" s="1"/>
  <c r="I54" i="1"/>
  <c r="X54" i="1" s="1"/>
  <c r="I55" i="1"/>
  <c r="X55" i="1" s="1"/>
  <c r="I56" i="1"/>
  <c r="X56" i="1" s="1"/>
  <c r="I57" i="1"/>
  <c r="X57" i="1" s="1"/>
  <c r="I58" i="1"/>
  <c r="X58" i="1" s="1"/>
  <c r="I59" i="1"/>
  <c r="I60" i="1"/>
  <c r="I61" i="1"/>
  <c r="X61" i="1" s="1"/>
  <c r="I62" i="1"/>
  <c r="I66" i="1"/>
  <c r="X66" i="1" s="1"/>
  <c r="I67" i="1"/>
  <c r="I68" i="1"/>
  <c r="X68" i="1" s="1"/>
  <c r="I69" i="1"/>
  <c r="X69" i="1" s="1"/>
  <c r="I70" i="1"/>
  <c r="I71" i="1"/>
  <c r="I77" i="1"/>
  <c r="X77" i="1" s="1"/>
  <c r="I82" i="1"/>
  <c r="X82" i="1" s="1"/>
  <c r="I83" i="1"/>
  <c r="X83" i="1" s="1"/>
  <c r="I84" i="1"/>
  <c r="I85" i="1"/>
  <c r="I86" i="1"/>
  <c r="I87" i="1"/>
  <c r="I88" i="1"/>
  <c r="X88" i="1" s="1"/>
  <c r="I89" i="1"/>
  <c r="I90" i="1"/>
  <c r="I96" i="1"/>
  <c r="X96" i="1" s="1"/>
  <c r="I97" i="1"/>
  <c r="I98" i="1"/>
  <c r="I99" i="1"/>
  <c r="X99" i="1" s="1"/>
  <c r="I100" i="1"/>
  <c r="I101" i="1"/>
  <c r="I102" i="1"/>
  <c r="X102" i="1" s="1"/>
  <c r="I103" i="1"/>
  <c r="X103" i="1" s="1"/>
  <c r="I104" i="1"/>
  <c r="X104" i="1" s="1"/>
  <c r="I105" i="1"/>
  <c r="X105" i="1" s="1"/>
  <c r="I106" i="1"/>
  <c r="X106" i="1" s="1"/>
  <c r="I107" i="1"/>
  <c r="X107" i="1" s="1"/>
  <c r="I108" i="1"/>
  <c r="X108" i="1" s="1"/>
  <c r="I109" i="1"/>
  <c r="X109" i="1" s="1"/>
  <c r="I110" i="1"/>
  <c r="X110" i="1" s="1"/>
  <c r="I6" i="1"/>
  <c r="X6" i="1" s="1"/>
  <c r="H12" i="1"/>
  <c r="I12" i="1" s="1"/>
  <c r="H16" i="1"/>
  <c r="I16" i="1" s="1"/>
  <c r="X16" i="1" s="1"/>
  <c r="H17" i="1"/>
  <c r="I17" i="1" s="1"/>
  <c r="X17" i="1" s="1"/>
  <c r="H18" i="1"/>
  <c r="I18" i="1" s="1"/>
  <c r="X18" i="1" s="1"/>
  <c r="H19" i="1"/>
  <c r="I19" i="1" s="1"/>
  <c r="X19" i="1" s="1"/>
  <c r="H21" i="1"/>
  <c r="I21" i="1" s="1"/>
  <c r="X21" i="1" s="1"/>
  <c r="H22" i="1"/>
  <c r="I22" i="1" s="1"/>
  <c r="X22" i="1" s="1"/>
  <c r="H23" i="1"/>
  <c r="I23" i="1" s="1"/>
  <c r="X23" i="1" s="1"/>
  <c r="H24" i="1"/>
  <c r="I24" i="1" s="1"/>
  <c r="X24" i="1" s="1"/>
  <c r="H25" i="1"/>
  <c r="I25" i="1" s="1"/>
  <c r="X25" i="1" s="1"/>
  <c r="H26" i="1"/>
  <c r="I26" i="1" s="1"/>
  <c r="X26" i="1" s="1"/>
  <c r="H27" i="1"/>
  <c r="I27" i="1" s="1"/>
  <c r="X27" i="1" s="1"/>
  <c r="H28" i="1"/>
  <c r="I28" i="1" s="1"/>
  <c r="X28" i="1" s="1"/>
  <c r="H29" i="1"/>
  <c r="I29" i="1" s="1"/>
  <c r="X29" i="1" s="1"/>
  <c r="H30" i="1"/>
  <c r="I30" i="1" s="1"/>
  <c r="X30" i="1" s="1"/>
  <c r="H31" i="1"/>
  <c r="I31" i="1" s="1"/>
  <c r="X31" i="1" s="1"/>
  <c r="H32" i="1"/>
  <c r="I32" i="1" s="1"/>
  <c r="X32" i="1" s="1"/>
  <c r="H33" i="1"/>
  <c r="I33" i="1" s="1"/>
  <c r="X33" i="1" s="1"/>
  <c r="H50" i="1"/>
  <c r="I50" i="1" s="1"/>
  <c r="X50" i="1" s="1"/>
  <c r="H63" i="1"/>
  <c r="I63" i="1" s="1"/>
  <c r="H64" i="1"/>
  <c r="I64" i="1" s="1"/>
  <c r="H65" i="1"/>
  <c r="I65" i="1" s="1"/>
  <c r="H72" i="1"/>
  <c r="I72" i="1" s="1"/>
  <c r="X72" i="1" s="1"/>
  <c r="H73" i="1"/>
  <c r="I73" i="1" s="1"/>
  <c r="X73" i="1" s="1"/>
  <c r="H74" i="1"/>
  <c r="I74" i="1" s="1"/>
  <c r="X74" i="1" s="1"/>
  <c r="H75" i="1"/>
  <c r="I75" i="1" s="1"/>
  <c r="X75" i="1" s="1"/>
  <c r="H76" i="1"/>
  <c r="I76" i="1" s="1"/>
  <c r="X76" i="1" s="1"/>
  <c r="H78" i="1"/>
  <c r="I78" i="1" s="1"/>
  <c r="X78" i="1" s="1"/>
  <c r="H79" i="1"/>
  <c r="I79" i="1" s="1"/>
  <c r="X79" i="1" s="1"/>
  <c r="H80" i="1"/>
  <c r="I80" i="1" s="1"/>
  <c r="H81" i="1"/>
  <c r="I81" i="1" s="1"/>
  <c r="X81" i="1" s="1"/>
  <c r="H91" i="1"/>
  <c r="I91" i="1" s="1"/>
  <c r="X91" i="1" s="1"/>
  <c r="H92" i="1"/>
  <c r="I92" i="1" s="1"/>
  <c r="X92" i="1" s="1"/>
  <c r="H93" i="1"/>
  <c r="I93" i="1" s="1"/>
  <c r="X93" i="1" s="1"/>
  <c r="H94" i="1"/>
  <c r="I94" i="1" s="1"/>
  <c r="X94" i="1" s="1"/>
  <c r="H95" i="1"/>
  <c r="I95" i="1" s="1"/>
  <c r="X95" i="1" s="1"/>
  <c r="L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105" i="1"/>
  <c r="AB106" i="1"/>
  <c r="AB107" i="1"/>
  <c r="AB108" i="1"/>
  <c r="AB109" i="1"/>
  <c r="AB110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6" i="1"/>
  <c r="C87" i="1"/>
  <c r="C88" i="1"/>
  <c r="C89" i="1"/>
  <c r="C90" i="1"/>
  <c r="C96" i="1"/>
  <c r="C6" i="1"/>
  <c r="C27" i="1"/>
  <c r="C34" i="1"/>
  <c r="C37" i="1"/>
  <c r="C39" i="1"/>
  <c r="C40" i="1"/>
  <c r="C43" i="1"/>
  <c r="C44" i="1"/>
  <c r="C46" i="1"/>
  <c r="C59" i="1"/>
  <c r="C63" i="1"/>
  <c r="C64" i="1"/>
  <c r="C65" i="1"/>
  <c r="C66" i="1"/>
  <c r="C67" i="1"/>
  <c r="C68" i="1"/>
  <c r="C70" i="1"/>
  <c r="C80" i="1"/>
  <c r="J88" i="1"/>
  <c r="J7" i="1"/>
  <c r="J8" i="1"/>
  <c r="J9" i="1"/>
  <c r="AD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AD77" i="1" s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6" i="1"/>
  <c r="G5" i="1"/>
  <c r="F5" i="1"/>
  <c r="V5" i="1"/>
  <c r="P5" i="1"/>
  <c r="O5" i="1"/>
  <c r="K5" i="1"/>
  <c r="AD110" i="1" l="1"/>
  <c r="AD6" i="1"/>
  <c r="AD109" i="1"/>
  <c r="AD107" i="1"/>
  <c r="AD105" i="1"/>
  <c r="AD103" i="1"/>
  <c r="AD96" i="1"/>
  <c r="AD94" i="1"/>
  <c r="AD92" i="1"/>
  <c r="AD83" i="1"/>
  <c r="AD81" i="1"/>
  <c r="AD79" i="1"/>
  <c r="AD75" i="1"/>
  <c r="AD73" i="1"/>
  <c r="AD69" i="1"/>
  <c r="AD61" i="1"/>
  <c r="AD55" i="1"/>
  <c r="AD49" i="1"/>
  <c r="AD37" i="1"/>
  <c r="AD33" i="1"/>
  <c r="AD29" i="1"/>
  <c r="AD25" i="1"/>
  <c r="AD21" i="1"/>
  <c r="AD19" i="1"/>
  <c r="AD17" i="1"/>
  <c r="AD15" i="1"/>
  <c r="AD11" i="1"/>
  <c r="AD7" i="1"/>
  <c r="AD108" i="1"/>
  <c r="AD106" i="1"/>
  <c r="AD104" i="1"/>
  <c r="AD99" i="1"/>
  <c r="AD95" i="1"/>
  <c r="AD93" i="1"/>
  <c r="AD91" i="1"/>
  <c r="AD82" i="1"/>
  <c r="AD78" i="1"/>
  <c r="AD76" i="1"/>
  <c r="AD74" i="1"/>
  <c r="AD72" i="1"/>
  <c r="AD68" i="1"/>
  <c r="AD66" i="1"/>
  <c r="AD36" i="1"/>
  <c r="AD32" i="1"/>
  <c r="AD30" i="1"/>
  <c r="AD28" i="1"/>
  <c r="AD26" i="1"/>
  <c r="AD24" i="1"/>
  <c r="AD22" i="1"/>
  <c r="AD20" i="1"/>
  <c r="AD18" i="1"/>
  <c r="AD16" i="1"/>
  <c r="AD12" i="1"/>
  <c r="AD88" i="1"/>
  <c r="X59" i="1"/>
  <c r="R64" i="1"/>
  <c r="U64" i="1" s="1"/>
  <c r="X64" i="1" s="1"/>
  <c r="R50" i="1"/>
  <c r="R67" i="1"/>
  <c r="U67" i="1" s="1"/>
  <c r="X67" i="1" s="1"/>
  <c r="R59" i="1"/>
  <c r="U59" i="1" s="1"/>
  <c r="R46" i="1"/>
  <c r="R84" i="1"/>
  <c r="U84" i="1" s="1"/>
  <c r="X84" i="1" s="1"/>
  <c r="R57" i="1"/>
  <c r="R40" i="1"/>
  <c r="R97" i="1"/>
  <c r="U97" i="1" s="1"/>
  <c r="X97" i="1" s="1"/>
  <c r="R62" i="1"/>
  <c r="U62" i="1" s="1"/>
  <c r="X62" i="1" s="1"/>
  <c r="R58" i="1"/>
  <c r="R89" i="1"/>
  <c r="U89" i="1" s="1"/>
  <c r="X89" i="1" s="1"/>
  <c r="R70" i="1"/>
  <c r="U70" i="1" s="1"/>
  <c r="X70" i="1" s="1"/>
  <c r="R53" i="1"/>
  <c r="R44" i="1"/>
  <c r="R90" i="1"/>
  <c r="U90" i="1" s="1"/>
  <c r="X90" i="1" s="1"/>
  <c r="R71" i="1"/>
  <c r="U71" i="1" s="1"/>
  <c r="X71" i="1" s="1"/>
  <c r="R39" i="1"/>
  <c r="R65" i="1"/>
  <c r="U65" i="1" s="1"/>
  <c r="X65" i="1" s="1"/>
  <c r="R63" i="1"/>
  <c r="U63" i="1" s="1"/>
  <c r="X63" i="1" s="1"/>
  <c r="R87" i="1"/>
  <c r="U87" i="1" s="1"/>
  <c r="X87" i="1" s="1"/>
  <c r="R48" i="1"/>
  <c r="R23" i="1"/>
  <c r="R101" i="1"/>
  <c r="U101" i="1" s="1"/>
  <c r="X101" i="1" s="1"/>
  <c r="R86" i="1"/>
  <c r="U86" i="1" s="1"/>
  <c r="X86" i="1" s="1"/>
  <c r="R60" i="1"/>
  <c r="U60" i="1" s="1"/>
  <c r="X60" i="1" s="1"/>
  <c r="R56" i="1"/>
  <c r="R54" i="1"/>
  <c r="R52" i="1"/>
  <c r="R47" i="1"/>
  <c r="R45" i="1"/>
  <c r="R43" i="1"/>
  <c r="R41" i="1"/>
  <c r="R35" i="1"/>
  <c r="R14" i="1"/>
  <c r="R80" i="1"/>
  <c r="R31" i="1"/>
  <c r="R27" i="1"/>
  <c r="R100" i="1"/>
  <c r="U100" i="1" s="1"/>
  <c r="X100" i="1" s="1"/>
  <c r="R98" i="1"/>
  <c r="U98" i="1" s="1"/>
  <c r="X98" i="1" s="1"/>
  <c r="R85" i="1"/>
  <c r="U85" i="1" s="1"/>
  <c r="X85" i="1" s="1"/>
  <c r="R51" i="1"/>
  <c r="R42" i="1"/>
  <c r="R38" i="1"/>
  <c r="R34" i="1"/>
  <c r="R13" i="1"/>
  <c r="R10" i="1"/>
  <c r="N5" i="1"/>
  <c r="Y95" i="1"/>
  <c r="Y93" i="1"/>
  <c r="Y91" i="1"/>
  <c r="Y80" i="1"/>
  <c r="Y78" i="1"/>
  <c r="Y75" i="1"/>
  <c r="Y73" i="1"/>
  <c r="Y65" i="1"/>
  <c r="Y63" i="1"/>
  <c r="Y33" i="1"/>
  <c r="Y31" i="1"/>
  <c r="Y29" i="1"/>
  <c r="Y27" i="1"/>
  <c r="Y25" i="1"/>
  <c r="Y23" i="1"/>
  <c r="Y21" i="1"/>
  <c r="Y18" i="1"/>
  <c r="Y16" i="1"/>
  <c r="Y6" i="1"/>
  <c r="Y109" i="1"/>
  <c r="Y107" i="1"/>
  <c r="Y105" i="1"/>
  <c r="Y103" i="1"/>
  <c r="Y101" i="1"/>
  <c r="Y99" i="1"/>
  <c r="Y97" i="1"/>
  <c r="Y90" i="1"/>
  <c r="Y88" i="1"/>
  <c r="Y86" i="1"/>
  <c r="Y84" i="1"/>
  <c r="Y82" i="1"/>
  <c r="Y71" i="1"/>
  <c r="Y69" i="1"/>
  <c r="Y67" i="1"/>
  <c r="Y62" i="1"/>
  <c r="Y60" i="1"/>
  <c r="Y58" i="1"/>
  <c r="Y56" i="1"/>
  <c r="Y54" i="1"/>
  <c r="Y52" i="1"/>
  <c r="Y49" i="1"/>
  <c r="Y47" i="1"/>
  <c r="Y45" i="1"/>
  <c r="Y43" i="1"/>
  <c r="Y41" i="1"/>
  <c r="Y39" i="1"/>
  <c r="Y37" i="1"/>
  <c r="Y35" i="1"/>
  <c r="Y20" i="1"/>
  <c r="Y14" i="1"/>
  <c r="Y11" i="1"/>
  <c r="Y9" i="1"/>
  <c r="Y7" i="1"/>
  <c r="M12" i="1"/>
  <c r="Q12" i="1" s="1"/>
  <c r="Q8" i="1"/>
  <c r="Y94" i="1"/>
  <c r="Y92" i="1"/>
  <c r="Y81" i="1"/>
  <c r="Y79" i="1"/>
  <c r="Y76" i="1"/>
  <c r="Y74" i="1"/>
  <c r="Y72" i="1"/>
  <c r="Y64" i="1"/>
  <c r="Y50" i="1"/>
  <c r="Y32" i="1"/>
  <c r="Y30" i="1"/>
  <c r="Y28" i="1"/>
  <c r="Y26" i="1"/>
  <c r="Y24" i="1"/>
  <c r="Y22" i="1"/>
  <c r="Y19" i="1"/>
  <c r="Y17" i="1"/>
  <c r="Y110" i="1"/>
  <c r="Y108" i="1"/>
  <c r="Y106" i="1"/>
  <c r="Y104" i="1"/>
  <c r="Y102" i="1"/>
  <c r="Y100" i="1"/>
  <c r="Y98" i="1"/>
  <c r="Y96" i="1"/>
  <c r="Y89" i="1"/>
  <c r="Y87" i="1"/>
  <c r="Y85" i="1"/>
  <c r="Y83" i="1"/>
  <c r="Y77" i="1"/>
  <c r="Y70" i="1"/>
  <c r="Y68" i="1"/>
  <c r="Y66" i="1"/>
  <c r="Y61" i="1"/>
  <c r="Y59" i="1"/>
  <c r="Y57" i="1"/>
  <c r="Y55" i="1"/>
  <c r="Y53" i="1"/>
  <c r="Y51" i="1"/>
  <c r="Y48" i="1"/>
  <c r="Y46" i="1"/>
  <c r="Y44" i="1"/>
  <c r="Y42" i="1"/>
  <c r="Y40" i="1"/>
  <c r="Y38" i="1"/>
  <c r="Y36" i="1"/>
  <c r="Y34" i="1"/>
  <c r="Y15" i="1"/>
  <c r="Y13" i="1"/>
  <c r="Y10" i="1"/>
  <c r="H5" i="1"/>
  <c r="I5" i="1"/>
  <c r="Z5" i="1"/>
  <c r="AA5" i="1"/>
  <c r="AB5" i="1"/>
  <c r="X8" i="1" l="1"/>
  <c r="X12" i="1"/>
  <c r="AD10" i="1"/>
  <c r="AD42" i="1"/>
  <c r="AD31" i="1"/>
  <c r="AD86" i="1"/>
  <c r="AD87" i="1"/>
  <c r="AD65" i="1"/>
  <c r="AD71" i="1"/>
  <c r="AD70" i="1"/>
  <c r="AD97" i="1"/>
  <c r="AD57" i="1"/>
  <c r="AD46" i="1"/>
  <c r="AD64" i="1"/>
  <c r="AD34" i="1"/>
  <c r="AD56" i="1"/>
  <c r="AD13" i="1"/>
  <c r="AD38" i="1"/>
  <c r="AD98" i="1"/>
  <c r="AD27" i="1"/>
  <c r="U80" i="1"/>
  <c r="AD43" i="1"/>
  <c r="AD47" i="1"/>
  <c r="AD63" i="1"/>
  <c r="AD39" i="1"/>
  <c r="AD53" i="1"/>
  <c r="AD59" i="1"/>
  <c r="AD50" i="1"/>
  <c r="AD52" i="1"/>
  <c r="AD48" i="1"/>
  <c r="AD89" i="1"/>
  <c r="AD35" i="1"/>
  <c r="AD58" i="1"/>
  <c r="AD41" i="1"/>
  <c r="AD67" i="1"/>
  <c r="AD100" i="1"/>
  <c r="AD54" i="1"/>
  <c r="AD23" i="1"/>
  <c r="Y8" i="1"/>
  <c r="R8" i="1"/>
  <c r="Y12" i="1"/>
  <c r="M5" i="1"/>
  <c r="Q5" i="1"/>
  <c r="AD80" i="1" l="1"/>
  <c r="X80" i="1"/>
  <c r="AD14" i="1"/>
  <c r="AD40" i="1"/>
  <c r="AD101" i="1"/>
  <c r="AD60" i="1"/>
  <c r="AD85" i="1"/>
  <c r="AD45" i="1"/>
  <c r="AD44" i="1"/>
  <c r="AD90" i="1"/>
  <c r="AD62" i="1"/>
  <c r="AD51" i="1"/>
  <c r="AD84" i="1"/>
  <c r="AD8" i="1"/>
  <c r="U5" i="1"/>
  <c r="R5" i="1"/>
  <c r="AD5" i="1" l="1"/>
</calcChain>
</file>

<file path=xl/sharedStrings.xml><?xml version="1.0" encoding="utf-8"?>
<sst xmlns="http://schemas.openxmlformats.org/spreadsheetml/2006/main" count="289" uniqueCount="142">
  <si>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</si>
  <si>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</si>
  <si>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</si>
  <si>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</si>
  <si>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</si>
  <si>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</si>
  <si>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</si>
  <si>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</si>
  <si>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</si>
  <si>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</si>
  <si>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</si>
  <si>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</si>
  <si>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</si>
  <si>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</si>
  <si>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</si>
  <si>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</si>
  <si>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</si>
  <si>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</si>
  <si>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</si>
  <si>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</si>
  <si>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</si>
  <si>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</si>
  <si>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</si>
  <si>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</si>
  <si>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</si>
  <si>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</si>
  <si>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</si>
  <si>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</si>
  <si>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</si>
  <si>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</si>
  <si>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</si>
  <si>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</si>
  <si>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</si>
  <si>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</si>
  <si>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</si>
  <si>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</si>
  <si>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</si>
  <si>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</si>
  <si>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</si>
  <si>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</si>
  <si>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</si>
  <si>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</si>
  <si>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</si>
  <si>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</si>
  <si>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</si>
  <si>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</si>
  <si>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</si>
  <si>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</si>
  <si>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</si>
  <si>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</si>
  <si>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</si>
  <si>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</si>
  <si>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</si>
  <si>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</si>
  <si>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</si>
  <si>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</si>
  <si>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</si>
  <si>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</si>
  <si>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</si>
  <si>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</si>
  <si>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</si>
  <si>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</si>
  <si>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</si>
  <si>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</si>
  <si>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</si>
  <si>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</si>
  <si>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</si>
  <si>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</si>
  <si>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</si>
  <si>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</si>
  <si>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</si>
  <si>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</si>
  <si>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</si>
  <si>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</si>
  <si>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</si>
  <si>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</si>
  <si>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</si>
  <si>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</si>
  <si>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</si>
  <si>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</si>
  <si>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</si>
  <si>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</si>
  <si>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</si>
  <si>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</si>
  <si>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</si>
  <si>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</si>
  <si>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</si>
  <si>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</si>
  <si>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</si>
  <si>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</si>
  <si>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</si>
  <si>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</si>
  <si>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</si>
  <si>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</si>
  <si>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</si>
  <si>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</si>
  <si>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</si>
  <si>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</si>
  <si>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</si>
  <si>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</si>
  <si>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</si>
  <si>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</si>
  <si>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</si>
  <si>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</si>
  <si>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</si>
  <si>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</si>
  <si>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</si>
  <si>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</si>
  <si>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</si>
  <si>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</si>
  <si>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</si>
  <si>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</si>
  <si>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</si>
  <si>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</si>
  <si>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</si>
  <si>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</si>
  <si>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</si>
  <si>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</si>
  <si>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</si>
  <si>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</si>
  <si>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</si>
  <si>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</si>
  <si>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</si>
  <si>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</si>
  <si>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18,10</t>
  </si>
  <si>
    <t>ср 25,10</t>
  </si>
  <si>
    <t>коментарий</t>
  </si>
  <si>
    <t>вес</t>
  </si>
  <si>
    <t>Гермес</t>
  </si>
  <si>
    <t>от филиала</t>
  </si>
  <si>
    <t>комментарий филиала</t>
  </si>
  <si>
    <t>ср 01,11</t>
  </si>
  <si>
    <t>370 Ветчина Сливушка с индейкой ТМ Вязанка в оболочке полиамид.</t>
  </si>
  <si>
    <t>АКЦИЯ</t>
  </si>
  <si>
    <t>Остаток</t>
  </si>
  <si>
    <t>перемещение</t>
  </si>
  <si>
    <t>из Ростова</t>
  </si>
  <si>
    <t>из Краснодара</t>
  </si>
  <si>
    <t>ЗАКАЗ</t>
  </si>
  <si>
    <t>предв.</t>
  </si>
  <si>
    <t>Указаны только пересекающиеся СКЮ</t>
  </si>
  <si>
    <t>на 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</si>
</sst>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3" xfId="0" applyNumberFormat="1" applyBorder="1" applyAlignment="1"/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4" borderId="3" xfId="0" applyNumberFormat="1" applyFill="1" applyBorder="1" applyAlignment="1"/>
    <xf numFmtId="164" fontId="4" fillId="10" borderId="0" xfId="0" applyNumberFormat="1" applyFont="1" applyFill="1"/>
    <xf numFmtId="164" fontId="4" fillId="10" borderId="3" xfId="0" applyNumberFormat="1" applyFont="1" applyFill="1" applyBorder="1" applyAlignment="1"/>
    <xf numFmtId="164" fontId="4" fillId="10" borderId="4" xfId="0" applyNumberFormat="1" applyFont="1" applyFill="1" applyBorder="1" applyAlignment="1">
      <alignment horizontal="center" vertical="center" wrapText="1"/>
    </xf>
    <xf numFmtId="164" fontId="4" fillId="10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02,11,23-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 1</v>
          </cell>
          <cell r="R3" t="str">
            <v>заказ 2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11,10</v>
          </cell>
          <cell r="X3" t="str">
            <v>ср 18,10</v>
          </cell>
          <cell r="Y3" t="str">
            <v>ср 25,10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Гермес</v>
          </cell>
          <cell r="N4" t="str">
            <v>в дороге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27976.825999999997</v>
          </cell>
          <cell r="G5">
            <v>27276.948000000004</v>
          </cell>
          <cell r="I5">
            <v>0</v>
          </cell>
          <cell r="J5">
            <v>0</v>
          </cell>
          <cell r="K5">
            <v>19564.219000000001</v>
          </cell>
          <cell r="L5">
            <v>8412.607</v>
          </cell>
          <cell r="M5">
            <v>0</v>
          </cell>
          <cell r="N5">
            <v>13850</v>
          </cell>
          <cell r="O5">
            <v>3912.8437999999987</v>
          </cell>
          <cell r="P5">
            <v>13213.957000000006</v>
          </cell>
          <cell r="Q5">
            <v>3770</v>
          </cell>
          <cell r="R5">
            <v>8650</v>
          </cell>
          <cell r="S5">
            <v>7860</v>
          </cell>
          <cell r="W5">
            <v>5054.7607999999991</v>
          </cell>
          <cell r="X5">
            <v>3845.7851999999993</v>
          </cell>
          <cell r="Y5">
            <v>4721.8699999999981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262.678</v>
          </cell>
          <cell r="F6">
            <v>217.965</v>
          </cell>
          <cell r="G6">
            <v>43.119</v>
          </cell>
          <cell r="H6">
            <v>1</v>
          </cell>
          <cell r="K6">
            <v>217.965</v>
          </cell>
          <cell r="N6">
            <v>0</v>
          </cell>
          <cell r="O6">
            <v>43.593000000000004</v>
          </cell>
          <cell r="P6">
            <v>305.625</v>
          </cell>
          <cell r="Q6">
            <v>0</v>
          </cell>
          <cell r="R6">
            <v>305</v>
          </cell>
          <cell r="U6">
            <v>0.98912669465281111</v>
          </cell>
          <cell r="V6">
            <v>0.98912669465281111</v>
          </cell>
          <cell r="W6">
            <v>56.745799999999996</v>
          </cell>
          <cell r="X6">
            <v>37.737400000000001</v>
          </cell>
          <cell r="Y6">
            <v>7.5073999999999996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609.08600000000001</v>
          </cell>
          <cell r="E7">
            <v>209.738</v>
          </cell>
          <cell r="F7">
            <v>216.86500000000001</v>
          </cell>
          <cell r="G7">
            <v>596.91899999999998</v>
          </cell>
          <cell r="H7">
            <v>1</v>
          </cell>
          <cell r="K7">
            <v>216.86500000000001</v>
          </cell>
          <cell r="N7">
            <v>200</v>
          </cell>
          <cell r="O7">
            <v>43.373000000000005</v>
          </cell>
          <cell r="Q7">
            <v>0</v>
          </cell>
          <cell r="U7">
            <v>18.373619532889123</v>
          </cell>
          <cell r="V7">
            <v>18.373619532889123</v>
          </cell>
          <cell r="W7">
            <v>20.05</v>
          </cell>
          <cell r="X7">
            <v>53.6554</v>
          </cell>
          <cell r="Y7">
            <v>6.2094000000000005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603.08199999999999</v>
          </cell>
          <cell r="E8">
            <v>315.32400000000001</v>
          </cell>
          <cell r="F8">
            <v>323.56799999999998</v>
          </cell>
          <cell r="G8">
            <v>472.68700000000001</v>
          </cell>
          <cell r="H8">
            <v>1</v>
          </cell>
          <cell r="K8">
            <v>323.56799999999998</v>
          </cell>
          <cell r="N8">
            <v>300</v>
          </cell>
          <cell r="O8">
            <v>64.7136</v>
          </cell>
          <cell r="Q8">
            <v>0</v>
          </cell>
          <cell r="U8">
            <v>11.940102235078871</v>
          </cell>
          <cell r="V8">
            <v>11.940102235078871</v>
          </cell>
          <cell r="W8">
            <v>82.043599999999998</v>
          </cell>
          <cell r="X8">
            <v>77.176599999999993</v>
          </cell>
          <cell r="Y8">
            <v>88.177199999999999</v>
          </cell>
        </row>
        <row r="9">
          <cell r="A9" t="str">
            <v>020  Ветчина Столичная Вязанка, вектор 0.5кг, ПОКОМ</v>
          </cell>
          <cell r="B9" t="str">
            <v>шт</v>
          </cell>
          <cell r="D9">
            <v>15</v>
          </cell>
          <cell r="F9">
            <v>4</v>
          </cell>
          <cell r="G9">
            <v>1</v>
          </cell>
          <cell r="H9">
            <v>0</v>
          </cell>
          <cell r="K9">
            <v>4</v>
          </cell>
          <cell r="N9">
            <v>0</v>
          </cell>
          <cell r="O9">
            <v>0.8</v>
          </cell>
          <cell r="Q9">
            <v>0</v>
          </cell>
          <cell r="U9">
            <v>1.25</v>
          </cell>
          <cell r="V9">
            <v>1.25</v>
          </cell>
          <cell r="W9">
            <v>1.4</v>
          </cell>
          <cell r="X9">
            <v>0.2</v>
          </cell>
          <cell r="Y9">
            <v>3.2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34</v>
          </cell>
          <cell r="E10">
            <v>81</v>
          </cell>
          <cell r="F10">
            <v>40</v>
          </cell>
          <cell r="G10">
            <v>74</v>
          </cell>
          <cell r="H10">
            <v>0.4</v>
          </cell>
          <cell r="K10">
            <v>40</v>
          </cell>
          <cell r="N10">
            <v>0</v>
          </cell>
          <cell r="O10">
            <v>8</v>
          </cell>
          <cell r="P10">
            <v>22</v>
          </cell>
          <cell r="Q10">
            <v>0</v>
          </cell>
          <cell r="R10">
            <v>30</v>
          </cell>
          <cell r="S10">
            <v>30</v>
          </cell>
          <cell r="T10" t="str">
            <v>кратно упаковке</v>
          </cell>
          <cell r="U10">
            <v>9.25</v>
          </cell>
          <cell r="V10">
            <v>9.25</v>
          </cell>
          <cell r="W10">
            <v>8.8000000000000007</v>
          </cell>
          <cell r="X10">
            <v>7.6</v>
          </cell>
          <cell r="Y10">
            <v>9.1999999999999993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17</v>
          </cell>
          <cell r="F11">
            <v>-8</v>
          </cell>
          <cell r="G11">
            <v>14</v>
          </cell>
          <cell r="H11">
            <v>0</v>
          </cell>
          <cell r="K11">
            <v>-8</v>
          </cell>
          <cell r="N11">
            <v>0</v>
          </cell>
          <cell r="O11">
            <v>-1.6</v>
          </cell>
          <cell r="Q11">
            <v>0</v>
          </cell>
          <cell r="U11">
            <v>-8.75</v>
          </cell>
          <cell r="V11">
            <v>-8.75</v>
          </cell>
          <cell r="W11">
            <v>0.6</v>
          </cell>
          <cell r="X11">
            <v>0.6</v>
          </cell>
          <cell r="Y11">
            <v>1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E12">
            <v>48</v>
          </cell>
          <cell r="H12">
            <v>0</v>
          </cell>
          <cell r="K12">
            <v>0</v>
          </cell>
          <cell r="N12">
            <v>0</v>
          </cell>
          <cell r="O12">
            <v>0</v>
          </cell>
          <cell r="Q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123</v>
          </cell>
          <cell r="E13">
            <v>300</v>
          </cell>
          <cell r="F13">
            <v>136</v>
          </cell>
          <cell r="G13">
            <v>194</v>
          </cell>
          <cell r="H13">
            <v>0.45</v>
          </cell>
          <cell r="K13">
            <v>136</v>
          </cell>
          <cell r="N13">
            <v>350</v>
          </cell>
          <cell r="O13">
            <v>27.2</v>
          </cell>
          <cell r="Q13">
            <v>0</v>
          </cell>
          <cell r="U13">
            <v>20</v>
          </cell>
          <cell r="V13">
            <v>20</v>
          </cell>
          <cell r="W13">
            <v>72.599999999999994</v>
          </cell>
          <cell r="X13">
            <v>2.8</v>
          </cell>
          <cell r="Y13">
            <v>82.2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858</v>
          </cell>
          <cell r="E14">
            <v>306</v>
          </cell>
          <cell r="F14">
            <v>600</v>
          </cell>
          <cell r="G14">
            <v>500</v>
          </cell>
          <cell r="H14">
            <v>0.45</v>
          </cell>
          <cell r="K14">
            <v>600</v>
          </cell>
          <cell r="N14">
            <v>300</v>
          </cell>
          <cell r="O14">
            <v>120</v>
          </cell>
          <cell r="P14">
            <v>640</v>
          </cell>
          <cell r="Q14">
            <v>0</v>
          </cell>
          <cell r="R14">
            <v>500</v>
          </cell>
          <cell r="S14">
            <v>300</v>
          </cell>
          <cell r="T14" t="str">
            <v>согласно прродаж</v>
          </cell>
          <cell r="U14">
            <v>6.666666666666667</v>
          </cell>
          <cell r="V14">
            <v>6.666666666666667</v>
          </cell>
          <cell r="W14">
            <v>75.400000000000006</v>
          </cell>
          <cell r="X14">
            <v>107.8</v>
          </cell>
          <cell r="Y14">
            <v>93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D15">
            <v>93</v>
          </cell>
          <cell r="E15">
            <v>6</v>
          </cell>
          <cell r="F15">
            <v>-3</v>
          </cell>
          <cell r="G15">
            <v>92</v>
          </cell>
          <cell r="H15">
            <v>0.35</v>
          </cell>
          <cell r="K15">
            <v>-3</v>
          </cell>
          <cell r="N15">
            <v>0</v>
          </cell>
          <cell r="O15">
            <v>-0.6</v>
          </cell>
          <cell r="Q15">
            <v>0</v>
          </cell>
          <cell r="U15">
            <v>-153.33333333333334</v>
          </cell>
          <cell r="V15">
            <v>-153.33333333333334</v>
          </cell>
          <cell r="W15">
            <v>1.2</v>
          </cell>
          <cell r="X15">
            <v>2.2000000000000002</v>
          </cell>
          <cell r="Y15">
            <v>1.8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D16">
            <v>417</v>
          </cell>
          <cell r="E16">
            <v>30</v>
          </cell>
          <cell r="F16">
            <v>191</v>
          </cell>
          <cell r="G16">
            <v>225</v>
          </cell>
          <cell r="H16">
            <v>0</v>
          </cell>
          <cell r="K16">
            <v>11</v>
          </cell>
          <cell r="L16">
            <v>180</v>
          </cell>
          <cell r="N16">
            <v>0</v>
          </cell>
          <cell r="O16">
            <v>2.2000000000000002</v>
          </cell>
          <cell r="Q16">
            <v>0</v>
          </cell>
          <cell r="U16">
            <v>102.27272727272727</v>
          </cell>
          <cell r="V16">
            <v>102.27272727272727</v>
          </cell>
          <cell r="W16">
            <v>2.2000000000000002</v>
          </cell>
          <cell r="X16">
            <v>4.8</v>
          </cell>
          <cell r="Y16">
            <v>2.2000000000000002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D17">
            <v>150</v>
          </cell>
          <cell r="E17">
            <v>45</v>
          </cell>
          <cell r="F17">
            <v>150</v>
          </cell>
          <cell r="H17">
            <v>0</v>
          </cell>
          <cell r="K17">
            <v>0</v>
          </cell>
          <cell r="L17">
            <v>150</v>
          </cell>
          <cell r="N17">
            <v>0</v>
          </cell>
          <cell r="O17">
            <v>0</v>
          </cell>
          <cell r="Q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D18">
            <v>102</v>
          </cell>
          <cell r="F18">
            <v>102</v>
          </cell>
          <cell r="H18">
            <v>0</v>
          </cell>
          <cell r="K18">
            <v>0</v>
          </cell>
          <cell r="L18">
            <v>102</v>
          </cell>
          <cell r="N18">
            <v>0</v>
          </cell>
          <cell r="O18">
            <v>0</v>
          </cell>
          <cell r="Q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D19">
            <v>102</v>
          </cell>
          <cell r="F19">
            <v>102</v>
          </cell>
          <cell r="H19">
            <v>0</v>
          </cell>
          <cell r="K19">
            <v>0</v>
          </cell>
          <cell r="L19">
            <v>102</v>
          </cell>
          <cell r="O19">
            <v>0</v>
          </cell>
          <cell r="Q19">
            <v>0</v>
          </cell>
          <cell r="U19" t="e">
            <v>#DIV/0!</v>
          </cell>
          <cell r="V19" t="e">
            <v>#DIV/0!</v>
          </cell>
          <cell r="W19">
            <v>0</v>
          </cell>
          <cell r="X19">
            <v>0</v>
          </cell>
          <cell r="Y19">
            <v>0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  <cell r="D20">
            <v>175</v>
          </cell>
          <cell r="E20">
            <v>60</v>
          </cell>
          <cell r="F20">
            <v>46</v>
          </cell>
          <cell r="G20">
            <v>128</v>
          </cell>
          <cell r="H20">
            <v>0.5</v>
          </cell>
          <cell r="K20">
            <v>46</v>
          </cell>
          <cell r="N20">
            <v>0</v>
          </cell>
          <cell r="O20">
            <v>9.1999999999999993</v>
          </cell>
          <cell r="Q20">
            <v>0</v>
          </cell>
          <cell r="U20">
            <v>13.913043478260871</v>
          </cell>
          <cell r="V20">
            <v>13.913043478260871</v>
          </cell>
          <cell r="W20">
            <v>1.8</v>
          </cell>
          <cell r="X20">
            <v>14.2</v>
          </cell>
          <cell r="Y20">
            <v>13.2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  <cell r="D21">
            <v>430</v>
          </cell>
          <cell r="E21">
            <v>80</v>
          </cell>
          <cell r="F21">
            <v>274</v>
          </cell>
          <cell r="G21">
            <v>120</v>
          </cell>
          <cell r="H21">
            <v>0</v>
          </cell>
          <cell r="K21">
            <v>14</v>
          </cell>
          <cell r="L21">
            <v>260</v>
          </cell>
          <cell r="N21">
            <v>0</v>
          </cell>
          <cell r="O21">
            <v>2.8</v>
          </cell>
          <cell r="Q21">
            <v>0</v>
          </cell>
          <cell r="U21">
            <v>42.857142857142861</v>
          </cell>
          <cell r="V21">
            <v>42.857142857142861</v>
          </cell>
          <cell r="W21">
            <v>3.8</v>
          </cell>
          <cell r="X21">
            <v>2.4</v>
          </cell>
          <cell r="Y21">
            <v>0.8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  <cell r="D22">
            <v>192</v>
          </cell>
          <cell r="E22">
            <v>30</v>
          </cell>
          <cell r="F22">
            <v>150</v>
          </cell>
          <cell r="H22">
            <v>0</v>
          </cell>
          <cell r="K22">
            <v>0</v>
          </cell>
          <cell r="L22">
            <v>150</v>
          </cell>
          <cell r="N22">
            <v>0</v>
          </cell>
          <cell r="O22">
            <v>0</v>
          </cell>
          <cell r="Q22">
            <v>0</v>
          </cell>
          <cell r="U22" t="e">
            <v>#DIV/0!</v>
          </cell>
          <cell r="V22" t="e">
            <v>#DIV/0!</v>
          </cell>
          <cell r="W22">
            <v>0.2</v>
          </cell>
          <cell r="X22">
            <v>0</v>
          </cell>
          <cell r="Y22">
            <v>-0.2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  <cell r="D23">
            <v>202</v>
          </cell>
          <cell r="E23">
            <v>144</v>
          </cell>
          <cell r="F23">
            <v>206</v>
          </cell>
          <cell r="G23">
            <v>64</v>
          </cell>
          <cell r="H23">
            <v>0.3</v>
          </cell>
          <cell r="K23">
            <v>38</v>
          </cell>
          <cell r="L23">
            <v>168</v>
          </cell>
          <cell r="N23">
            <v>0</v>
          </cell>
          <cell r="O23">
            <v>7.6</v>
          </cell>
          <cell r="P23">
            <v>27.199999999999989</v>
          </cell>
          <cell r="Q23">
            <v>35</v>
          </cell>
          <cell r="S23">
            <v>40</v>
          </cell>
          <cell r="T23" t="str">
            <v xml:space="preserve">согласно продаж </v>
          </cell>
          <cell r="U23">
            <v>13.026315789473685</v>
          </cell>
          <cell r="V23">
            <v>8.4210526315789469</v>
          </cell>
          <cell r="W23">
            <v>8</v>
          </cell>
          <cell r="X23">
            <v>5.6</v>
          </cell>
          <cell r="Y23">
            <v>9.4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  <cell r="D24">
            <v>306</v>
          </cell>
          <cell r="E24">
            <v>102</v>
          </cell>
          <cell r="F24">
            <v>306</v>
          </cell>
          <cell r="H24">
            <v>0</v>
          </cell>
          <cell r="K24">
            <v>0</v>
          </cell>
          <cell r="L24">
            <v>306</v>
          </cell>
          <cell r="N24">
            <v>0</v>
          </cell>
          <cell r="O24">
            <v>0</v>
          </cell>
          <cell r="Q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084  Колбаски Баварские копченые, NDX в МГС 0,28 кг, ТМ Стародворье  ПОКОМ</v>
          </cell>
          <cell r="B25" t="str">
            <v>шт</v>
          </cell>
          <cell r="F25">
            <v>-1</v>
          </cell>
          <cell r="H25">
            <v>0</v>
          </cell>
          <cell r="K25">
            <v>-1</v>
          </cell>
          <cell r="N25">
            <v>0</v>
          </cell>
          <cell r="O25">
            <v>-0.2</v>
          </cell>
          <cell r="Q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-0.6</v>
          </cell>
          <cell r="Z25" t="str">
            <v>вывел завод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D26">
            <v>168</v>
          </cell>
          <cell r="E26">
            <v>54</v>
          </cell>
          <cell r="F26">
            <v>168</v>
          </cell>
          <cell r="H26">
            <v>0</v>
          </cell>
          <cell r="K26">
            <v>0</v>
          </cell>
          <cell r="L26">
            <v>168</v>
          </cell>
          <cell r="N26">
            <v>0</v>
          </cell>
          <cell r="O26">
            <v>0</v>
          </cell>
          <cell r="Q26">
            <v>0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0.4</v>
          </cell>
          <cell r="Y26">
            <v>0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D27">
            <v>660</v>
          </cell>
          <cell r="E27">
            <v>14</v>
          </cell>
          <cell r="F27">
            <v>658</v>
          </cell>
          <cell r="G27">
            <v>16</v>
          </cell>
          <cell r="H27">
            <v>0.42</v>
          </cell>
          <cell r="K27">
            <v>58</v>
          </cell>
          <cell r="L27">
            <v>600</v>
          </cell>
          <cell r="N27">
            <v>0</v>
          </cell>
          <cell r="O27">
            <v>11.6</v>
          </cell>
          <cell r="P27">
            <v>76.8</v>
          </cell>
          <cell r="Q27">
            <v>80</v>
          </cell>
          <cell r="U27">
            <v>8.2758620689655178</v>
          </cell>
          <cell r="V27">
            <v>1.3793103448275863</v>
          </cell>
          <cell r="W27">
            <v>2</v>
          </cell>
          <cell r="X27">
            <v>8</v>
          </cell>
          <cell r="Y27">
            <v>2</v>
          </cell>
        </row>
        <row r="28">
          <cell r="A28" t="str">
            <v>096  Сосиски Баварские,  0.42кг,ПОКОМ</v>
          </cell>
          <cell r="B28" t="str">
            <v>шт</v>
          </cell>
          <cell r="C28" t="str">
            <v>бонус_Н</v>
          </cell>
          <cell r="D28">
            <v>2004</v>
          </cell>
          <cell r="E28">
            <v>1410</v>
          </cell>
          <cell r="F28">
            <v>2015</v>
          </cell>
          <cell r="G28">
            <v>266</v>
          </cell>
          <cell r="H28">
            <v>0.42</v>
          </cell>
          <cell r="K28">
            <v>11</v>
          </cell>
          <cell r="L28">
            <v>2004</v>
          </cell>
          <cell r="N28">
            <v>200</v>
          </cell>
          <cell r="O28">
            <v>2.2000000000000002</v>
          </cell>
          <cell r="Q28">
            <v>0</v>
          </cell>
          <cell r="S28">
            <v>180</v>
          </cell>
          <cell r="T28" t="str">
            <v xml:space="preserve">согласно продаж </v>
          </cell>
          <cell r="U28">
            <v>211.81818181818181</v>
          </cell>
          <cell r="V28">
            <v>211.81818181818181</v>
          </cell>
          <cell r="W28">
            <v>30.2</v>
          </cell>
          <cell r="X28">
            <v>13</v>
          </cell>
          <cell r="Y28">
            <v>-3.4</v>
          </cell>
        </row>
        <row r="29">
          <cell r="A29" t="str">
            <v>100  Сосиски Баварушки, 0.6кг, БАВАРУШКА ПОКОМ</v>
          </cell>
          <cell r="B29" t="str">
            <v>шт</v>
          </cell>
          <cell r="D29">
            <v>228</v>
          </cell>
          <cell r="E29">
            <v>68</v>
          </cell>
          <cell r="F29">
            <v>228</v>
          </cell>
          <cell r="H29">
            <v>0</v>
          </cell>
          <cell r="K29">
            <v>0</v>
          </cell>
          <cell r="L29">
            <v>228</v>
          </cell>
          <cell r="N29">
            <v>0</v>
          </cell>
          <cell r="O29">
            <v>0</v>
          </cell>
          <cell r="Q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108  Сосиски С сыром,  0.42кг,ядрена копоть ПОКОМ</v>
          </cell>
          <cell r="B30" t="str">
            <v>шт</v>
          </cell>
          <cell r="D30">
            <v>252</v>
          </cell>
          <cell r="E30">
            <v>42</v>
          </cell>
          <cell r="F30">
            <v>252</v>
          </cell>
          <cell r="H30">
            <v>0</v>
          </cell>
          <cell r="K30">
            <v>0</v>
          </cell>
          <cell r="L30">
            <v>252</v>
          </cell>
          <cell r="N30">
            <v>0</v>
          </cell>
          <cell r="O30">
            <v>0</v>
          </cell>
          <cell r="Q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114  Сосиски Филейбургские с филе сочного окорока, 0,55 кг, БАВАРУШКА ПОКОМ</v>
          </cell>
          <cell r="B31" t="str">
            <v>шт</v>
          </cell>
          <cell r="D31">
            <v>100</v>
          </cell>
          <cell r="E31">
            <v>40</v>
          </cell>
          <cell r="F31">
            <v>100</v>
          </cell>
          <cell r="H31">
            <v>0</v>
          </cell>
          <cell r="K31">
            <v>0</v>
          </cell>
          <cell r="L31">
            <v>100</v>
          </cell>
          <cell r="N31">
            <v>0</v>
          </cell>
          <cell r="O31">
            <v>0</v>
          </cell>
          <cell r="Q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115  Колбаса Салями Филейбургская зернистая, в/у 0,35 кг срез, БАВАРУШКА ПОКОМ</v>
          </cell>
          <cell r="B32" t="str">
            <v>шт</v>
          </cell>
          <cell r="E32">
            <v>54</v>
          </cell>
          <cell r="G32">
            <v>12</v>
          </cell>
          <cell r="H32">
            <v>0.35</v>
          </cell>
          <cell r="K32">
            <v>0</v>
          </cell>
          <cell r="N32">
            <v>0</v>
          </cell>
          <cell r="O32">
            <v>0</v>
          </cell>
          <cell r="Q32">
            <v>0</v>
          </cell>
          <cell r="U32" t="e">
            <v>#DIV/0!</v>
          </cell>
          <cell r="V32" t="e">
            <v>#DIV/0!</v>
          </cell>
          <cell r="W32">
            <v>1.8</v>
          </cell>
          <cell r="X32">
            <v>1.2</v>
          </cell>
          <cell r="Y32">
            <v>1</v>
          </cell>
        </row>
        <row r="33">
          <cell r="A33" t="str">
            <v>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D33">
            <v>48</v>
          </cell>
          <cell r="E33">
            <v>36</v>
          </cell>
          <cell r="F33">
            <v>47</v>
          </cell>
          <cell r="H33">
            <v>0</v>
          </cell>
          <cell r="K33">
            <v>-1</v>
          </cell>
          <cell r="L33">
            <v>48</v>
          </cell>
          <cell r="N33">
            <v>0</v>
          </cell>
          <cell r="O33">
            <v>-0.2</v>
          </cell>
          <cell r="Q33">
            <v>0</v>
          </cell>
          <cell r="U33">
            <v>0</v>
          </cell>
          <cell r="V33">
            <v>0</v>
          </cell>
          <cell r="W33">
            <v>1.8</v>
          </cell>
          <cell r="X33">
            <v>0</v>
          </cell>
          <cell r="Y33">
            <v>0</v>
          </cell>
        </row>
        <row r="34">
          <cell r="A34" t="str">
            <v>118  Колбаса Сервелат Филейбургский с филе сочного окорока, в/у 0,35 кг срез, БАВАРУШКА ПОКОМ</v>
          </cell>
          <cell r="B34" t="str">
            <v>шт</v>
          </cell>
          <cell r="D34">
            <v>144</v>
          </cell>
          <cell r="E34">
            <v>42</v>
          </cell>
          <cell r="F34">
            <v>144</v>
          </cell>
          <cell r="H34">
            <v>0</v>
          </cell>
          <cell r="K34">
            <v>0</v>
          </cell>
          <cell r="L34">
            <v>144</v>
          </cell>
          <cell r="N34">
            <v>0</v>
          </cell>
          <cell r="O34">
            <v>0</v>
          </cell>
          <cell r="Q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200  Ветчина Дугушка ТМ Стародворье, вектор в/у    ПОКОМ</v>
          </cell>
          <cell r="B35" t="str">
            <v>кг</v>
          </cell>
          <cell r="C35" t="str">
            <v>Нояб</v>
          </cell>
          <cell r="D35">
            <v>1306.2660000000001</v>
          </cell>
          <cell r="E35">
            <v>295.524</v>
          </cell>
          <cell r="F35">
            <v>634.21699999999998</v>
          </cell>
          <cell r="G35">
            <v>825.20299999999997</v>
          </cell>
          <cell r="H35">
            <v>1</v>
          </cell>
          <cell r="K35">
            <v>634.21699999999998</v>
          </cell>
          <cell r="N35">
            <v>0</v>
          </cell>
          <cell r="O35">
            <v>126.8434</v>
          </cell>
          <cell r="P35">
            <v>696.91780000000017</v>
          </cell>
          <cell r="Q35">
            <v>700</v>
          </cell>
          <cell r="S35">
            <v>697</v>
          </cell>
          <cell r="U35">
            <v>12.024299254040809</v>
          </cell>
          <cell r="V35">
            <v>6.5056833859704168</v>
          </cell>
          <cell r="W35">
            <v>174.34620000000001</v>
          </cell>
          <cell r="X35">
            <v>127.96120000000001</v>
          </cell>
          <cell r="Y35">
            <v>123.06980000000001</v>
          </cell>
        </row>
        <row r="36">
          <cell r="A36" t="str">
            <v>201  Ветчина Нежная ТМ Особый рецепт, (2,5кг), ПОКОМ</v>
          </cell>
          <cell r="B36" t="str">
            <v>кг</v>
          </cell>
          <cell r="D36">
            <v>2970.0569999999998</v>
          </cell>
          <cell r="E36">
            <v>2024.2429999999999</v>
          </cell>
          <cell r="F36">
            <v>2357.1610000000001</v>
          </cell>
          <cell r="G36">
            <v>1664.424</v>
          </cell>
          <cell r="H36">
            <v>1</v>
          </cell>
          <cell r="K36">
            <v>2357.1610000000001</v>
          </cell>
          <cell r="N36">
            <v>2000</v>
          </cell>
          <cell r="O36">
            <v>471.43220000000002</v>
          </cell>
          <cell r="P36">
            <v>1992.7624000000005</v>
          </cell>
          <cell r="Q36">
            <v>500</v>
          </cell>
          <cell r="R36">
            <v>1300</v>
          </cell>
          <cell r="S36">
            <v>750</v>
          </cell>
          <cell r="T36" t="str">
            <v xml:space="preserve">согласно продаж </v>
          </cell>
          <cell r="U36">
            <v>11.59111320779531</v>
          </cell>
          <cell r="V36">
            <v>7.7729607778170431</v>
          </cell>
          <cell r="W36">
            <v>286.96300000000002</v>
          </cell>
          <cell r="X36">
            <v>74.873999999999995</v>
          </cell>
          <cell r="Y36">
            <v>435.68180000000001</v>
          </cell>
        </row>
        <row r="37">
          <cell r="A37" t="str">
            <v>215  Колбаса Докторская ГОСТ Дугушка, ВЕС, ТМ Стародворье ПОКОМ</v>
          </cell>
          <cell r="B37" t="str">
            <v>кг</v>
          </cell>
          <cell r="D37">
            <v>82.6</v>
          </cell>
          <cell r="F37">
            <v>18.501000000000001</v>
          </cell>
          <cell r="G37">
            <v>57.140999999999998</v>
          </cell>
          <cell r="H37">
            <v>1</v>
          </cell>
          <cell r="K37">
            <v>18.501000000000001</v>
          </cell>
          <cell r="N37">
            <v>0</v>
          </cell>
          <cell r="O37">
            <v>3.7002000000000002</v>
          </cell>
          <cell r="Q37">
            <v>0</v>
          </cell>
          <cell r="U37">
            <v>15.442678774120317</v>
          </cell>
          <cell r="V37">
            <v>15.442678774120317</v>
          </cell>
          <cell r="W37">
            <v>6.7416</v>
          </cell>
          <cell r="X37">
            <v>3.7768000000000002</v>
          </cell>
          <cell r="Y37">
            <v>5.0034000000000001</v>
          </cell>
        </row>
        <row r="38">
          <cell r="A38" t="str">
            <v>217  Колбаса Докторская Дугушка, ВЕС, НЕ ГОСТ, ТМ Стародворье ПОКОМ</v>
          </cell>
          <cell r="B38" t="str">
            <v>кг</v>
          </cell>
          <cell r="C38" t="str">
            <v>Нояб</v>
          </cell>
          <cell r="D38">
            <v>2356.66</v>
          </cell>
          <cell r="F38">
            <v>499.24799999999999</v>
          </cell>
          <cell r="G38">
            <v>1685.848</v>
          </cell>
          <cell r="H38">
            <v>1</v>
          </cell>
          <cell r="K38">
            <v>499.24799999999999</v>
          </cell>
          <cell r="N38">
            <v>0</v>
          </cell>
          <cell r="O38">
            <v>99.849599999999995</v>
          </cell>
          <cell r="Q38">
            <v>0</v>
          </cell>
          <cell r="S38">
            <v>600</v>
          </cell>
          <cell r="T38" t="str">
            <v xml:space="preserve">согласно продаж </v>
          </cell>
          <cell r="U38">
            <v>16.883873345511649</v>
          </cell>
          <cell r="V38">
            <v>16.883873345511649</v>
          </cell>
          <cell r="W38">
            <v>219.05940000000001</v>
          </cell>
          <cell r="X38">
            <v>182.5558</v>
          </cell>
          <cell r="Y38">
            <v>155.31900000000002</v>
          </cell>
        </row>
        <row r="39">
          <cell r="A39" t="str">
            <v>219  Колбаса Докторская Особая ТМ Особый рецепт, ВЕС  ПОКОМ</v>
          </cell>
          <cell r="B39" t="str">
            <v>кг</v>
          </cell>
          <cell r="D39">
            <v>5158.2449999999999</v>
          </cell>
          <cell r="E39">
            <v>3063.085</v>
          </cell>
          <cell r="F39">
            <v>4700.4279999999999</v>
          </cell>
          <cell r="G39">
            <v>2285.6610000000001</v>
          </cell>
          <cell r="H39">
            <v>1</v>
          </cell>
          <cell r="K39">
            <v>4700.4279999999999</v>
          </cell>
          <cell r="N39">
            <v>3800</v>
          </cell>
          <cell r="O39">
            <v>940.0856</v>
          </cell>
          <cell r="P39">
            <v>5195.3662000000004</v>
          </cell>
          <cell r="Q39">
            <v>800</v>
          </cell>
          <cell r="R39">
            <v>4000</v>
          </cell>
          <cell r="S39">
            <v>1500</v>
          </cell>
          <cell r="T39" t="str">
            <v xml:space="preserve">согласно продаж </v>
          </cell>
          <cell r="U39">
            <v>11.579435957746826</v>
          </cell>
          <cell r="V39">
            <v>6.4735179434723813</v>
          </cell>
          <cell r="W39">
            <v>789.05460000000005</v>
          </cell>
          <cell r="X39">
            <v>711.59899999999993</v>
          </cell>
          <cell r="Y39">
            <v>953.2041999999999</v>
          </cell>
        </row>
        <row r="40">
          <cell r="A40" t="str">
            <v>225  Колбаса Дугушка со шпиком, ВЕС, ТМ Стародворье   ПОКОМ</v>
          </cell>
          <cell r="B40" t="str">
            <v>кг</v>
          </cell>
          <cell r="C40" t="str">
            <v>Нояб</v>
          </cell>
          <cell r="D40">
            <v>49.46</v>
          </cell>
          <cell r="E40">
            <v>217.47300000000001</v>
          </cell>
          <cell r="F40">
            <v>42.319000000000003</v>
          </cell>
          <cell r="G40">
            <v>196.30199999999999</v>
          </cell>
          <cell r="H40">
            <v>1</v>
          </cell>
          <cell r="K40">
            <v>42.319000000000003</v>
          </cell>
          <cell r="N40">
            <v>0</v>
          </cell>
          <cell r="O40">
            <v>8.4638000000000009</v>
          </cell>
          <cell r="Q40">
            <v>0</v>
          </cell>
          <cell r="U40">
            <v>23.193128382050613</v>
          </cell>
          <cell r="V40">
            <v>23.193128382050613</v>
          </cell>
          <cell r="W40">
            <v>22.808</v>
          </cell>
          <cell r="X40">
            <v>16.1464</v>
          </cell>
          <cell r="Y40">
            <v>27.069200000000002</v>
          </cell>
          <cell r="Z40" t="str">
            <v>акция/вывод</v>
          </cell>
        </row>
        <row r="41">
          <cell r="A41" t="str">
            <v>229  Колбаса Молочная Дугушка, в/у, ВЕС, ТМ Стародворье   ПОКОМ</v>
          </cell>
          <cell r="B41" t="str">
            <v>кг</v>
          </cell>
          <cell r="C41" t="str">
            <v>Нояб</v>
          </cell>
          <cell r="D41">
            <v>101.88</v>
          </cell>
          <cell r="E41">
            <v>805.95899999999995</v>
          </cell>
          <cell r="F41">
            <v>250.989</v>
          </cell>
          <cell r="G41">
            <v>543.07000000000005</v>
          </cell>
          <cell r="H41">
            <v>1</v>
          </cell>
          <cell r="K41">
            <v>250.989</v>
          </cell>
          <cell r="N41">
            <v>700</v>
          </cell>
          <cell r="O41">
            <v>50.197800000000001</v>
          </cell>
          <cell r="Q41">
            <v>0</v>
          </cell>
          <cell r="U41">
            <v>24.763435847786162</v>
          </cell>
          <cell r="V41">
            <v>24.763435847786162</v>
          </cell>
          <cell r="W41">
            <v>209.30500000000001</v>
          </cell>
          <cell r="X41">
            <v>138.43819999999999</v>
          </cell>
          <cell r="Y41">
            <v>104.59020000000001</v>
          </cell>
        </row>
        <row r="42">
          <cell r="A42" t="str">
            <v>230  Колбаса Молочная Особая ТМ Особый рецепт, п/а, ВЕС. ПОКОМ</v>
          </cell>
          <cell r="B42" t="str">
            <v>кг</v>
          </cell>
          <cell r="D42">
            <v>6344.7849999999999</v>
          </cell>
          <cell r="E42">
            <v>903.14</v>
          </cell>
          <cell r="F42">
            <v>2681.7559999999999</v>
          </cell>
          <cell r="G42">
            <v>3199.4409999999998</v>
          </cell>
          <cell r="H42">
            <v>1</v>
          </cell>
          <cell r="K42">
            <v>2681.7559999999999</v>
          </cell>
          <cell r="N42">
            <v>2000</v>
          </cell>
          <cell r="O42">
            <v>536.35119999999995</v>
          </cell>
          <cell r="P42">
            <v>1236.7733999999991</v>
          </cell>
          <cell r="Q42">
            <v>600</v>
          </cell>
          <cell r="R42">
            <v>600</v>
          </cell>
          <cell r="S42">
            <v>1237</v>
          </cell>
          <cell r="U42">
            <v>11.93143783401622</v>
          </cell>
          <cell r="V42">
            <v>9.6940978224715462</v>
          </cell>
          <cell r="W42">
            <v>940.77440000000001</v>
          </cell>
          <cell r="X42">
            <v>631.62139999999999</v>
          </cell>
          <cell r="Y42">
            <v>630.79880000000003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D43">
            <v>3056.6750000000002</v>
          </cell>
          <cell r="E43">
            <v>829.928</v>
          </cell>
          <cell r="F43">
            <v>1359.5319999999999</v>
          </cell>
          <cell r="G43">
            <v>2138.41</v>
          </cell>
          <cell r="H43">
            <v>1</v>
          </cell>
          <cell r="K43">
            <v>1359.5319999999999</v>
          </cell>
          <cell r="N43">
            <v>600</v>
          </cell>
          <cell r="O43">
            <v>271.90639999999996</v>
          </cell>
          <cell r="P43">
            <v>524.46679999999969</v>
          </cell>
          <cell r="Q43">
            <v>200</v>
          </cell>
          <cell r="R43">
            <v>320</v>
          </cell>
          <cell r="S43">
            <v>524</v>
          </cell>
          <cell r="U43">
            <v>11.98357228811091</v>
          </cell>
          <cell r="V43">
            <v>10.071149483792952</v>
          </cell>
          <cell r="W43">
            <v>311.33859999999999</v>
          </cell>
          <cell r="X43">
            <v>280.76480000000004</v>
          </cell>
          <cell r="Y43">
            <v>305.68040000000002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 t="str">
            <v>Нояб</v>
          </cell>
          <cell r="D44">
            <v>844.84</v>
          </cell>
          <cell r="E44">
            <v>158.16499999999999</v>
          </cell>
          <cell r="F44">
            <v>375.40100000000001</v>
          </cell>
          <cell r="G44">
            <v>575.17200000000003</v>
          </cell>
          <cell r="H44">
            <v>1</v>
          </cell>
          <cell r="K44">
            <v>375.40100000000001</v>
          </cell>
          <cell r="N44">
            <v>0</v>
          </cell>
          <cell r="O44">
            <v>75.080200000000005</v>
          </cell>
          <cell r="P44">
            <v>325.79040000000009</v>
          </cell>
          <cell r="Q44">
            <v>0</v>
          </cell>
          <cell r="R44">
            <v>300</v>
          </cell>
          <cell r="S44">
            <v>326</v>
          </cell>
          <cell r="U44">
            <v>11.656495321003407</v>
          </cell>
          <cell r="V44">
            <v>7.6607680853274234</v>
          </cell>
          <cell r="W44">
            <v>115.2954</v>
          </cell>
          <cell r="X44">
            <v>77.862400000000008</v>
          </cell>
          <cell r="Y44">
            <v>23.988199999999999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B45" t="str">
            <v>кг</v>
          </cell>
          <cell r="C45" t="str">
            <v>Нояб</v>
          </cell>
          <cell r="D45">
            <v>121.514</v>
          </cell>
          <cell r="E45">
            <v>709.178</v>
          </cell>
          <cell r="F45">
            <v>202.976</v>
          </cell>
          <cell r="G45">
            <v>562.57100000000003</v>
          </cell>
          <cell r="H45">
            <v>1</v>
          </cell>
          <cell r="K45">
            <v>202.976</v>
          </cell>
          <cell r="N45">
            <v>0</v>
          </cell>
          <cell r="O45">
            <v>40.595199999999998</v>
          </cell>
          <cell r="Q45">
            <v>0</v>
          </cell>
          <cell r="U45">
            <v>13.858066963581903</v>
          </cell>
          <cell r="V45">
            <v>13.858066963581903</v>
          </cell>
          <cell r="W45">
            <v>128.93819999999999</v>
          </cell>
          <cell r="X45">
            <v>87.799000000000007</v>
          </cell>
          <cell r="Y45">
            <v>87.599199999999996</v>
          </cell>
        </row>
        <row r="46">
          <cell r="A46" t="str">
            <v>240  Колбаса Салями охотничья, ВЕС. ПОКОМ</v>
          </cell>
          <cell r="B46" t="str">
            <v>кг</v>
          </cell>
          <cell r="D46">
            <v>49.529000000000003</v>
          </cell>
          <cell r="E46">
            <v>0.57399999999999995</v>
          </cell>
          <cell r="F46">
            <v>12.087999999999999</v>
          </cell>
          <cell r="G46">
            <v>33.417000000000002</v>
          </cell>
          <cell r="H46">
            <v>1</v>
          </cell>
          <cell r="K46">
            <v>12.087999999999999</v>
          </cell>
          <cell r="N46">
            <v>0</v>
          </cell>
          <cell r="O46">
            <v>2.4175999999999997</v>
          </cell>
          <cell r="Q46">
            <v>0</v>
          </cell>
          <cell r="U46">
            <v>13.822385837193913</v>
          </cell>
          <cell r="V46">
            <v>13.822385837193913</v>
          </cell>
          <cell r="W46">
            <v>5.1130000000000004</v>
          </cell>
          <cell r="X46">
            <v>4.1247999999999996</v>
          </cell>
          <cell r="Y46">
            <v>2.9232</v>
          </cell>
        </row>
        <row r="47">
          <cell r="A47" t="str">
            <v>242  Колбаса Сервелат ЗАПЕЧ.Дугушка ТМ Стародворье, вектор, в/к     ПОКОМ</v>
          </cell>
          <cell r="B47" t="str">
            <v>кг</v>
          </cell>
          <cell r="C47" t="str">
            <v>Нояб</v>
          </cell>
          <cell r="D47">
            <v>359.64600000000002</v>
          </cell>
          <cell r="E47">
            <v>604.08399999999995</v>
          </cell>
          <cell r="F47">
            <v>404.70499999999998</v>
          </cell>
          <cell r="G47">
            <v>434.01900000000001</v>
          </cell>
          <cell r="H47">
            <v>1</v>
          </cell>
          <cell r="K47">
            <v>404.70499999999998</v>
          </cell>
          <cell r="N47">
            <v>600</v>
          </cell>
          <cell r="O47">
            <v>80.941000000000003</v>
          </cell>
          <cell r="Q47">
            <v>0</v>
          </cell>
          <cell r="U47">
            <v>12.774971893107324</v>
          </cell>
          <cell r="V47">
            <v>12.774971893107324</v>
          </cell>
          <cell r="W47">
            <v>138.4802</v>
          </cell>
          <cell r="X47">
            <v>114.75039999999998</v>
          </cell>
          <cell r="Y47">
            <v>145.95580000000001</v>
          </cell>
        </row>
        <row r="48">
          <cell r="A48" t="str">
            <v>243  Колбаса Сервелат Зернистый, ВЕС.  ПОКОМ</v>
          </cell>
          <cell r="B48" t="str">
            <v>кг</v>
          </cell>
          <cell r="D48">
            <v>102.36799999999999</v>
          </cell>
          <cell r="E48">
            <v>66.596999999999994</v>
          </cell>
          <cell r="F48">
            <v>95.197000000000003</v>
          </cell>
          <cell r="G48">
            <v>58.143999999999998</v>
          </cell>
          <cell r="H48">
            <v>1</v>
          </cell>
          <cell r="K48">
            <v>95.197000000000003</v>
          </cell>
          <cell r="N48">
            <v>0</v>
          </cell>
          <cell r="O48">
            <v>19.039400000000001</v>
          </cell>
          <cell r="P48">
            <v>132.25</v>
          </cell>
          <cell r="Q48">
            <v>130</v>
          </cell>
          <cell r="S48">
            <v>132</v>
          </cell>
          <cell r="U48">
            <v>9.8818240070590466</v>
          </cell>
          <cell r="V48">
            <v>3.053877748248369</v>
          </cell>
          <cell r="W48">
            <v>14.145199999999999</v>
          </cell>
          <cell r="X48">
            <v>11.0898</v>
          </cell>
          <cell r="Y48">
            <v>11.27</v>
          </cell>
        </row>
        <row r="49">
          <cell r="A49" t="str">
            <v>244  Колбаса Сервелат Кремлевский, ВЕС. ПОКОМ</v>
          </cell>
          <cell r="B49" t="str">
            <v>кг</v>
          </cell>
          <cell r="D49">
            <v>39.414000000000001</v>
          </cell>
          <cell r="E49">
            <v>85.067999999999998</v>
          </cell>
          <cell r="F49">
            <v>38.018000000000001</v>
          </cell>
          <cell r="G49">
            <v>82.86</v>
          </cell>
          <cell r="H49">
            <v>1</v>
          </cell>
          <cell r="K49">
            <v>38.018000000000001</v>
          </cell>
          <cell r="N49">
            <v>0</v>
          </cell>
          <cell r="O49">
            <v>7.6036000000000001</v>
          </cell>
          <cell r="P49">
            <v>10</v>
          </cell>
          <cell r="Q49">
            <v>0</v>
          </cell>
          <cell r="S49">
            <v>0</v>
          </cell>
          <cell r="T49" t="str">
            <v xml:space="preserve">согласно продаж </v>
          </cell>
          <cell r="U49">
            <v>10.897469619653847</v>
          </cell>
          <cell r="V49">
            <v>10.897469619653847</v>
          </cell>
          <cell r="W49">
            <v>9.1601999999999997</v>
          </cell>
          <cell r="X49">
            <v>8.2238000000000007</v>
          </cell>
          <cell r="Y49">
            <v>9.655800000000001</v>
          </cell>
        </row>
        <row r="50">
          <cell r="A50" t="str">
            <v>247  Сардельки Нежные, ВЕС.  ПОКОМ</v>
          </cell>
          <cell r="B50" t="str">
            <v>кг</v>
          </cell>
          <cell r="D50">
            <v>197.76499999999999</v>
          </cell>
          <cell r="F50">
            <v>66.885000000000005</v>
          </cell>
          <cell r="G50">
            <v>117.65900000000001</v>
          </cell>
          <cell r="H50">
            <v>1</v>
          </cell>
          <cell r="K50">
            <v>66.885000000000005</v>
          </cell>
          <cell r="N50">
            <v>0</v>
          </cell>
          <cell r="O50">
            <v>13.377000000000001</v>
          </cell>
          <cell r="P50">
            <v>42.864999999999995</v>
          </cell>
          <cell r="Q50">
            <v>40</v>
          </cell>
          <cell r="S50">
            <v>43</v>
          </cell>
          <cell r="U50">
            <v>11.785826418479479</v>
          </cell>
          <cell r="V50">
            <v>8.7956193466397554</v>
          </cell>
          <cell r="W50">
            <v>3.1754000000000002</v>
          </cell>
          <cell r="X50">
            <v>19.797800000000002</v>
          </cell>
          <cell r="Y50">
            <v>12.4772</v>
          </cell>
        </row>
        <row r="51">
          <cell r="A51" t="str">
            <v>248  Сардельки Сочные ТМ Особый рецепт,   ПОКОМ</v>
          </cell>
          <cell r="B51" t="str">
            <v>кг</v>
          </cell>
          <cell r="D51">
            <v>562.83699999999999</v>
          </cell>
          <cell r="E51">
            <v>266.97500000000002</v>
          </cell>
          <cell r="F51">
            <v>470.846</v>
          </cell>
          <cell r="G51">
            <v>178.37899999999999</v>
          </cell>
          <cell r="H51">
            <v>1</v>
          </cell>
          <cell r="K51">
            <v>78.238999999999976</v>
          </cell>
          <cell r="L51">
            <v>392.60700000000003</v>
          </cell>
          <cell r="N51">
            <v>0</v>
          </cell>
          <cell r="O51">
            <v>15.647799999999995</v>
          </cell>
          <cell r="P51">
            <v>10</v>
          </cell>
          <cell r="Q51">
            <v>50</v>
          </cell>
          <cell r="S51">
            <v>250</v>
          </cell>
          <cell r="T51" t="str">
            <v xml:space="preserve">согласно продаж </v>
          </cell>
          <cell r="U51">
            <v>14.594959035775002</v>
          </cell>
          <cell r="V51">
            <v>11.399621672056139</v>
          </cell>
          <cell r="W51">
            <v>28.413</v>
          </cell>
          <cell r="X51">
            <v>20.647600000000001</v>
          </cell>
          <cell r="Y51">
            <v>21.201799999999999</v>
          </cell>
        </row>
        <row r="52">
          <cell r="A52" t="str">
            <v>250  Сардельки стародворские с говядиной в обол. NDX, ВЕС. ПОКОМ</v>
          </cell>
          <cell r="B52" t="str">
            <v>кг</v>
          </cell>
          <cell r="D52">
            <v>608.92700000000002</v>
          </cell>
          <cell r="E52">
            <v>412.01</v>
          </cell>
          <cell r="F52">
            <v>315.69</v>
          </cell>
          <cell r="G52">
            <v>544.75</v>
          </cell>
          <cell r="H52">
            <v>1</v>
          </cell>
          <cell r="K52">
            <v>315.69</v>
          </cell>
          <cell r="N52">
            <v>0</v>
          </cell>
          <cell r="O52">
            <v>63.137999999999998</v>
          </cell>
          <cell r="P52">
            <v>212.90599999999995</v>
          </cell>
          <cell r="Q52">
            <v>0</v>
          </cell>
          <cell r="R52">
            <v>215</v>
          </cell>
          <cell r="S52">
            <v>213</v>
          </cell>
          <cell r="U52">
            <v>12.033165447115842</v>
          </cell>
          <cell r="V52">
            <v>8.6279261300643046</v>
          </cell>
          <cell r="W52">
            <v>74.429200000000009</v>
          </cell>
          <cell r="X52">
            <v>71.9572</v>
          </cell>
          <cell r="Y52">
            <v>78.013400000000004</v>
          </cell>
        </row>
        <row r="53">
          <cell r="A53" t="str">
            <v>253  Сосиски Ганноверские   ПОКОМ</v>
          </cell>
          <cell r="B53" t="str">
            <v>кг</v>
          </cell>
          <cell r="E53">
            <v>81.444000000000003</v>
          </cell>
          <cell r="F53">
            <v>5.4379999999999997</v>
          </cell>
          <cell r="G53">
            <v>74.631</v>
          </cell>
          <cell r="H53">
            <v>1</v>
          </cell>
          <cell r="K53">
            <v>5.4379999999999997</v>
          </cell>
          <cell r="N53">
            <v>0</v>
          </cell>
          <cell r="O53">
            <v>1.0875999999999999</v>
          </cell>
          <cell r="Q53">
            <v>0</v>
          </cell>
          <cell r="U53">
            <v>68.619897020963592</v>
          </cell>
          <cell r="V53">
            <v>68.619897020963592</v>
          </cell>
          <cell r="W53">
            <v>10.072199999999999</v>
          </cell>
          <cell r="X53">
            <v>0</v>
          </cell>
          <cell r="Y53">
            <v>-0.49459999999999998</v>
          </cell>
        </row>
        <row r="54">
          <cell r="A54" t="str">
            <v>254  Сосиски Датские, ВЕС, ТМ КОЛБАСНЫЙ СТАНДАРТ ПОКОМ</v>
          </cell>
          <cell r="B54" t="str">
            <v>кг</v>
          </cell>
          <cell r="D54">
            <v>204.44</v>
          </cell>
          <cell r="E54">
            <v>5.7549999999999999</v>
          </cell>
          <cell r="F54">
            <v>147.15299999999999</v>
          </cell>
          <cell r="G54">
            <v>63.042000000000002</v>
          </cell>
          <cell r="H54">
            <v>1</v>
          </cell>
          <cell r="K54">
            <v>147.15299999999999</v>
          </cell>
          <cell r="N54">
            <v>0</v>
          </cell>
          <cell r="O54">
            <v>29.430599999999998</v>
          </cell>
          <cell r="P54">
            <v>200</v>
          </cell>
          <cell r="Q54">
            <v>0</v>
          </cell>
          <cell r="R54">
            <v>170</v>
          </cell>
          <cell r="S54">
            <v>150</v>
          </cell>
          <cell r="T54" t="str">
            <v xml:space="preserve">согласно продаж </v>
          </cell>
          <cell r="U54">
            <v>7.9183570841233282</v>
          </cell>
          <cell r="V54">
            <v>2.1420562271921062</v>
          </cell>
          <cell r="W54">
            <v>0</v>
          </cell>
          <cell r="X54">
            <v>0</v>
          </cell>
          <cell r="Y54">
            <v>3.3484000000000003</v>
          </cell>
        </row>
        <row r="55">
          <cell r="A55" t="str">
            <v>255  Сосиски Молочные для завтрака ТМ Особый рецепт, п/а МГС, ВЕС, ТМ Стародворье  ПОКОМ</v>
          </cell>
          <cell r="B55" t="str">
            <v>кг</v>
          </cell>
          <cell r="D55">
            <v>479.37200000000001</v>
          </cell>
          <cell r="E55">
            <v>1315.8340000000001</v>
          </cell>
          <cell r="F55">
            <v>613.423</v>
          </cell>
          <cell r="G55">
            <v>974.38900000000001</v>
          </cell>
          <cell r="H55">
            <v>1</v>
          </cell>
          <cell r="K55">
            <v>613.423</v>
          </cell>
          <cell r="N55">
            <v>1200</v>
          </cell>
          <cell r="O55">
            <v>122.6846</v>
          </cell>
          <cell r="Q55">
            <v>0</v>
          </cell>
          <cell r="U55">
            <v>17.723406197680884</v>
          </cell>
          <cell r="V55">
            <v>17.723406197680884</v>
          </cell>
          <cell r="W55">
            <v>216.7706</v>
          </cell>
          <cell r="X55">
            <v>259.39580000000001</v>
          </cell>
          <cell r="Y55">
            <v>213.00619999999998</v>
          </cell>
        </row>
        <row r="56">
          <cell r="A56" t="str">
            <v>257  Сосиски Молочные оригинальные ТМ Особый рецепт, ВЕС.   ПОКОМ</v>
          </cell>
          <cell r="B56" t="str">
            <v>кг</v>
          </cell>
          <cell r="D56">
            <v>56.857999999999997</v>
          </cell>
          <cell r="F56">
            <v>29.052</v>
          </cell>
          <cell r="G56">
            <v>27.625</v>
          </cell>
          <cell r="H56">
            <v>1</v>
          </cell>
          <cell r="K56">
            <v>29.052</v>
          </cell>
          <cell r="N56">
            <v>0</v>
          </cell>
          <cell r="O56">
            <v>5.8103999999999996</v>
          </cell>
          <cell r="P56">
            <v>42.099799999999988</v>
          </cell>
          <cell r="Q56">
            <v>40</v>
          </cell>
          <cell r="S56">
            <v>42</v>
          </cell>
          <cell r="U56">
            <v>11.638613520583782</v>
          </cell>
          <cell r="V56">
            <v>4.7544058928817297</v>
          </cell>
          <cell r="W56">
            <v>0</v>
          </cell>
          <cell r="X56">
            <v>0</v>
          </cell>
          <cell r="Y56">
            <v>1.3068</v>
          </cell>
        </row>
        <row r="57">
          <cell r="A57" t="str">
            <v>266  Колбаса Филейбургская с сочным окороком, ВЕС, ТМ Баварушка  ПОКОМ</v>
          </cell>
          <cell r="B57" t="str">
            <v>кг</v>
          </cell>
          <cell r="D57">
            <v>-2.5000000000000001E-2</v>
          </cell>
          <cell r="E57">
            <v>68.302000000000007</v>
          </cell>
          <cell r="F57">
            <v>29.861000000000001</v>
          </cell>
          <cell r="G57">
            <v>36.997999999999998</v>
          </cell>
          <cell r="H57">
            <v>1</v>
          </cell>
          <cell r="K57">
            <v>29.861000000000001</v>
          </cell>
          <cell r="N57">
            <v>0</v>
          </cell>
          <cell r="O57">
            <v>5.9722</v>
          </cell>
          <cell r="P57">
            <v>60</v>
          </cell>
          <cell r="Q57">
            <v>60</v>
          </cell>
          <cell r="S57">
            <v>60</v>
          </cell>
          <cell r="U57">
            <v>16.241586015203776</v>
          </cell>
          <cell r="V57">
            <v>6.1950370047888548</v>
          </cell>
          <cell r="W57">
            <v>13.487399999999999</v>
          </cell>
          <cell r="X57">
            <v>19.4818</v>
          </cell>
          <cell r="Y57">
            <v>7.4664000000000001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 t="str">
            <v>кг</v>
          </cell>
          <cell r="D58">
            <v>59.357999999999997</v>
          </cell>
          <cell r="E58">
            <v>120.078</v>
          </cell>
          <cell r="F58">
            <v>44.451000000000001</v>
          </cell>
          <cell r="G58">
            <v>116.904</v>
          </cell>
          <cell r="H58">
            <v>1</v>
          </cell>
          <cell r="K58">
            <v>44.451000000000001</v>
          </cell>
          <cell r="N58">
            <v>0</v>
          </cell>
          <cell r="O58">
            <v>8.8902000000000001</v>
          </cell>
          <cell r="Q58">
            <v>0</v>
          </cell>
          <cell r="U58">
            <v>13.149760410339475</v>
          </cell>
          <cell r="V58">
            <v>13.149760410339475</v>
          </cell>
          <cell r="W58">
            <v>9.0096000000000007</v>
          </cell>
          <cell r="X58">
            <v>9.8162000000000003</v>
          </cell>
          <cell r="Y58">
            <v>14.863</v>
          </cell>
        </row>
        <row r="59">
          <cell r="A59" t="str">
            <v>272  Колбаса Сервелат Филедворский, фиброуз, в/у 0,35 кг срез,  ПОКОМ</v>
          </cell>
          <cell r="B59" t="str">
            <v>шт</v>
          </cell>
          <cell r="D59">
            <v>87</v>
          </cell>
          <cell r="E59">
            <v>120</v>
          </cell>
          <cell r="F59">
            <v>44</v>
          </cell>
          <cell r="G59">
            <v>136</v>
          </cell>
          <cell r="H59">
            <v>0.35</v>
          </cell>
          <cell r="K59">
            <v>44</v>
          </cell>
          <cell r="N59">
            <v>0</v>
          </cell>
          <cell r="O59">
            <v>8.8000000000000007</v>
          </cell>
          <cell r="Q59">
            <v>0</v>
          </cell>
          <cell r="U59">
            <v>15.454545454545453</v>
          </cell>
          <cell r="V59">
            <v>15.454545454545453</v>
          </cell>
          <cell r="W59">
            <v>16.600000000000001</v>
          </cell>
          <cell r="X59">
            <v>12.2</v>
          </cell>
          <cell r="Y59">
            <v>15</v>
          </cell>
        </row>
        <row r="60">
          <cell r="A60" t="str">
            <v>273  Сосиски Сочинки с сочной грудинкой, МГС 0.4кг,   ПОКОМ</v>
          </cell>
          <cell r="B60" t="str">
            <v>шт</v>
          </cell>
          <cell r="C60" t="str">
            <v>Нояб</v>
          </cell>
          <cell r="D60">
            <v>349</v>
          </cell>
          <cell r="E60">
            <v>504</v>
          </cell>
          <cell r="F60">
            <v>368</v>
          </cell>
          <cell r="G60">
            <v>341</v>
          </cell>
          <cell r="H60">
            <v>0.4</v>
          </cell>
          <cell r="K60">
            <v>368</v>
          </cell>
          <cell r="N60">
            <v>500</v>
          </cell>
          <cell r="O60">
            <v>73.599999999999994</v>
          </cell>
          <cell r="P60">
            <v>42.199999999999932</v>
          </cell>
          <cell r="Q60">
            <v>40</v>
          </cell>
          <cell r="S60">
            <v>42</v>
          </cell>
          <cell r="U60">
            <v>11.970108695652176</v>
          </cell>
          <cell r="V60">
            <v>11.426630434782609</v>
          </cell>
          <cell r="W60">
            <v>148.6</v>
          </cell>
          <cell r="X60">
            <v>33.799999999999997</v>
          </cell>
          <cell r="Y60">
            <v>140.6</v>
          </cell>
        </row>
        <row r="61">
          <cell r="A61" t="str">
            <v>276  Колбаса Сливушка ТМ Вязанка в оболочке полиамид 0,45 кг  ПОКОМ</v>
          </cell>
          <cell r="B61" t="str">
            <v>шт</v>
          </cell>
          <cell r="D61">
            <v>68</v>
          </cell>
          <cell r="E61">
            <v>60</v>
          </cell>
          <cell r="F61">
            <v>38</v>
          </cell>
          <cell r="G61">
            <v>70</v>
          </cell>
          <cell r="H61">
            <v>0.45</v>
          </cell>
          <cell r="K61">
            <v>38</v>
          </cell>
          <cell r="N61">
            <v>0</v>
          </cell>
          <cell r="O61">
            <v>7.6</v>
          </cell>
          <cell r="P61">
            <v>21.199999999999989</v>
          </cell>
          <cell r="Q61">
            <v>0</v>
          </cell>
          <cell r="R61">
            <v>20</v>
          </cell>
          <cell r="S61">
            <v>21</v>
          </cell>
          <cell r="U61">
            <v>11.842105263157896</v>
          </cell>
          <cell r="V61">
            <v>9.2105263157894743</v>
          </cell>
          <cell r="W61">
            <v>7.6</v>
          </cell>
          <cell r="X61">
            <v>4.2</v>
          </cell>
          <cell r="Y61">
            <v>8.6</v>
          </cell>
        </row>
        <row r="62">
          <cell r="A62" t="str">
            <v>283  Сосиски Сочинки, ВЕС, ТМ Стародворье ПОКОМ</v>
          </cell>
          <cell r="B62" t="str">
            <v>кг</v>
          </cell>
          <cell r="D62">
            <v>324.63900000000001</v>
          </cell>
          <cell r="E62">
            <v>560.72900000000004</v>
          </cell>
          <cell r="F62">
            <v>328.28199999999998</v>
          </cell>
          <cell r="G62">
            <v>498.19499999999999</v>
          </cell>
          <cell r="H62">
            <v>1</v>
          </cell>
          <cell r="K62">
            <v>328.28199999999998</v>
          </cell>
          <cell r="N62">
            <v>0</v>
          </cell>
          <cell r="O62">
            <v>65.656399999999991</v>
          </cell>
          <cell r="P62">
            <v>289.6817999999999</v>
          </cell>
          <cell r="Q62">
            <v>0</v>
          </cell>
          <cell r="R62">
            <v>290</v>
          </cell>
          <cell r="S62">
            <v>290</v>
          </cell>
          <cell r="U62">
            <v>12.004846442997181</v>
          </cell>
          <cell r="V62">
            <v>7.5879122218092991</v>
          </cell>
          <cell r="W62">
            <v>82.253200000000007</v>
          </cell>
          <cell r="X62">
            <v>20.421799999999998</v>
          </cell>
          <cell r="Y62">
            <v>80.546000000000006</v>
          </cell>
        </row>
        <row r="63">
          <cell r="A63" t="str">
            <v>296  Колбаса Мясорубская с рубленой грудинкой 0,35кг срез ТМ Стародворье  ПОКОМ</v>
          </cell>
          <cell r="B63" t="str">
            <v>шт</v>
          </cell>
          <cell r="D63">
            <v>106</v>
          </cell>
          <cell r="E63">
            <v>126</v>
          </cell>
          <cell r="F63">
            <v>88</v>
          </cell>
          <cell r="G63">
            <v>134</v>
          </cell>
          <cell r="H63">
            <v>0.35</v>
          </cell>
          <cell r="K63">
            <v>88</v>
          </cell>
          <cell r="N63">
            <v>0</v>
          </cell>
          <cell r="O63">
            <v>17.600000000000001</v>
          </cell>
          <cell r="P63">
            <v>77.200000000000017</v>
          </cell>
          <cell r="Q63">
            <v>0</v>
          </cell>
          <cell r="R63">
            <v>75</v>
          </cell>
          <cell r="S63">
            <v>77</v>
          </cell>
          <cell r="U63">
            <v>11.874999999999998</v>
          </cell>
          <cell r="V63">
            <v>7.6136363636363633</v>
          </cell>
          <cell r="W63">
            <v>13</v>
          </cell>
          <cell r="X63">
            <v>14.8</v>
          </cell>
          <cell r="Y63">
            <v>17.600000000000001</v>
          </cell>
        </row>
        <row r="64">
          <cell r="A64" t="str">
            <v>301  Сосиски Сочинки по-баварски с сыром,  0.4кг, ТМ Стародворье  ПОКОМ</v>
          </cell>
          <cell r="B64" t="str">
            <v>шт</v>
          </cell>
          <cell r="C64" t="str">
            <v>Нояб</v>
          </cell>
          <cell r="D64">
            <v>289</v>
          </cell>
          <cell r="E64">
            <v>960</v>
          </cell>
          <cell r="F64">
            <v>305</v>
          </cell>
          <cell r="G64">
            <v>555</v>
          </cell>
          <cell r="H64">
            <v>0.4</v>
          </cell>
          <cell r="K64">
            <v>95</v>
          </cell>
          <cell r="L64">
            <v>210</v>
          </cell>
          <cell r="N64">
            <v>0</v>
          </cell>
          <cell r="O64">
            <v>19</v>
          </cell>
          <cell r="Q64">
            <v>0</v>
          </cell>
          <cell r="U64">
            <v>29.210526315789473</v>
          </cell>
          <cell r="V64">
            <v>29.210526315789473</v>
          </cell>
          <cell r="W64">
            <v>82.2</v>
          </cell>
          <cell r="X64">
            <v>4.2</v>
          </cell>
          <cell r="Y64">
            <v>93.4</v>
          </cell>
        </row>
        <row r="65">
          <cell r="A65" t="str">
            <v>302  Сосиски Сочинки по-баварски,  0.4кг, ТМ Стародворье  ПОКОМ</v>
          </cell>
          <cell r="B65" t="str">
            <v>шт</v>
          </cell>
          <cell r="C65" t="str">
            <v>Нояб</v>
          </cell>
          <cell r="D65">
            <v>447</v>
          </cell>
          <cell r="E65">
            <v>960</v>
          </cell>
          <cell r="F65">
            <v>654</v>
          </cell>
          <cell r="G65">
            <v>378</v>
          </cell>
          <cell r="H65">
            <v>0.4</v>
          </cell>
          <cell r="K65">
            <v>390</v>
          </cell>
          <cell r="L65">
            <v>264</v>
          </cell>
          <cell r="N65">
            <v>800</v>
          </cell>
          <cell r="O65">
            <v>78</v>
          </cell>
          <cell r="Q65">
            <v>0</v>
          </cell>
          <cell r="U65">
            <v>15.102564102564102</v>
          </cell>
          <cell r="V65">
            <v>15.102564102564102</v>
          </cell>
          <cell r="W65">
            <v>151.19999999999999</v>
          </cell>
          <cell r="X65">
            <v>115.8</v>
          </cell>
          <cell r="Y65">
            <v>202</v>
          </cell>
        </row>
        <row r="66">
          <cell r="A66" t="str">
            <v>309  Сосиски Сочинки с сыром 0,4 кг ТМ Стародворье  ПОКОМ</v>
          </cell>
          <cell r="B66" t="str">
            <v>шт</v>
          </cell>
          <cell r="C66" t="str">
            <v>Нояб</v>
          </cell>
          <cell r="D66">
            <v>234</v>
          </cell>
          <cell r="E66">
            <v>156</v>
          </cell>
          <cell r="F66">
            <v>251</v>
          </cell>
          <cell r="G66">
            <v>85</v>
          </cell>
          <cell r="H66">
            <v>0.4</v>
          </cell>
          <cell r="K66">
            <v>17</v>
          </cell>
          <cell r="L66">
            <v>234</v>
          </cell>
          <cell r="N66">
            <v>0</v>
          </cell>
          <cell r="O66">
            <v>3.4</v>
          </cell>
          <cell r="Q66">
            <v>0</v>
          </cell>
          <cell r="U66">
            <v>25</v>
          </cell>
          <cell r="V66">
            <v>25</v>
          </cell>
          <cell r="W66">
            <v>2</v>
          </cell>
          <cell r="X66">
            <v>0</v>
          </cell>
          <cell r="Y66">
            <v>0</v>
          </cell>
          <cell r="Z66" t="str">
            <v>акция/вывод</v>
          </cell>
        </row>
        <row r="67">
          <cell r="A67" t="str">
            <v>312  Ветчина Филейская ТМ Вязанка ТС Столичная ВЕС  ПОКОМ</v>
          </cell>
          <cell r="B67" t="str">
            <v>кг</v>
          </cell>
          <cell r="C67" t="str">
            <v>Нояб</v>
          </cell>
          <cell r="E67">
            <v>1.3420000000000001</v>
          </cell>
          <cell r="F67">
            <v>0.29199999999999998</v>
          </cell>
          <cell r="H67">
            <v>1</v>
          </cell>
          <cell r="K67">
            <v>0.29199999999999998</v>
          </cell>
          <cell r="N67">
            <v>0</v>
          </cell>
          <cell r="O67">
            <v>5.8399999999999994E-2</v>
          </cell>
          <cell r="P67">
            <v>100</v>
          </cell>
          <cell r="Q67">
            <v>0</v>
          </cell>
          <cell r="R67">
            <v>100</v>
          </cell>
          <cell r="S67">
            <v>100</v>
          </cell>
          <cell r="U67">
            <v>1712.3287671232879</v>
          </cell>
          <cell r="V67">
            <v>0</v>
          </cell>
          <cell r="W67">
            <v>7.1227999999999998</v>
          </cell>
          <cell r="X67">
            <v>0</v>
          </cell>
          <cell r="Y67">
            <v>-0.27</v>
          </cell>
        </row>
        <row r="68">
          <cell r="A68" t="str">
            <v>313 Колбаса вареная Молокуша ТМ Вязанка в оболочке полиамид. ВЕС  ПОКОМ</v>
          </cell>
          <cell r="B68" t="str">
            <v>кг</v>
          </cell>
          <cell r="C68" t="str">
            <v>Нояб</v>
          </cell>
          <cell r="D68">
            <v>191.09299999999999</v>
          </cell>
          <cell r="E68">
            <v>462.43099999999998</v>
          </cell>
          <cell r="F68">
            <v>227.01400000000001</v>
          </cell>
          <cell r="G68">
            <v>388.50599999999997</v>
          </cell>
          <cell r="H68">
            <v>1</v>
          </cell>
          <cell r="K68">
            <v>227.01400000000001</v>
          </cell>
          <cell r="N68">
            <v>0</v>
          </cell>
          <cell r="O68">
            <v>45.402799999999999</v>
          </cell>
          <cell r="P68">
            <v>156.32759999999996</v>
          </cell>
          <cell r="Q68">
            <v>0</v>
          </cell>
          <cell r="R68">
            <v>155</v>
          </cell>
          <cell r="S68">
            <v>156</v>
          </cell>
          <cell r="U68">
            <v>11.970759512629177</v>
          </cell>
          <cell r="V68">
            <v>8.5568731443875699</v>
          </cell>
          <cell r="W68">
            <v>48.418999999999997</v>
          </cell>
          <cell r="X68">
            <v>56.854200000000006</v>
          </cell>
          <cell r="Y68">
            <v>56.911000000000001</v>
          </cell>
        </row>
        <row r="69">
          <cell r="A69" t="str">
            <v>314 Колбаса вареная Филейская ТМ Вязанка ТС Классическая в оболочке полиамид.  ПОКОМ</v>
          </cell>
          <cell r="B69" t="str">
            <v>кг</v>
          </cell>
          <cell r="C69" t="str">
            <v>Нояб</v>
          </cell>
          <cell r="D69">
            <v>982.22500000000002</v>
          </cell>
          <cell r="E69">
            <v>18.86</v>
          </cell>
          <cell r="F69">
            <v>146.82</v>
          </cell>
          <cell r="G69">
            <v>798.048</v>
          </cell>
          <cell r="H69">
            <v>1</v>
          </cell>
          <cell r="K69">
            <v>146.82</v>
          </cell>
          <cell r="N69">
            <v>0</v>
          </cell>
          <cell r="O69">
            <v>29.363999999999997</v>
          </cell>
          <cell r="Q69">
            <v>0</v>
          </cell>
          <cell r="U69">
            <v>27.177768696362897</v>
          </cell>
          <cell r="V69">
            <v>27.177768696362897</v>
          </cell>
          <cell r="W69">
            <v>37.9726</v>
          </cell>
          <cell r="X69">
            <v>21.122599999999998</v>
          </cell>
          <cell r="Y69">
            <v>42.5486</v>
          </cell>
        </row>
        <row r="70">
          <cell r="A70" t="str">
            <v>315 Колбаса Нежная ТМ Зареченские ТС Зареченские продукты в оболочкНТУ.  изделие вар  ПОКОМ</v>
          </cell>
          <cell r="B70" t="str">
            <v>кг</v>
          </cell>
          <cell r="H70">
            <v>0</v>
          </cell>
          <cell r="K70">
            <v>0</v>
          </cell>
          <cell r="N70">
            <v>0</v>
          </cell>
          <cell r="O70">
            <v>0</v>
          </cell>
          <cell r="Q70">
            <v>0</v>
          </cell>
          <cell r="U70" t="e">
            <v>#DIV/0!</v>
          </cell>
          <cell r="V70" t="e">
            <v>#DIV/0!</v>
          </cell>
          <cell r="W70">
            <v>2.4175999999999997</v>
          </cell>
          <cell r="X70">
            <v>0</v>
          </cell>
          <cell r="Y70">
            <v>0</v>
          </cell>
        </row>
        <row r="71">
          <cell r="A71" t="str">
            <v>318 Сосиски Датские ТМ Зареченские колбасы ТС Зареченские п полиамид в модифициров  ПОКОМ</v>
          </cell>
          <cell r="B71" t="str">
            <v>кг</v>
          </cell>
          <cell r="D71">
            <v>88.337000000000003</v>
          </cell>
          <cell r="E71">
            <v>352.66899999999998</v>
          </cell>
          <cell r="F71">
            <v>68.436000000000007</v>
          </cell>
          <cell r="G71">
            <v>334.392</v>
          </cell>
          <cell r="H71">
            <v>1</v>
          </cell>
          <cell r="K71">
            <v>68.436000000000007</v>
          </cell>
          <cell r="N71">
            <v>300</v>
          </cell>
          <cell r="O71">
            <v>13.687200000000001</v>
          </cell>
          <cell r="Q71">
            <v>0</v>
          </cell>
          <cell r="U71">
            <v>46.349289847448709</v>
          </cell>
          <cell r="V71">
            <v>46.349289847448709</v>
          </cell>
          <cell r="W71">
            <v>72.637</v>
          </cell>
          <cell r="X71">
            <v>57.860400000000006</v>
          </cell>
          <cell r="Y71">
            <v>82.130600000000001</v>
          </cell>
        </row>
        <row r="72">
          <cell r="A72" t="str">
            <v>320  Сосиски Сочинки с сочным окороком 0,4 кг ТМ Стародворье  ПОКОМ</v>
          </cell>
          <cell r="B72" t="str">
            <v>шт</v>
          </cell>
          <cell r="C72" t="str">
            <v>Нояб</v>
          </cell>
          <cell r="D72">
            <v>-4</v>
          </cell>
          <cell r="E72">
            <v>358</v>
          </cell>
          <cell r="F72">
            <v>92</v>
          </cell>
          <cell r="G72">
            <v>261</v>
          </cell>
          <cell r="H72">
            <v>0.4</v>
          </cell>
          <cell r="K72">
            <v>92</v>
          </cell>
          <cell r="N72">
            <v>0</v>
          </cell>
          <cell r="O72">
            <v>18.399999999999999</v>
          </cell>
          <cell r="P72">
            <v>100</v>
          </cell>
          <cell r="Q72">
            <v>0</v>
          </cell>
          <cell r="R72">
            <v>100</v>
          </cell>
          <cell r="S72">
            <v>100</v>
          </cell>
          <cell r="U72">
            <v>19.619565217391305</v>
          </cell>
          <cell r="V72">
            <v>14.184782608695654</v>
          </cell>
          <cell r="W72">
            <v>0</v>
          </cell>
          <cell r="X72">
            <v>0</v>
          </cell>
          <cell r="Y72">
            <v>43.2</v>
          </cell>
          <cell r="Z72" t="str">
            <v>акция/вывод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E73">
            <v>30</v>
          </cell>
          <cell r="F73">
            <v>1</v>
          </cell>
          <cell r="G73">
            <v>25</v>
          </cell>
          <cell r="H73">
            <v>0.35</v>
          </cell>
          <cell r="K73">
            <v>1</v>
          </cell>
          <cell r="N73">
            <v>0</v>
          </cell>
          <cell r="O73">
            <v>0.2</v>
          </cell>
          <cell r="Q73">
            <v>0</v>
          </cell>
          <cell r="U73">
            <v>125</v>
          </cell>
          <cell r="V73">
            <v>125</v>
          </cell>
          <cell r="W73">
            <v>9.4</v>
          </cell>
          <cell r="X73">
            <v>0.2</v>
          </cell>
          <cell r="Y73">
            <v>1.6</v>
          </cell>
        </row>
        <row r="74">
          <cell r="A74" t="str">
            <v>340 Ветчина Запекуша с сочным окороком ТМ Стародворские колбасы ТС Вязанка в обо 0,42 кг. ПОКОМ</v>
          </cell>
          <cell r="B74" t="str">
            <v>шт</v>
          </cell>
          <cell r="D74">
            <v>120</v>
          </cell>
          <cell r="F74">
            <v>120</v>
          </cell>
          <cell r="H74">
            <v>0</v>
          </cell>
          <cell r="K74">
            <v>0</v>
          </cell>
          <cell r="L74">
            <v>120</v>
          </cell>
          <cell r="N74">
            <v>0</v>
          </cell>
          <cell r="O74">
            <v>0</v>
          </cell>
          <cell r="Q74">
            <v>0</v>
          </cell>
          <cell r="U74" t="e">
            <v>#DIV/0!</v>
          </cell>
          <cell r="V74" t="e">
            <v>#DIV/0!</v>
          </cell>
          <cell r="W74">
            <v>0.6</v>
          </cell>
          <cell r="X74">
            <v>0</v>
          </cell>
          <cell r="Y74">
            <v>0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D75">
            <v>550</v>
          </cell>
          <cell r="F75">
            <v>550</v>
          </cell>
          <cell r="H75">
            <v>0</v>
          </cell>
          <cell r="K75">
            <v>0</v>
          </cell>
          <cell r="L75">
            <v>550</v>
          </cell>
          <cell r="N75">
            <v>0</v>
          </cell>
          <cell r="O75">
            <v>0</v>
          </cell>
          <cell r="Q75">
            <v>0</v>
          </cell>
          <cell r="U75" t="e">
            <v>#DIV/0!</v>
          </cell>
          <cell r="V75" t="e">
            <v>#DIV/0!</v>
          </cell>
          <cell r="W75">
            <v>0.2</v>
          </cell>
          <cell r="X75">
            <v>0.2</v>
          </cell>
          <cell r="Y75">
            <v>0.2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D76">
            <v>64</v>
          </cell>
          <cell r="F76">
            <v>63</v>
          </cell>
          <cell r="H76">
            <v>0</v>
          </cell>
          <cell r="K76">
            <v>-1</v>
          </cell>
          <cell r="L76">
            <v>64</v>
          </cell>
          <cell r="N76">
            <v>0</v>
          </cell>
          <cell r="O76">
            <v>-0.2</v>
          </cell>
          <cell r="Q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D77">
            <v>150</v>
          </cell>
          <cell r="E77">
            <v>28</v>
          </cell>
          <cell r="F77">
            <v>153</v>
          </cell>
          <cell r="H77">
            <v>0</v>
          </cell>
          <cell r="K77">
            <v>3</v>
          </cell>
          <cell r="L77">
            <v>150</v>
          </cell>
          <cell r="N77">
            <v>0</v>
          </cell>
          <cell r="O77">
            <v>0.6</v>
          </cell>
          <cell r="Q77">
            <v>0</v>
          </cell>
          <cell r="U77">
            <v>0</v>
          </cell>
          <cell r="V77">
            <v>0</v>
          </cell>
          <cell r="W77">
            <v>0.6</v>
          </cell>
          <cell r="X77">
            <v>0.8</v>
          </cell>
          <cell r="Y77">
            <v>0.4</v>
          </cell>
        </row>
        <row r="78">
          <cell r="A78" t="str">
            <v>347 Паштет печеночный со сливочным маслом ТМ Стародворье ламистер 0,1 кг. Консервы   ПОКОМ</v>
          </cell>
          <cell r="B78" t="str">
            <v>шт</v>
          </cell>
          <cell r="E78">
            <v>500</v>
          </cell>
          <cell r="H78">
            <v>0</v>
          </cell>
          <cell r="K78">
            <v>0</v>
          </cell>
          <cell r="N78">
            <v>0</v>
          </cell>
          <cell r="O78">
            <v>0</v>
          </cell>
          <cell r="Q78">
            <v>0</v>
          </cell>
          <cell r="U78" t="e">
            <v>#DIV/0!</v>
          </cell>
          <cell r="V78" t="e">
            <v>#DIV/0!</v>
          </cell>
          <cell r="W78">
            <v>0</v>
          </cell>
          <cell r="X78">
            <v>0</v>
          </cell>
          <cell r="Y78">
            <v>0</v>
          </cell>
        </row>
        <row r="79">
          <cell r="A79" t="str">
            <v>348 Сосиски Баварские с сыром ТМ Стародворье в оболочке айпил в мод газовой среде 0,42 кг.  ПОКОМ</v>
          </cell>
          <cell r="B79" t="str">
            <v>шт</v>
          </cell>
          <cell r="D79">
            <v>25</v>
          </cell>
          <cell r="E79">
            <v>264</v>
          </cell>
          <cell r="H79">
            <v>0</v>
          </cell>
          <cell r="K79">
            <v>0</v>
          </cell>
          <cell r="N79">
            <v>0</v>
          </cell>
          <cell r="O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1.2</v>
          </cell>
          <cell r="Y79">
            <v>0.8</v>
          </cell>
        </row>
        <row r="80">
          <cell r="A80" t="str">
            <v>350 Сосиски Молокуши миникушай ТМ Вязанка в оболочке амицел в модифиц газовой среде 0,45 кг  Поком</v>
          </cell>
          <cell r="B80" t="str">
            <v>шт</v>
          </cell>
          <cell r="D80">
            <v>276</v>
          </cell>
          <cell r="E80">
            <v>54</v>
          </cell>
          <cell r="F80">
            <v>272</v>
          </cell>
          <cell r="H80">
            <v>0</v>
          </cell>
          <cell r="K80">
            <v>-4</v>
          </cell>
          <cell r="L80">
            <v>276</v>
          </cell>
          <cell r="N80">
            <v>0</v>
          </cell>
          <cell r="O80">
            <v>-0.8</v>
          </cell>
          <cell r="Q80">
            <v>0</v>
          </cell>
          <cell r="U80">
            <v>0</v>
          </cell>
          <cell r="V80">
            <v>0</v>
          </cell>
          <cell r="W80">
            <v>-1.4</v>
          </cell>
          <cell r="X80">
            <v>-0.4</v>
          </cell>
          <cell r="Y80">
            <v>-0.4</v>
          </cell>
        </row>
        <row r="81">
          <cell r="A81" t="str">
            <v>351 Сосиски Филейбургские с грудкой ТМ Баварушка в оболо амицел в моди газовой среде 0,33 кг  Поком</v>
          </cell>
          <cell r="B81" t="str">
            <v>шт</v>
          </cell>
          <cell r="D81">
            <v>198</v>
          </cell>
          <cell r="E81">
            <v>42</v>
          </cell>
          <cell r="F81">
            <v>198</v>
          </cell>
          <cell r="H81">
            <v>0</v>
          </cell>
          <cell r="K81">
            <v>0</v>
          </cell>
          <cell r="L81">
            <v>198</v>
          </cell>
          <cell r="N81">
            <v>0</v>
          </cell>
          <cell r="O81">
            <v>0</v>
          </cell>
          <cell r="Q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0.6</v>
          </cell>
          <cell r="Y81">
            <v>0</v>
          </cell>
        </row>
        <row r="82">
          <cell r="A82" t="str">
            <v>352  Сардельки Сочинки с сыром 0,4 кг ТМ Стародворье   ПОКОМ</v>
          </cell>
          <cell r="B82" t="str">
            <v>шт</v>
          </cell>
          <cell r="C82" t="str">
            <v>Нояб</v>
          </cell>
          <cell r="D82">
            <v>269</v>
          </cell>
          <cell r="E82">
            <v>150</v>
          </cell>
          <cell r="F82">
            <v>201</v>
          </cell>
          <cell r="G82">
            <v>121</v>
          </cell>
          <cell r="H82">
            <v>0.4</v>
          </cell>
          <cell r="K82">
            <v>99</v>
          </cell>
          <cell r="L82">
            <v>102</v>
          </cell>
          <cell r="N82">
            <v>0</v>
          </cell>
          <cell r="O82">
            <v>19.8</v>
          </cell>
          <cell r="P82">
            <v>116.60000000000002</v>
          </cell>
          <cell r="Q82">
            <v>115</v>
          </cell>
          <cell r="S82">
            <v>117</v>
          </cell>
          <cell r="U82">
            <v>11.919191919191919</v>
          </cell>
          <cell r="V82">
            <v>6.1111111111111107</v>
          </cell>
          <cell r="W82">
            <v>11.2</v>
          </cell>
          <cell r="X82">
            <v>22.4</v>
          </cell>
          <cell r="Y82">
            <v>18.399999999999999</v>
          </cell>
          <cell r="Z82" t="str">
            <v>акция/вывод</v>
          </cell>
        </row>
        <row r="83">
          <cell r="A83" t="str">
            <v>355 Сос Молочные для завтрака ОР полиамид мгс 0,4 кг НД СК  ПОКОМ</v>
          </cell>
          <cell r="B83" t="str">
            <v>шт</v>
          </cell>
          <cell r="D83">
            <v>282</v>
          </cell>
          <cell r="E83">
            <v>234</v>
          </cell>
          <cell r="F83">
            <v>282</v>
          </cell>
          <cell r="H83">
            <v>0</v>
          </cell>
          <cell r="K83">
            <v>0</v>
          </cell>
          <cell r="L83">
            <v>282</v>
          </cell>
          <cell r="N83">
            <v>0</v>
          </cell>
          <cell r="O83">
            <v>0</v>
          </cell>
          <cell r="Q83">
            <v>0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358 Колбаса Сервелат Мясорубский ТМ Стародворье с мелкорубленным окороком в вак упак  ПОКОМ</v>
          </cell>
          <cell r="B84" t="str">
            <v>кг</v>
          </cell>
          <cell r="E84">
            <v>12.909000000000001</v>
          </cell>
          <cell r="F84">
            <v>-0.73199999999999998</v>
          </cell>
          <cell r="G84">
            <v>12.196</v>
          </cell>
          <cell r="H84">
            <v>1</v>
          </cell>
          <cell r="K84">
            <v>-0.73199999999999998</v>
          </cell>
          <cell r="N84">
            <v>0</v>
          </cell>
          <cell r="O84">
            <v>-0.1464</v>
          </cell>
          <cell r="P84">
            <v>10</v>
          </cell>
          <cell r="Q84">
            <v>10</v>
          </cell>
          <cell r="S84">
            <v>10</v>
          </cell>
          <cell r="U84">
            <v>-151.61202185792348</v>
          </cell>
          <cell r="V84">
            <v>-83.30601092896174</v>
          </cell>
          <cell r="W84">
            <v>1.7234000000000003</v>
          </cell>
          <cell r="X84">
            <v>0</v>
          </cell>
          <cell r="Y84">
            <v>-0.1426</v>
          </cell>
        </row>
        <row r="85">
          <cell r="A85" t="str">
            <v>360 Колбаса варено-копченая  Сервелат Левантский ТМ Особый Рецепт  0,35 кг  ПОКОМ</v>
          </cell>
          <cell r="B85" t="str">
            <v>шт</v>
          </cell>
          <cell r="D85">
            <v>6</v>
          </cell>
          <cell r="G85">
            <v>6</v>
          </cell>
          <cell r="H85">
            <v>0.35</v>
          </cell>
          <cell r="K85">
            <v>0</v>
          </cell>
          <cell r="N85">
            <v>0</v>
          </cell>
          <cell r="O85">
            <v>0</v>
          </cell>
          <cell r="Q85">
            <v>0</v>
          </cell>
          <cell r="U85" t="e">
            <v>#DIV/0!</v>
          </cell>
          <cell r="V85" t="e">
            <v>#DIV/0!</v>
          </cell>
          <cell r="W85">
            <v>0</v>
          </cell>
          <cell r="X85">
            <v>1.6</v>
          </cell>
          <cell r="Y85">
            <v>-0.2</v>
          </cell>
        </row>
        <row r="86">
          <cell r="A86" t="str">
            <v>361 Колбаса Салями Филейбургская зернистая ТМ Баварушка в оболочке  в вак 0.28кг ПОКОМ</v>
          </cell>
          <cell r="B86" t="str">
            <v>шт</v>
          </cell>
          <cell r="D86">
            <v>18</v>
          </cell>
          <cell r="E86">
            <v>36</v>
          </cell>
          <cell r="F86">
            <v>23</v>
          </cell>
          <cell r="G86">
            <v>28</v>
          </cell>
          <cell r="H86">
            <v>0.28000000000000003</v>
          </cell>
          <cell r="K86">
            <v>23</v>
          </cell>
          <cell r="N86">
            <v>0</v>
          </cell>
          <cell r="O86">
            <v>4.5999999999999996</v>
          </cell>
          <cell r="P86">
            <v>27.199999999999996</v>
          </cell>
          <cell r="Q86">
            <v>0</v>
          </cell>
          <cell r="R86">
            <v>25</v>
          </cell>
          <cell r="S86">
            <v>27</v>
          </cell>
          <cell r="U86">
            <v>11.521739130434783</v>
          </cell>
          <cell r="V86">
            <v>6.0869565217391308</v>
          </cell>
          <cell r="W86">
            <v>6.4</v>
          </cell>
          <cell r="X86">
            <v>5.8</v>
          </cell>
          <cell r="Y86">
            <v>3.8</v>
          </cell>
        </row>
        <row r="87">
          <cell r="A87" t="str">
            <v>363 Сардельки Филейские Вязанка ТМ Вязанка в обол NDX  ПОКОМ</v>
          </cell>
          <cell r="B87" t="str">
            <v>кг</v>
          </cell>
          <cell r="D87">
            <v>194.108</v>
          </cell>
          <cell r="F87">
            <v>66.486000000000004</v>
          </cell>
          <cell r="G87">
            <v>111.73</v>
          </cell>
          <cell r="H87">
            <v>1</v>
          </cell>
          <cell r="K87">
            <v>66.486000000000004</v>
          </cell>
          <cell r="N87">
            <v>0</v>
          </cell>
          <cell r="O87">
            <v>13.2972</v>
          </cell>
          <cell r="P87">
            <v>47.836399999999983</v>
          </cell>
          <cell r="Q87">
            <v>0</v>
          </cell>
          <cell r="R87">
            <v>45</v>
          </cell>
          <cell r="S87">
            <v>48</v>
          </cell>
          <cell r="U87">
            <v>11.786691935144242</v>
          </cell>
          <cell r="V87">
            <v>8.4025208314532378</v>
          </cell>
          <cell r="W87">
            <v>31.735599999999998</v>
          </cell>
          <cell r="X87">
            <v>19.844999999999999</v>
          </cell>
          <cell r="Y87">
            <v>14.420199999999999</v>
          </cell>
        </row>
        <row r="88">
          <cell r="A88" t="str">
            <v>364 Колбаса Сервелат Филейбургский с копченой грудинкой ТМ Баварушка  в/у 0,28 кг  ПОКОМ</v>
          </cell>
          <cell r="B88" t="str">
            <v>шт</v>
          </cell>
          <cell r="D88">
            <v>49</v>
          </cell>
          <cell r="E88">
            <v>120</v>
          </cell>
          <cell r="F88">
            <v>23</v>
          </cell>
          <cell r="G88">
            <v>113</v>
          </cell>
          <cell r="H88">
            <v>0.28000000000000003</v>
          </cell>
          <cell r="K88">
            <v>23</v>
          </cell>
          <cell r="N88">
            <v>0</v>
          </cell>
          <cell r="O88">
            <v>4.5999999999999996</v>
          </cell>
          <cell r="Q88">
            <v>0</v>
          </cell>
          <cell r="U88">
            <v>24.565217391304351</v>
          </cell>
          <cell r="V88">
            <v>24.565217391304351</v>
          </cell>
          <cell r="W88">
            <v>15.2</v>
          </cell>
          <cell r="X88">
            <v>6.2</v>
          </cell>
          <cell r="Y88">
            <v>14.4</v>
          </cell>
        </row>
        <row r="89">
          <cell r="A89" t="str">
            <v>369 Колбаса Сливушка ТМ Вязанка в оболочке полиамид вес.  ПОКОМ</v>
          </cell>
          <cell r="B89" t="str">
            <v>кг</v>
          </cell>
          <cell r="C89" t="str">
            <v>Нояб</v>
          </cell>
          <cell r="E89">
            <v>78.046999999999997</v>
          </cell>
          <cell r="F89">
            <v>16.04</v>
          </cell>
          <cell r="G89">
            <v>62.006999999999998</v>
          </cell>
          <cell r="H89">
            <v>1</v>
          </cell>
          <cell r="K89">
            <v>16.04</v>
          </cell>
          <cell r="N89">
            <v>0</v>
          </cell>
          <cell r="O89">
            <v>3.2079999999999997</v>
          </cell>
          <cell r="Q89">
            <v>0</v>
          </cell>
          <cell r="U89">
            <v>19.328865336658357</v>
          </cell>
          <cell r="V89">
            <v>19.328865336658357</v>
          </cell>
          <cell r="W89">
            <v>9.117799999999999</v>
          </cell>
          <cell r="X89">
            <v>0</v>
          </cell>
          <cell r="Y89">
            <v>0</v>
          </cell>
          <cell r="Z89" t="str">
            <v>акция/вывод</v>
          </cell>
        </row>
        <row r="90">
          <cell r="A90" t="str">
            <v>370 Ветчина Сливушка с индейкой ТМ Вязанка в оболочке полиамид.</v>
          </cell>
          <cell r="B90" t="str">
            <v>кг</v>
          </cell>
          <cell r="C90" t="str">
            <v>Нояб</v>
          </cell>
          <cell r="H90">
            <v>1</v>
          </cell>
          <cell r="K90">
            <v>0</v>
          </cell>
          <cell r="N90">
            <v>0</v>
          </cell>
          <cell r="O90">
            <v>0</v>
          </cell>
          <cell r="Q90">
            <v>0</v>
          </cell>
          <cell r="U90" t="e">
            <v>#DIV/0!</v>
          </cell>
          <cell r="V90" t="e">
            <v>#DIV/0!</v>
          </cell>
          <cell r="W90">
            <v>1.9170000000000003</v>
          </cell>
          <cell r="X90">
            <v>0</v>
          </cell>
          <cell r="Y90">
            <v>0</v>
          </cell>
          <cell r="Z90" t="str">
            <v>акция/вывод</v>
          </cell>
        </row>
        <row r="91">
          <cell r="A91" t="str">
            <v>371  Сосиски Сочинки Молочные 0,4 кг ТМ Стародворье  ПОКОМ</v>
          </cell>
          <cell r="B91" t="str">
            <v>шт</v>
          </cell>
          <cell r="C91" t="str">
            <v>Нояб</v>
          </cell>
          <cell r="D91">
            <v>7</v>
          </cell>
          <cell r="E91">
            <v>408</v>
          </cell>
          <cell r="F91">
            <v>118</v>
          </cell>
          <cell r="G91">
            <v>277</v>
          </cell>
          <cell r="H91">
            <v>0.4</v>
          </cell>
          <cell r="K91">
            <v>118</v>
          </cell>
          <cell r="N91">
            <v>0</v>
          </cell>
          <cell r="O91">
            <v>23.6</v>
          </cell>
          <cell r="P91">
            <v>100</v>
          </cell>
          <cell r="Q91">
            <v>0</v>
          </cell>
          <cell r="R91">
            <v>100</v>
          </cell>
          <cell r="S91">
            <v>100</v>
          </cell>
          <cell r="U91">
            <v>15.974576271186439</v>
          </cell>
          <cell r="V91">
            <v>11.73728813559322</v>
          </cell>
          <cell r="W91">
            <v>11</v>
          </cell>
          <cell r="X91">
            <v>-0.2</v>
          </cell>
          <cell r="Y91">
            <v>51.2</v>
          </cell>
          <cell r="Z91" t="str">
            <v>акция/вывод</v>
          </cell>
        </row>
        <row r="92">
          <cell r="A92" t="str">
            <v>372  Сосиски Сочинки Сливочные 0,4 кг ТМ Стародворье  ПОКОМ</v>
          </cell>
          <cell r="B92" t="str">
            <v>шт</v>
          </cell>
          <cell r="C92" t="str">
            <v>Нояб</v>
          </cell>
          <cell r="E92">
            <v>357</v>
          </cell>
          <cell r="F92">
            <v>102</v>
          </cell>
          <cell r="G92">
            <v>241</v>
          </cell>
          <cell r="H92">
            <v>0.4</v>
          </cell>
          <cell r="K92">
            <v>102</v>
          </cell>
          <cell r="N92">
            <v>0</v>
          </cell>
          <cell r="O92">
            <v>20.399999999999999</v>
          </cell>
          <cell r="Q92">
            <v>0</v>
          </cell>
          <cell r="U92">
            <v>11.813725490196079</v>
          </cell>
          <cell r="V92">
            <v>11.813725490196079</v>
          </cell>
          <cell r="W92">
            <v>18.399999999999999</v>
          </cell>
          <cell r="X92">
            <v>5.4</v>
          </cell>
          <cell r="Y92">
            <v>22.2</v>
          </cell>
          <cell r="Z92" t="str">
            <v>акция/вывод</v>
          </cell>
        </row>
        <row r="93">
          <cell r="A93" t="str">
            <v>373 Ветчины «Филейская» Фикс.вес 0,45 Вектор ТМ «Вязанка»  Поком</v>
          </cell>
          <cell r="B93" t="str">
            <v>шт</v>
          </cell>
          <cell r="D93">
            <v>120</v>
          </cell>
          <cell r="E93">
            <v>84</v>
          </cell>
          <cell r="F93">
            <v>120</v>
          </cell>
          <cell r="H93">
            <v>0</v>
          </cell>
          <cell r="K93">
            <v>0</v>
          </cell>
          <cell r="L93">
            <v>120</v>
          </cell>
          <cell r="N93">
            <v>0</v>
          </cell>
          <cell r="O93">
            <v>0</v>
          </cell>
          <cell r="Q93">
            <v>0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</v>
          </cell>
          <cell r="Y93">
            <v>0</v>
          </cell>
        </row>
        <row r="94">
          <cell r="A94" t="str">
            <v>374  Сосиски Сочинки с сыром ф/в 0,3 кг п/а ТМ "Стародворье"  Поком</v>
          </cell>
          <cell r="B94" t="str">
            <v>шт</v>
          </cell>
          <cell r="D94">
            <v>126</v>
          </cell>
          <cell r="E94">
            <v>84</v>
          </cell>
          <cell r="F94">
            <v>126</v>
          </cell>
          <cell r="H94">
            <v>0</v>
          </cell>
          <cell r="K94">
            <v>0</v>
          </cell>
          <cell r="L94">
            <v>126</v>
          </cell>
          <cell r="N94">
            <v>0</v>
          </cell>
          <cell r="O94">
            <v>0</v>
          </cell>
          <cell r="Q94">
            <v>0</v>
          </cell>
          <cell r="U94" t="e">
            <v>#DIV/0!</v>
          </cell>
          <cell r="V94" t="e">
            <v>#DIV/0!</v>
          </cell>
          <cell r="W94">
            <v>0</v>
          </cell>
          <cell r="X94">
            <v>0</v>
          </cell>
          <cell r="Y94">
            <v>0</v>
          </cell>
        </row>
        <row r="95">
          <cell r="A95" t="str">
            <v>375  Сосиски Сочинки по-баварски Бавария Фикс.вес 0,84 П/а мгс Стародворье</v>
          </cell>
          <cell r="B95" t="str">
            <v>шт</v>
          </cell>
          <cell r="D95">
            <v>136</v>
          </cell>
          <cell r="E95">
            <v>100</v>
          </cell>
          <cell r="F95">
            <v>136</v>
          </cell>
          <cell r="H95">
            <v>0</v>
          </cell>
          <cell r="K95">
            <v>0</v>
          </cell>
          <cell r="L95">
            <v>136</v>
          </cell>
          <cell r="N95">
            <v>0</v>
          </cell>
          <cell r="O95">
            <v>0</v>
          </cell>
          <cell r="Q95">
            <v>0</v>
          </cell>
          <cell r="U95" t="e">
            <v>#DIV/0!</v>
          </cell>
          <cell r="V95" t="e">
            <v>#DIV/0!</v>
          </cell>
          <cell r="W95">
            <v>0</v>
          </cell>
          <cell r="X95">
            <v>0</v>
          </cell>
          <cell r="Y95">
            <v>0</v>
          </cell>
        </row>
        <row r="96">
          <cell r="A96" t="str">
            <v>376  Сардельки Сочинки с сочным окороком ТМ Стародворье полиамид мгс ф/в 0,4 кг СК3</v>
          </cell>
          <cell r="B96" t="str">
            <v>шт</v>
          </cell>
          <cell r="D96">
            <v>102</v>
          </cell>
          <cell r="E96">
            <v>120</v>
          </cell>
          <cell r="F96">
            <v>102</v>
          </cell>
          <cell r="H96">
            <v>0</v>
          </cell>
          <cell r="K96">
            <v>0</v>
          </cell>
          <cell r="L96">
            <v>102</v>
          </cell>
          <cell r="N96">
            <v>0</v>
          </cell>
          <cell r="O96">
            <v>0</v>
          </cell>
          <cell r="Q96">
            <v>0</v>
          </cell>
          <cell r="U96" t="e">
            <v>#DIV/0!</v>
          </cell>
          <cell r="V96" t="e">
            <v>#DIV/0!</v>
          </cell>
          <cell r="W96">
            <v>0</v>
          </cell>
          <cell r="X96">
            <v>0.2</v>
          </cell>
          <cell r="Y96">
            <v>0.8</v>
          </cell>
        </row>
        <row r="97">
          <cell r="A97" t="str">
            <v>377  Сосиски Сочинки по-баварски с сыром ТМ Стародворье полиамид мгс ф/в 0,84 кг СК3</v>
          </cell>
          <cell r="B97" t="str">
            <v>шт</v>
          </cell>
          <cell r="D97">
            <v>124</v>
          </cell>
          <cell r="E97">
            <v>92</v>
          </cell>
          <cell r="F97">
            <v>124</v>
          </cell>
          <cell r="H97">
            <v>0</v>
          </cell>
          <cell r="K97">
            <v>0</v>
          </cell>
          <cell r="L97">
            <v>124</v>
          </cell>
          <cell r="N97">
            <v>0</v>
          </cell>
          <cell r="O97">
            <v>0</v>
          </cell>
          <cell r="Q97">
            <v>0</v>
          </cell>
          <cell r="U97" t="e">
            <v>#DIV/0!</v>
          </cell>
          <cell r="V97" t="e">
            <v>#DIV/0!</v>
          </cell>
          <cell r="W97">
            <v>0</v>
          </cell>
          <cell r="X97">
            <v>0</v>
          </cell>
          <cell r="Y97">
            <v>0</v>
          </cell>
        </row>
        <row r="98">
          <cell r="A98" t="str">
            <v>381  Сардельки Сочинки 0,4кг ТМ Стародворье  ПОКОМ</v>
          </cell>
          <cell r="B98" t="str">
            <v>шт</v>
          </cell>
          <cell r="C98" t="str">
            <v>Нояб</v>
          </cell>
          <cell r="E98">
            <v>102</v>
          </cell>
          <cell r="F98">
            <v>7</v>
          </cell>
          <cell r="G98">
            <v>95</v>
          </cell>
          <cell r="H98">
            <v>0.4</v>
          </cell>
          <cell r="K98">
            <v>7</v>
          </cell>
          <cell r="N98">
            <v>0</v>
          </cell>
          <cell r="O98">
            <v>1.4</v>
          </cell>
          <cell r="Q98">
            <v>0</v>
          </cell>
          <cell r="U98">
            <v>67.857142857142861</v>
          </cell>
          <cell r="V98">
            <v>67.857142857142861</v>
          </cell>
          <cell r="W98">
            <v>0</v>
          </cell>
          <cell r="X98">
            <v>0</v>
          </cell>
          <cell r="Y98">
            <v>0</v>
          </cell>
          <cell r="Z98" t="str">
            <v>акция/вывод</v>
          </cell>
        </row>
        <row r="99">
          <cell r="A99" t="str">
            <v>383 Колбаса Сочинка по-европейски с сочной грудиной ТМ Стародворье в оболочке фиброуз в ва  Поком</v>
          </cell>
          <cell r="B99" t="str">
            <v>кг</v>
          </cell>
          <cell r="D99">
            <v>97.046000000000006</v>
          </cell>
          <cell r="E99">
            <v>165.52699999999999</v>
          </cell>
          <cell r="F99">
            <v>84.828000000000003</v>
          </cell>
          <cell r="G99">
            <v>159.05500000000001</v>
          </cell>
          <cell r="H99">
            <v>1</v>
          </cell>
          <cell r="K99">
            <v>84.828000000000003</v>
          </cell>
          <cell r="N99">
            <v>0</v>
          </cell>
          <cell r="O99">
            <v>16.965600000000002</v>
          </cell>
          <cell r="P99">
            <v>44.532200000000017</v>
          </cell>
          <cell r="Q99">
            <v>45</v>
          </cell>
          <cell r="S99">
            <v>45</v>
          </cell>
          <cell r="U99">
            <v>12.027573442731173</v>
          </cell>
          <cell r="V99">
            <v>9.3751473570047619</v>
          </cell>
          <cell r="W99">
            <v>22.110400000000002</v>
          </cell>
          <cell r="X99">
            <v>13.4078</v>
          </cell>
          <cell r="Y99">
            <v>19.303000000000001</v>
          </cell>
        </row>
        <row r="100">
          <cell r="A100" t="str">
            <v>384  Колбаса Сочинка по-фински с сочным окороком ТМ Стародворье в оболочке фиброуз в ва  Поком</v>
          </cell>
          <cell r="B100" t="str">
            <v>кг</v>
          </cell>
          <cell r="D100">
            <v>73.614999999999995</v>
          </cell>
          <cell r="E100">
            <v>77.873000000000005</v>
          </cell>
          <cell r="F100">
            <v>48.387999999999998</v>
          </cell>
          <cell r="G100">
            <v>98.974999999999994</v>
          </cell>
          <cell r="H100">
            <v>1</v>
          </cell>
          <cell r="K100">
            <v>48.387999999999998</v>
          </cell>
          <cell r="N100">
            <v>0</v>
          </cell>
          <cell r="O100">
            <v>9.6776</v>
          </cell>
          <cell r="P100">
            <v>17.156200000000013</v>
          </cell>
          <cell r="Q100">
            <v>15</v>
          </cell>
          <cell r="S100">
            <v>17</v>
          </cell>
          <cell r="U100">
            <v>11.777196825659253</v>
          </cell>
          <cell r="V100">
            <v>10.227225758452509</v>
          </cell>
          <cell r="W100">
            <v>15.9498</v>
          </cell>
          <cell r="X100">
            <v>10.054399999999999</v>
          </cell>
          <cell r="Y100">
            <v>9.6956000000000007</v>
          </cell>
        </row>
        <row r="101">
          <cell r="A101" t="str">
            <v>388 Колбаски Филейбургские ТМ Баварушка с филе сочного окорока копченые в оболоч 0,28 кг ПОКОМ</v>
          </cell>
          <cell r="B101" t="str">
            <v>шт</v>
          </cell>
          <cell r="D101">
            <v>-1</v>
          </cell>
          <cell r="E101">
            <v>55</v>
          </cell>
          <cell r="F101">
            <v>36</v>
          </cell>
          <cell r="G101">
            <v>15</v>
          </cell>
          <cell r="H101">
            <v>0</v>
          </cell>
          <cell r="K101">
            <v>36</v>
          </cell>
          <cell r="N101">
            <v>0</v>
          </cell>
          <cell r="O101">
            <v>7.2</v>
          </cell>
          <cell r="Q101">
            <v>0</v>
          </cell>
          <cell r="U101">
            <v>2.0833333333333335</v>
          </cell>
          <cell r="V101">
            <v>2.0833333333333335</v>
          </cell>
          <cell r="W101">
            <v>1.4</v>
          </cell>
          <cell r="X101">
            <v>5.6</v>
          </cell>
          <cell r="Y101">
            <v>4.5999999999999996</v>
          </cell>
        </row>
        <row r="102">
          <cell r="A102" t="str">
            <v>389 Колбаса вареная Мусульманская Халяль ТМ Вязанка Халяль оболочка вектор 0,4 кг АК.  Поком</v>
          </cell>
          <cell r="B102" t="str">
            <v>шт</v>
          </cell>
          <cell r="D102">
            <v>169</v>
          </cell>
          <cell r="F102">
            <v>100</v>
          </cell>
          <cell r="G102">
            <v>61</v>
          </cell>
          <cell r="H102">
            <v>0.4</v>
          </cell>
          <cell r="K102">
            <v>100</v>
          </cell>
          <cell r="N102">
            <v>0</v>
          </cell>
          <cell r="O102">
            <v>20</v>
          </cell>
          <cell r="P102">
            <v>139</v>
          </cell>
          <cell r="Q102">
            <v>140</v>
          </cell>
          <cell r="S102">
            <v>139</v>
          </cell>
          <cell r="U102">
            <v>10.050000000000001</v>
          </cell>
          <cell r="V102">
            <v>3.05</v>
          </cell>
          <cell r="W102">
            <v>0</v>
          </cell>
          <cell r="X102">
            <v>20.6</v>
          </cell>
          <cell r="Y102">
            <v>9.6</v>
          </cell>
        </row>
        <row r="103">
          <cell r="A103" t="str">
            <v>390 Сосиски Восточные Халяль ТМ Вязанка в оболочке полиамид в вакуумной упаковке 0,33 кг  Поком</v>
          </cell>
          <cell r="B103" t="str">
            <v>шт</v>
          </cell>
          <cell r="D103">
            <v>232</v>
          </cell>
          <cell r="F103">
            <v>126</v>
          </cell>
          <cell r="G103">
            <v>106</v>
          </cell>
          <cell r="H103">
            <v>0.33</v>
          </cell>
          <cell r="K103">
            <v>126</v>
          </cell>
          <cell r="N103">
            <v>0</v>
          </cell>
          <cell r="O103">
            <v>25.2</v>
          </cell>
          <cell r="P103">
            <v>171.2</v>
          </cell>
          <cell r="Q103">
            <v>170</v>
          </cell>
          <cell r="S103">
            <v>171</v>
          </cell>
          <cell r="U103">
            <v>10.952380952380953</v>
          </cell>
          <cell r="V103">
            <v>4.2063492063492065</v>
          </cell>
          <cell r="W103">
            <v>0</v>
          </cell>
          <cell r="X103">
            <v>30.2</v>
          </cell>
          <cell r="Y103">
            <v>0</v>
          </cell>
        </row>
        <row r="104">
          <cell r="A104" t="str">
            <v>БОНУС_229  Колбаса Молочная Дугушка, в/у, ВЕС, ТМ Стародворье   ПОКОМ</v>
          </cell>
          <cell r="B104" t="str">
            <v>кг</v>
          </cell>
          <cell r="D104">
            <v>-76.153000000000006</v>
          </cell>
          <cell r="E104">
            <v>90.194999999999993</v>
          </cell>
          <cell r="F104">
            <v>14.042</v>
          </cell>
          <cell r="H104">
            <v>0</v>
          </cell>
          <cell r="K104">
            <v>14.042</v>
          </cell>
          <cell r="N104">
            <v>0</v>
          </cell>
          <cell r="O104">
            <v>2.8083999999999998</v>
          </cell>
          <cell r="Q104">
            <v>0</v>
          </cell>
          <cell r="U104">
            <v>0</v>
          </cell>
          <cell r="V104">
            <v>0</v>
          </cell>
          <cell r="W104">
            <v>60.080399999999997</v>
          </cell>
          <cell r="X104">
            <v>67.231799999999993</v>
          </cell>
          <cell r="Y104">
            <v>61.705399999999997</v>
          </cell>
        </row>
        <row r="105">
          <cell r="A105" t="str">
            <v>БОНУС_314 Колбаса вареная Филейская ТМ Вязанка ТС Классическая в оболочке полиамид.  ПОКОМ</v>
          </cell>
          <cell r="B105" t="str">
            <v>кг</v>
          </cell>
          <cell r="D105">
            <v>-5.4340000000000002</v>
          </cell>
          <cell r="E105">
            <v>23.01</v>
          </cell>
          <cell r="F105">
            <v>16.231000000000002</v>
          </cell>
          <cell r="H105">
            <v>0</v>
          </cell>
          <cell r="K105">
            <v>16.231000000000002</v>
          </cell>
          <cell r="N105">
            <v>0</v>
          </cell>
          <cell r="O105">
            <v>3.2462000000000004</v>
          </cell>
          <cell r="Q105">
            <v>0</v>
          </cell>
          <cell r="U105">
            <v>0</v>
          </cell>
          <cell r="V105">
            <v>0</v>
          </cell>
          <cell r="W105">
            <v>3.2932000000000001</v>
          </cell>
          <cell r="X105">
            <v>6.2380000000000004</v>
          </cell>
          <cell r="Y105">
            <v>5.4014000000000006</v>
          </cell>
        </row>
        <row r="106">
          <cell r="A106" t="str">
            <v>У_003   Колбаса Вязанка с индейкой, вектор ВЕС, ПОКОМ</v>
          </cell>
          <cell r="B106" t="str">
            <v>кг</v>
          </cell>
          <cell r="D106">
            <v>616.87300000000005</v>
          </cell>
          <cell r="E106">
            <v>10.37</v>
          </cell>
          <cell r="F106">
            <v>13.45</v>
          </cell>
          <cell r="G106">
            <v>613.79300000000001</v>
          </cell>
          <cell r="H106">
            <v>0</v>
          </cell>
          <cell r="K106">
            <v>13.45</v>
          </cell>
          <cell r="N106">
            <v>0</v>
          </cell>
          <cell r="O106">
            <v>2.69</v>
          </cell>
          <cell r="Q106">
            <v>0</v>
          </cell>
          <cell r="U106">
            <v>228.17583643122677</v>
          </cell>
          <cell r="V106">
            <v>228.17583643122677</v>
          </cell>
          <cell r="W106">
            <v>4.8310000000000004</v>
          </cell>
          <cell r="X106">
            <v>7.7919999999999998</v>
          </cell>
          <cell r="Y106">
            <v>-2.4234</v>
          </cell>
        </row>
        <row r="107">
          <cell r="A107" t="str">
            <v>У_022  Колбаса Вязанка со шпиком, вектор 0,5кг, ПОКОМ</v>
          </cell>
          <cell r="B107" t="str">
            <v>шт</v>
          </cell>
          <cell r="D107">
            <v>16</v>
          </cell>
          <cell r="G107">
            <v>12</v>
          </cell>
          <cell r="H107">
            <v>0</v>
          </cell>
          <cell r="K107">
            <v>0</v>
          </cell>
          <cell r="N107">
            <v>0</v>
          </cell>
          <cell r="O107">
            <v>0</v>
          </cell>
          <cell r="Q107">
            <v>0</v>
          </cell>
          <cell r="U107" t="e">
            <v>#DIV/0!</v>
          </cell>
          <cell r="V107" t="e">
            <v>#DIV/0!</v>
          </cell>
          <cell r="W107">
            <v>0</v>
          </cell>
          <cell r="X107">
            <v>0.4</v>
          </cell>
          <cell r="Y107">
            <v>1</v>
          </cell>
        </row>
        <row r="108">
          <cell r="A108" t="str">
            <v>У_312  Ветчина Филейская ТМ Вязанка ТС Столичная ВЕС  ПОКОМ</v>
          </cell>
          <cell r="B108" t="str">
            <v>кг</v>
          </cell>
          <cell r="D108">
            <v>72.116</v>
          </cell>
          <cell r="E108">
            <v>3.9E-2</v>
          </cell>
          <cell r="F108">
            <v>10.891</v>
          </cell>
          <cell r="G108">
            <v>58.552</v>
          </cell>
          <cell r="H108">
            <v>0</v>
          </cell>
          <cell r="K108">
            <v>10.891</v>
          </cell>
          <cell r="N108">
            <v>0</v>
          </cell>
          <cell r="O108">
            <v>2.1781999999999999</v>
          </cell>
          <cell r="Q108">
            <v>0</v>
          </cell>
          <cell r="U108">
            <v>26.880910843815997</v>
          </cell>
          <cell r="V108">
            <v>26.880910843815997</v>
          </cell>
          <cell r="W108">
            <v>18.8444</v>
          </cell>
          <cell r="X108">
            <v>30.363600000000002</v>
          </cell>
          <cell r="Y108">
            <v>5.45</v>
          </cell>
        </row>
        <row r="109">
          <cell r="A109" t="str">
            <v>У_314 Колбаса вареная Филейская ТМ Вязанка ТС Классическая в оболочке полиамид.  ПОКОМ</v>
          </cell>
          <cell r="B109" t="str">
            <v>кг</v>
          </cell>
          <cell r="D109">
            <v>245.71</v>
          </cell>
          <cell r="F109">
            <v>35.295999999999999</v>
          </cell>
          <cell r="G109">
            <v>209.06800000000001</v>
          </cell>
          <cell r="H109">
            <v>0</v>
          </cell>
          <cell r="K109">
            <v>35.295999999999999</v>
          </cell>
          <cell r="N109">
            <v>0</v>
          </cell>
          <cell r="O109">
            <v>7.0591999999999997</v>
          </cell>
          <cell r="Q109">
            <v>0</v>
          </cell>
          <cell r="U109">
            <v>29.616387126019948</v>
          </cell>
          <cell r="V109">
            <v>29.616387126019948</v>
          </cell>
          <cell r="W109">
            <v>27.201799999999999</v>
          </cell>
          <cell r="X109">
            <v>10.997400000000001</v>
          </cell>
          <cell r="Y109">
            <v>5.1264000000000003</v>
          </cell>
        </row>
        <row r="110">
          <cell r="A110" t="str">
            <v>У_315 Колбаса Нежная ТМ Зареченские ТС Зареченские продукты в оболочкНТУ.  изделие вар  ПОКОМ</v>
          </cell>
          <cell r="B110" t="str">
            <v>кг</v>
          </cell>
          <cell r="D110">
            <v>1182.01</v>
          </cell>
          <cell r="F110">
            <v>7.7619999999999996</v>
          </cell>
          <cell r="G110">
            <v>1169.248</v>
          </cell>
          <cell r="H110">
            <v>0</v>
          </cell>
          <cell r="K110">
            <v>7.7619999999999996</v>
          </cell>
          <cell r="N110">
            <v>0</v>
          </cell>
          <cell r="O110">
            <v>1.5524</v>
          </cell>
          <cell r="Q110">
            <v>0</v>
          </cell>
          <cell r="U110">
            <v>753.18732285493434</v>
          </cell>
          <cell r="V110">
            <v>753.18732285493434</v>
          </cell>
          <cell r="W110">
            <v>10.4954</v>
          </cell>
          <cell r="X110">
            <v>5.7134</v>
          </cell>
          <cell r="Y110">
            <v>2.7025999999999999</v>
          </cell>
        </row>
        <row r="111">
          <cell r="A111" t="str">
            <v>У_370 Ветчина Сливушка с индейкой ТМ Вязанка в оболочке полиамид.</v>
          </cell>
          <cell r="B111" t="str">
            <v>кг</v>
          </cell>
          <cell r="D111">
            <v>417.99099999999999</v>
          </cell>
          <cell r="F111">
            <v>9.5670000000000002</v>
          </cell>
          <cell r="G111">
            <v>408.39800000000002</v>
          </cell>
          <cell r="H111">
            <v>0</v>
          </cell>
          <cell r="K111">
            <v>9.5670000000000002</v>
          </cell>
          <cell r="N111">
            <v>0</v>
          </cell>
          <cell r="O111">
            <v>1.9134</v>
          </cell>
          <cell r="Q111">
            <v>0</v>
          </cell>
          <cell r="U111">
            <v>213.44099508727919</v>
          </cell>
          <cell r="V111">
            <v>213.44099508727919</v>
          </cell>
          <cell r="W111">
            <v>4.9185999999999996</v>
          </cell>
          <cell r="X111">
            <v>20.029199999999999</v>
          </cell>
          <cell r="Y111">
            <v>0.27360000000000001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24</v>
          </cell>
          <cell r="F7">
            <v>48</v>
          </cell>
        </row>
        <row r="8">
          <cell r="A8" t="str">
            <v>043  Ветчина Нежная ТМ Особый рецепт, п/а, 0,4кг    ПОКОМ</v>
          </cell>
          <cell r="D8">
            <v>12</v>
          </cell>
          <cell r="F8">
            <v>30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7.65</v>
          </cell>
          <cell r="F9">
            <v>45</v>
          </cell>
        </row>
        <row r="10">
          <cell r="A10" t="str">
            <v>059  Колбаса Докторская по-стародворски  0.5 кг, ПОКОМ</v>
          </cell>
          <cell r="D10">
            <v>40</v>
          </cell>
          <cell r="F10">
            <v>80</v>
          </cell>
        </row>
        <row r="11">
          <cell r="A11" t="str">
            <v>060  Колбаса Докторская стародворская  0,5 кг,ПОКОМ</v>
          </cell>
          <cell r="D11">
            <v>15</v>
          </cell>
          <cell r="F11">
            <v>30</v>
          </cell>
        </row>
        <row r="12">
          <cell r="A12" t="str">
            <v>062  Колбаса Кракушка пряная с сальцем, 0.3кг в/у п/к, БАВАРУШКА ПОКОМ</v>
          </cell>
          <cell r="D12">
            <v>21.6</v>
          </cell>
          <cell r="F12">
            <v>72</v>
          </cell>
        </row>
        <row r="13">
          <cell r="A13" t="str">
            <v>064  Колбаса Молочная Дугушка, вектор 0,4 кг, ТМ Стародворье  ПОКОМ</v>
          </cell>
          <cell r="D13">
            <v>40.799999999999997</v>
          </cell>
          <cell r="F13">
            <v>102</v>
          </cell>
        </row>
        <row r="14">
          <cell r="A14" t="str">
            <v>091  Сардельки Баварские, МГС 0.38кг, ТМ Стародворье  ПОКОМ</v>
          </cell>
          <cell r="D14">
            <v>20.52</v>
          </cell>
          <cell r="F14">
            <v>54</v>
          </cell>
        </row>
        <row r="15">
          <cell r="A15" t="str">
            <v>096  Сосиски Баварские,  0.42кг,ПОКОМ</v>
          </cell>
          <cell r="D15">
            <v>466.2</v>
          </cell>
          <cell r="F15">
            <v>1110</v>
          </cell>
        </row>
        <row r="16">
          <cell r="A16" t="str">
            <v>100  Сосиски Баварушки, 0.6кг, БАВАРУШКА ПОКОМ</v>
          </cell>
          <cell r="D16">
            <v>40.799999999999997</v>
          </cell>
          <cell r="F16">
            <v>68</v>
          </cell>
        </row>
        <row r="17">
          <cell r="A17" t="str">
            <v>108  Сосиски С сыром,  0.42кг,ядрена копоть ПОКОМ</v>
          </cell>
          <cell r="D17">
            <v>17.64</v>
          </cell>
          <cell r="F17">
            <v>42</v>
          </cell>
        </row>
        <row r="18">
          <cell r="A18" t="str">
            <v>114  Сосиски Филейбургские с филе сочного окорока, 0,55 кг, БАВАРУШКА ПОКОМ</v>
          </cell>
          <cell r="D18">
            <v>22</v>
          </cell>
          <cell r="F18">
            <v>40</v>
          </cell>
        </row>
        <row r="19">
          <cell r="A19" t="str">
            <v>115  Колбаса Салями Филейбургская зернистая, в/у 0,35 кг срез, БАВАРУШКА ПОКОМ</v>
          </cell>
          <cell r="D19">
            <v>14.7</v>
          </cell>
          <cell r="F19">
            <v>42</v>
          </cell>
        </row>
        <row r="20">
          <cell r="A20" t="str">
            <v>117  Колбаса Сервелат Филейбургский с ароматными пряностями, в/у 0,35 кг срез, БАВАРУШКА ПОКОМ</v>
          </cell>
          <cell r="D20">
            <v>12.6</v>
          </cell>
          <cell r="F20">
            <v>36</v>
          </cell>
        </row>
        <row r="21">
          <cell r="A21" t="str">
            <v>118  Колбаса Сервелат Филейбургский с филе сочного окорока, в/у 0,35 кг срез, БАВАРУШКА ПОКОМ</v>
          </cell>
          <cell r="D21">
            <v>14.7</v>
          </cell>
          <cell r="F21">
            <v>42</v>
          </cell>
        </row>
        <row r="22">
          <cell r="A22" t="str">
            <v>248  Сардельки Сочные ТМ Особый рецепт,   ПОКОМ</v>
          </cell>
          <cell r="D22">
            <v>165.09399999999999</v>
          </cell>
          <cell r="F22">
            <v>165.09399999999999</v>
          </cell>
        </row>
        <row r="23">
          <cell r="A23" t="str">
            <v>301  Сосиски Сочинки по-баварски с сыром,  0.4кг, ТМ Стародворье  ПОКОМ</v>
          </cell>
          <cell r="D23">
            <v>84</v>
          </cell>
          <cell r="F23">
            <v>210</v>
          </cell>
        </row>
        <row r="24">
          <cell r="A24" t="str">
            <v>302  Сосиски Сочинки по-баварски,  0.4кг, ТМ Стародворье  ПОКОМ</v>
          </cell>
          <cell r="D24">
            <v>62.4</v>
          </cell>
          <cell r="F24">
            <v>156</v>
          </cell>
        </row>
        <row r="25">
          <cell r="A25" t="str">
            <v>309  Сосиски Сочинки с сыром 0,4 кг ТМ Стародворье  ПОКОМ</v>
          </cell>
          <cell r="D25">
            <v>21.6</v>
          </cell>
          <cell r="F25">
            <v>54</v>
          </cell>
        </row>
        <row r="26">
          <cell r="A26" t="str">
            <v>346 Колбаса Сервелат Филейбургский с копченой грудинкой ТМ Баварушка в оболов/у 0,35 кг срез  ПОКОМ</v>
          </cell>
          <cell r="D26">
            <v>8.4</v>
          </cell>
          <cell r="F26">
            <v>24</v>
          </cell>
        </row>
        <row r="27">
          <cell r="A27" t="str">
            <v>347 Паштет печеночный со сливочным маслом ТМ Стародворье ламистер 0,1 кг. Консервы   ПОКОМ</v>
          </cell>
          <cell r="D27">
            <v>50</v>
          </cell>
          <cell r="F27">
            <v>500</v>
          </cell>
        </row>
        <row r="28">
          <cell r="A28" t="str">
            <v>348 Сосиски Баварские с сыром ТМ Стародворье в оболочке айпил в мод газовой среде 0,42 кг.  ПОКОМ</v>
          </cell>
          <cell r="D28">
            <v>110.88</v>
          </cell>
          <cell r="F28">
            <v>264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24.3</v>
          </cell>
          <cell r="F29">
            <v>54</v>
          </cell>
        </row>
        <row r="30">
          <cell r="A30" t="str">
            <v>351 Сосиски Филейбургские с грудкой ТМ Баварушка в оболо амицел в моди газовой среде 0,33 кг  Поком</v>
          </cell>
          <cell r="D30">
            <v>13.86</v>
          </cell>
          <cell r="F30">
            <v>42</v>
          </cell>
        </row>
        <row r="31">
          <cell r="A31" t="str">
            <v>352  Сардельки Сочинки с сыром 0,4 кг ТМ Стародворье   ПОКОМ</v>
          </cell>
          <cell r="D31">
            <v>31.2</v>
          </cell>
          <cell r="F31">
            <v>78</v>
          </cell>
        </row>
        <row r="32">
          <cell r="A32" t="str">
            <v>355 Сос Молочные для завтрака ОР полиамид мгс 0,4 кг НД СК  ПОКОМ</v>
          </cell>
          <cell r="D32">
            <v>93.6</v>
          </cell>
          <cell r="F32">
            <v>234</v>
          </cell>
        </row>
        <row r="33">
          <cell r="A33" t="str">
            <v>373 Ветчины «Филейская» Фикс.вес 0,45 Вектор ТМ «Вязанка»  Поком</v>
          </cell>
          <cell r="D33">
            <v>37.799999999999997</v>
          </cell>
          <cell r="F33">
            <v>84</v>
          </cell>
        </row>
        <row r="34">
          <cell r="A34" t="str">
            <v>374  Сосиски Сочинки с сыром ф/в 0,3 кг п/а ТМ "Стародворье"  Поком</v>
          </cell>
          <cell r="D34">
            <v>25.2</v>
          </cell>
          <cell r="F34">
            <v>84</v>
          </cell>
        </row>
        <row r="35">
          <cell r="A35" t="str">
            <v>375  Сосиски Сочинки по-баварски Бавария Фикс.вес 0,84 П/а мгс Стародворье</v>
          </cell>
          <cell r="D35">
            <v>84</v>
          </cell>
          <cell r="F35">
            <v>100</v>
          </cell>
        </row>
        <row r="36">
          <cell r="A36" t="str">
            <v>376  Сардельки Сочинки с сочным окороком ТМ Стародворье полиамид мгс ф/в 0,4 кг СК3</v>
          </cell>
          <cell r="D36">
            <v>48</v>
          </cell>
          <cell r="F36">
            <v>120</v>
          </cell>
        </row>
        <row r="37">
          <cell r="A37" t="str">
            <v>377  Сосиски Сочинки по-баварски с сыром ТМ Стародворье полиамид мгс ф/в 0,84 кг СК3</v>
          </cell>
          <cell r="D37">
            <v>77.28</v>
          </cell>
          <cell r="F37">
            <v>92</v>
          </cell>
        </row>
        <row r="38">
          <cell r="A38" t="str">
            <v>Итого</v>
          </cell>
          <cell r="D38">
            <v>1707.8240000000001</v>
          </cell>
          <cell r="F38">
            <v>4102.0940000000001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116"/>
  <sheetViews>
    <sheetView tabSelected="1" workbookViewId="0">
      <pane ySplit="5" topLeftCell="A93" activePane="bottomLeft" state="frozen"/>
      <selection pane="bottomLeft" activeCell="AC100" sqref="AC100"/>
    </sheetView>
  </sheetViews>
  <sheetFormatPr defaultColWidth="10.5" defaultRowHeight="11.45" customHeight="1" outlineLevelRow="2" x14ac:dyDescent="0.2"/>
  <cols>
    <col min="1" max="1" width="70.83203125" style="2" customWidth="1"/>
    <col min="2" max="2" width="4" style="2" customWidth="1"/>
    <col min="3" max="3" width="9.5" style="2" customWidth="1"/>
    <col min="4" max="9" width="7.1640625" style="2" customWidth="1"/>
    <col min="10" max="10" width="4.83203125" style="21" customWidth="1"/>
    <col min="11" max="11" width="1.1640625" style="7" customWidth="1"/>
    <col min="12" max="12" width="1" style="7" customWidth="1"/>
    <col min="13" max="14" width="8.6640625" style="7" customWidth="1"/>
    <col min="15" max="16" width="1.33203125" style="7" customWidth="1"/>
    <col min="17" max="17" width="8.83203125" style="7" customWidth="1"/>
    <col min="18" max="18" width="8.1640625" style="7" customWidth="1"/>
    <col min="19" max="21" width="11.1640625" style="7" customWidth="1"/>
    <col min="22" max="22" width="8.1640625" style="7" customWidth="1"/>
    <col min="23" max="23" width="18" style="7" customWidth="1"/>
    <col min="24" max="25" width="5.83203125" style="7" customWidth="1"/>
    <col min="26" max="28" width="8.1640625" style="7" customWidth="1"/>
    <col min="29" max="29" width="16.5" style="7" customWidth="1"/>
    <col min="30" max="16384" width="10.5" style="7"/>
  </cols>
  <sheetData>
    <row r="1" spans="1:30" ht="12.95" customHeight="1" outlineLevel="1" x14ac:dyDescent="0.2">
      <c r="A1" s="1" t="s">
        <v>0</v>
      </c>
    </row>
    <row r="2" spans="1:30" ht="12.95" customHeight="1" outlineLevel="1" x14ac:dyDescent="0.2">
      <c r="A2" s="1"/>
    </row>
    <row r="3" spans="1:30" ht="26.1" customHeight="1" x14ac:dyDescent="0.2">
      <c r="A3" s="6" t="s">
        <v>1</v>
      </c>
      <c r="B3" s="6" t="s">
        <v>2</v>
      </c>
      <c r="C3" s="22" t="s">
        <v>133</v>
      </c>
      <c r="D3" s="6" t="s">
        <v>3</v>
      </c>
      <c r="E3" s="6"/>
      <c r="F3" s="6"/>
      <c r="G3" s="6"/>
      <c r="H3" s="6"/>
      <c r="I3" s="6"/>
      <c r="J3" s="10" t="s">
        <v>114</v>
      </c>
      <c r="K3" s="3" t="s">
        <v>115</v>
      </c>
      <c r="L3" s="3" t="s">
        <v>116</v>
      </c>
      <c r="M3" s="3" t="s">
        <v>117</v>
      </c>
      <c r="N3" s="3" t="s">
        <v>118</v>
      </c>
      <c r="O3" s="3" t="s">
        <v>119</v>
      </c>
      <c r="P3" s="3" t="s">
        <v>119</v>
      </c>
      <c r="Q3" s="3" t="s">
        <v>120</v>
      </c>
      <c r="R3" s="11" t="s">
        <v>119</v>
      </c>
      <c r="S3" s="11" t="s">
        <v>135</v>
      </c>
      <c r="T3" s="11" t="s">
        <v>135</v>
      </c>
      <c r="U3" s="27" t="s">
        <v>138</v>
      </c>
      <c r="V3" s="12" t="s">
        <v>121</v>
      </c>
      <c r="W3" s="13"/>
      <c r="X3" s="3" t="s">
        <v>122</v>
      </c>
      <c r="Y3" s="3" t="s">
        <v>123</v>
      </c>
      <c r="Z3" s="11" t="s">
        <v>124</v>
      </c>
      <c r="AA3" s="11" t="s">
        <v>125</v>
      </c>
      <c r="AB3" s="11" t="s">
        <v>131</v>
      </c>
      <c r="AC3" s="3" t="s">
        <v>126</v>
      </c>
      <c r="AD3" s="3" t="s">
        <v>127</v>
      </c>
    </row>
    <row r="4" spans="1:30" ht="26.1" customHeight="1" x14ac:dyDescent="0.2">
      <c r="A4" s="6" t="s">
        <v>1</v>
      </c>
      <c r="B4" s="6" t="s">
        <v>2</v>
      </c>
      <c r="C4" s="22" t="s">
        <v>133</v>
      </c>
      <c r="D4" s="6" t="s">
        <v>4</v>
      </c>
      <c r="E4" s="6" t="s">
        <v>5</v>
      </c>
      <c r="F4" s="6" t="s">
        <v>6</v>
      </c>
      <c r="G4" s="6" t="s">
        <v>7</v>
      </c>
      <c r="H4" s="24" t="s">
        <v>128</v>
      </c>
      <c r="I4" s="24" t="s">
        <v>134</v>
      </c>
      <c r="J4" s="10"/>
      <c r="K4" s="3"/>
      <c r="L4" s="3"/>
      <c r="M4" s="3"/>
      <c r="N4" s="14" t="s">
        <v>128</v>
      </c>
      <c r="O4" s="15"/>
      <c r="P4" s="15"/>
      <c r="Q4" s="3"/>
      <c r="R4" s="16" t="s">
        <v>139</v>
      </c>
      <c r="S4" s="16" t="s">
        <v>136</v>
      </c>
      <c r="T4" s="16" t="s">
        <v>137</v>
      </c>
      <c r="U4" s="27" t="s">
        <v>141</v>
      </c>
      <c r="V4" s="12" t="s">
        <v>129</v>
      </c>
      <c r="W4" s="13" t="s">
        <v>130</v>
      </c>
      <c r="X4" s="3"/>
      <c r="Y4" s="3"/>
      <c r="Z4" s="3"/>
      <c r="AA4" s="3"/>
      <c r="AB4" s="3"/>
      <c r="AC4" s="3"/>
      <c r="AD4" s="17"/>
    </row>
    <row r="5" spans="1:30" ht="11.1" customHeight="1" x14ac:dyDescent="0.2">
      <c r="A5" s="8"/>
      <c r="B5" s="8"/>
      <c r="C5" s="8"/>
      <c r="D5" s="4"/>
      <c r="E5" s="4"/>
      <c r="F5" s="18">
        <f t="shared" ref="F5:I5" si="0">SUM(F6:F264)</f>
        <v>27332.408999999996</v>
      </c>
      <c r="G5" s="18">
        <f t="shared" si="0"/>
        <v>36409.936000000002</v>
      </c>
      <c r="H5" s="18">
        <f t="shared" si="0"/>
        <v>5700.741</v>
      </c>
      <c r="I5" s="18">
        <f t="shared" si="0"/>
        <v>30709.195</v>
      </c>
      <c r="J5" s="10"/>
      <c r="K5" s="18">
        <f t="shared" ref="K5:R5" si="1">SUM(K6:K264)</f>
        <v>0</v>
      </c>
      <c r="L5" s="18">
        <f t="shared" si="1"/>
        <v>0</v>
      </c>
      <c r="M5" s="18">
        <f t="shared" si="1"/>
        <v>23230.314999999999</v>
      </c>
      <c r="N5" s="18">
        <f t="shared" si="1"/>
        <v>4102.0940000000001</v>
      </c>
      <c r="O5" s="18">
        <f t="shared" si="1"/>
        <v>0</v>
      </c>
      <c r="P5" s="18">
        <f t="shared" si="1"/>
        <v>0</v>
      </c>
      <c r="Q5" s="18">
        <f t="shared" si="1"/>
        <v>4646.0630000000001</v>
      </c>
      <c r="R5" s="18">
        <f t="shared" si="1"/>
        <v>29944.141800000001</v>
      </c>
      <c r="S5" s="18">
        <f t="shared" ref="S5:V5" si="2">SUM(S6:S77)</f>
        <v>6163.5</v>
      </c>
      <c r="T5" s="18">
        <f t="shared" si="2"/>
        <v>6679</v>
      </c>
      <c r="U5" s="18">
        <f t="shared" si="2"/>
        <v>17262.835800000001</v>
      </c>
      <c r="V5" s="18">
        <f t="shared" si="2"/>
        <v>0</v>
      </c>
      <c r="W5" s="19"/>
      <c r="X5" s="3"/>
      <c r="Y5" s="3"/>
      <c r="Z5" s="18">
        <f>SUM(Z6:Z264)</f>
        <v>3845.7851999999993</v>
      </c>
      <c r="AA5" s="18">
        <f>SUM(AA6:AA264)</f>
        <v>4722.4699999999984</v>
      </c>
      <c r="AB5" s="18">
        <f>SUM(AB6:AB264)</f>
        <v>3913.043799999999</v>
      </c>
      <c r="AC5" s="3"/>
      <c r="AD5" s="18">
        <f>SUM(AD6:AD264)</f>
        <v>15695.806800000002</v>
      </c>
    </row>
    <row r="6" spans="1:30" ht="11.1" customHeight="1" outlineLevel="2" x14ac:dyDescent="0.2">
      <c r="A6" s="9" t="s">
        <v>8</v>
      </c>
      <c r="B6" s="9" t="s">
        <v>9</v>
      </c>
      <c r="C6" s="23" t="str">
        <f>VLOOKUP(A6,[1]TDSheet!$A:$C,3,0)</f>
        <v>Нояб</v>
      </c>
      <c r="D6" s="5">
        <v>112.30500000000001</v>
      </c>
      <c r="E6" s="5">
        <v>325.7</v>
      </c>
      <c r="F6" s="5">
        <v>103.577</v>
      </c>
      <c r="G6" s="5">
        <v>264.15800000000002</v>
      </c>
      <c r="H6" s="5"/>
      <c r="I6" s="5">
        <f>G6-H6</f>
        <v>264.15800000000002</v>
      </c>
      <c r="J6" s="21">
        <f>VLOOKUP(A6,[1]TDSheet!$A:$H,8,0)</f>
        <v>1</v>
      </c>
      <c r="M6" s="7">
        <f>F6-N6</f>
        <v>103.577</v>
      </c>
      <c r="Q6" s="7">
        <f>M6/5</f>
        <v>20.715399999999999</v>
      </c>
      <c r="R6" s="20"/>
      <c r="S6" s="20"/>
      <c r="T6" s="20">
        <v>170</v>
      </c>
      <c r="U6" s="28"/>
      <c r="V6" s="20"/>
      <c r="X6" s="7">
        <f>(I6+U6+S6+T6)/Q6</f>
        <v>20.958224316209201</v>
      </c>
      <c r="Y6" s="7">
        <f>I6/Q6</f>
        <v>12.751769215173255</v>
      </c>
      <c r="Z6" s="7">
        <f>VLOOKUP(A6,[1]TDSheet!$A:$X,24,0)</f>
        <v>37.737400000000001</v>
      </c>
      <c r="AA6" s="7">
        <f>VLOOKUP(A6,[1]TDSheet!$A:$Y,25,0)</f>
        <v>7.5073999999999996</v>
      </c>
      <c r="AB6" s="7">
        <f>VLOOKUP(A6,[1]TDSheet!$A:$O,15,0)</f>
        <v>43.593000000000004</v>
      </c>
      <c r="AD6" s="7">
        <f>U6*J6</f>
        <v>0</v>
      </c>
    </row>
    <row r="7" spans="1:30" ht="11.1" customHeight="1" outlineLevel="2" x14ac:dyDescent="0.2">
      <c r="A7" s="9" t="s">
        <v>10</v>
      </c>
      <c r="B7" s="9" t="s">
        <v>9</v>
      </c>
      <c r="C7" s="9"/>
      <c r="D7" s="5">
        <v>614.78800000000001</v>
      </c>
      <c r="E7" s="5">
        <v>201.99</v>
      </c>
      <c r="F7" s="5">
        <v>212.29</v>
      </c>
      <c r="G7" s="5">
        <v>575.57799999999997</v>
      </c>
      <c r="H7" s="5"/>
      <c r="I7" s="5">
        <f t="shared" ref="I7:I70" si="3">G7-H7</f>
        <v>575.57799999999997</v>
      </c>
      <c r="J7" s="21">
        <f>VLOOKUP(A7,[1]TDSheet!$A:$H,8,0)</f>
        <v>1</v>
      </c>
      <c r="M7" s="7">
        <f t="shared" ref="M7:M70" si="4">F7-N7</f>
        <v>212.29</v>
      </c>
      <c r="Q7" s="7">
        <f t="shared" ref="Q7:Q70" si="5">M7/5</f>
        <v>42.457999999999998</v>
      </c>
      <c r="R7" s="20"/>
      <c r="S7" s="20"/>
      <c r="T7" s="20">
        <v>80</v>
      </c>
      <c r="U7" s="28"/>
      <c r="V7" s="20"/>
      <c r="X7" s="7">
        <f t="shared" ref="X7:X70" si="6">(I7+U7+S7+T7)/Q7</f>
        <v>15.440623675161335</v>
      </c>
      <c r="Y7" s="7">
        <f t="shared" ref="Y7:Y70" si="7">I7/Q7</f>
        <v>13.5564086862311</v>
      </c>
      <c r="Z7" s="7">
        <f>VLOOKUP(A7,[1]TDSheet!$A:$X,24,0)</f>
        <v>53.6554</v>
      </c>
      <c r="AA7" s="7">
        <f>VLOOKUP(A7,[1]TDSheet!$A:$Y,25,0)</f>
        <v>6.2094000000000005</v>
      </c>
      <c r="AB7" s="7">
        <f>VLOOKUP(A7,[1]TDSheet!$A:$O,15,0)</f>
        <v>43.373000000000005</v>
      </c>
      <c r="AD7" s="7">
        <f t="shared" ref="AD7:AD70" si="8">U7*J7</f>
        <v>0</v>
      </c>
    </row>
    <row r="8" spans="1:30" ht="11.1" customHeight="1" outlineLevel="2" x14ac:dyDescent="0.2">
      <c r="A8" s="9" t="s">
        <v>11</v>
      </c>
      <c r="B8" s="9" t="s">
        <v>9</v>
      </c>
      <c r="C8" s="9"/>
      <c r="D8" s="5">
        <v>515.07799999999997</v>
      </c>
      <c r="E8" s="5">
        <v>310.452</v>
      </c>
      <c r="F8" s="5">
        <v>280.976</v>
      </c>
      <c r="G8" s="5">
        <v>502.57600000000002</v>
      </c>
      <c r="H8" s="5"/>
      <c r="I8" s="5">
        <f t="shared" si="3"/>
        <v>502.57600000000002</v>
      </c>
      <c r="J8" s="21">
        <f>VLOOKUP(A8,[1]TDSheet!$A:$H,8,0)</f>
        <v>1</v>
      </c>
      <c r="M8" s="7">
        <f t="shared" si="4"/>
        <v>280.976</v>
      </c>
      <c r="Q8" s="7">
        <f t="shared" si="5"/>
        <v>56.1952</v>
      </c>
      <c r="R8" s="20">
        <f t="shared" ref="R8" si="9">13*Q8-I8</f>
        <v>227.96159999999998</v>
      </c>
      <c r="S8" s="20">
        <v>16</v>
      </c>
      <c r="T8" s="20">
        <v>131</v>
      </c>
      <c r="U8" s="28">
        <v>70</v>
      </c>
      <c r="V8" s="20"/>
      <c r="X8" s="7">
        <f t="shared" si="6"/>
        <v>12.804937076476284</v>
      </c>
      <c r="Y8" s="7">
        <f t="shared" si="7"/>
        <v>8.9433973008370824</v>
      </c>
      <c r="Z8" s="7">
        <f>VLOOKUP(A8,[1]TDSheet!$A:$X,24,0)</f>
        <v>77.176599999999993</v>
      </c>
      <c r="AA8" s="7">
        <f>VLOOKUP(A8,[1]TDSheet!$A:$Y,25,0)</f>
        <v>88.177199999999999</v>
      </c>
      <c r="AB8" s="7">
        <f>VLOOKUP(A8,[1]TDSheet!$A:$O,15,0)</f>
        <v>64.7136</v>
      </c>
      <c r="AD8" s="7">
        <f t="shared" si="8"/>
        <v>70</v>
      </c>
    </row>
    <row r="9" spans="1:30" ht="11.1" customHeight="1" outlineLevel="2" x14ac:dyDescent="0.2">
      <c r="A9" s="9" t="s">
        <v>22</v>
      </c>
      <c r="B9" s="9" t="s">
        <v>23</v>
      </c>
      <c r="C9" s="9"/>
      <c r="D9" s="5">
        <v>1</v>
      </c>
      <c r="E9" s="5"/>
      <c r="F9" s="5"/>
      <c r="G9" s="5"/>
      <c r="H9" s="5"/>
      <c r="I9" s="5">
        <f t="shared" si="3"/>
        <v>0</v>
      </c>
      <c r="J9" s="21">
        <f>VLOOKUP(A9,[1]TDSheet!$A:$H,8,0)</f>
        <v>0</v>
      </c>
      <c r="M9" s="7">
        <f t="shared" si="4"/>
        <v>0</v>
      </c>
      <c r="Q9" s="7">
        <f t="shared" si="5"/>
        <v>0</v>
      </c>
      <c r="R9" s="20"/>
      <c r="S9" s="20"/>
      <c r="T9" s="20"/>
      <c r="U9" s="28"/>
      <c r="V9" s="20"/>
      <c r="X9" s="7" t="e">
        <f t="shared" si="6"/>
        <v>#DIV/0!</v>
      </c>
      <c r="Y9" s="7" t="e">
        <f t="shared" si="7"/>
        <v>#DIV/0!</v>
      </c>
      <c r="Z9" s="7">
        <f>VLOOKUP(A9,[1]TDSheet!$A:$X,24,0)</f>
        <v>0.2</v>
      </c>
      <c r="AA9" s="7">
        <f>VLOOKUP(A9,[1]TDSheet!$A:$Y,25,0)</f>
        <v>3.2</v>
      </c>
      <c r="AB9" s="7">
        <f>VLOOKUP(A9,[1]TDSheet!$A:$O,15,0)</f>
        <v>0.8</v>
      </c>
      <c r="AD9" s="7">
        <f t="shared" si="8"/>
        <v>0</v>
      </c>
    </row>
    <row r="10" spans="1:30" ht="11.1" customHeight="1" outlineLevel="2" x14ac:dyDescent="0.2">
      <c r="A10" s="9" t="s">
        <v>24</v>
      </c>
      <c r="B10" s="9" t="s">
        <v>23</v>
      </c>
      <c r="C10" s="9"/>
      <c r="D10" s="5">
        <v>82</v>
      </c>
      <c r="E10" s="5">
        <v>52</v>
      </c>
      <c r="F10" s="5">
        <v>59</v>
      </c>
      <c r="G10" s="5">
        <v>67</v>
      </c>
      <c r="H10" s="5"/>
      <c r="I10" s="5">
        <f t="shared" si="3"/>
        <v>67</v>
      </c>
      <c r="J10" s="21">
        <f>VLOOKUP(A10,[1]TDSheet!$A:$H,8,0)</f>
        <v>0.4</v>
      </c>
      <c r="M10" s="7">
        <f t="shared" si="4"/>
        <v>59</v>
      </c>
      <c r="Q10" s="7">
        <f t="shared" si="5"/>
        <v>11.8</v>
      </c>
      <c r="R10" s="20">
        <f>13*Q10-I10</f>
        <v>86.4</v>
      </c>
      <c r="S10" s="20"/>
      <c r="T10" s="20"/>
      <c r="U10" s="28">
        <v>80</v>
      </c>
      <c r="V10" s="20"/>
      <c r="X10" s="7">
        <f t="shared" si="6"/>
        <v>12.457627118644067</v>
      </c>
      <c r="Y10" s="7">
        <f t="shared" si="7"/>
        <v>5.6779661016949152</v>
      </c>
      <c r="Z10" s="7">
        <f>VLOOKUP(A10,[1]TDSheet!$A:$X,24,0)</f>
        <v>7.6</v>
      </c>
      <c r="AA10" s="7">
        <f>VLOOKUP(A10,[1]TDSheet!$A:$Y,25,0)</f>
        <v>9.1999999999999993</v>
      </c>
      <c r="AB10" s="7">
        <f>VLOOKUP(A10,[1]TDSheet!$A:$O,15,0)</f>
        <v>8</v>
      </c>
      <c r="AD10" s="7">
        <f t="shared" si="8"/>
        <v>32</v>
      </c>
    </row>
    <row r="11" spans="1:30" ht="21.95" customHeight="1" outlineLevel="2" x14ac:dyDescent="0.2">
      <c r="A11" s="9" t="s">
        <v>25</v>
      </c>
      <c r="B11" s="9" t="s">
        <v>23</v>
      </c>
      <c r="C11" s="9"/>
      <c r="D11" s="5">
        <v>14</v>
      </c>
      <c r="E11" s="5"/>
      <c r="F11" s="5"/>
      <c r="G11" s="5">
        <v>14</v>
      </c>
      <c r="H11" s="5"/>
      <c r="I11" s="5">
        <f t="shared" si="3"/>
        <v>14</v>
      </c>
      <c r="J11" s="21">
        <f>VLOOKUP(A11,[1]TDSheet!$A:$H,8,0)</f>
        <v>0</v>
      </c>
      <c r="M11" s="7">
        <f t="shared" si="4"/>
        <v>0</v>
      </c>
      <c r="Q11" s="7">
        <f t="shared" si="5"/>
        <v>0</v>
      </c>
      <c r="R11" s="20"/>
      <c r="S11" s="20"/>
      <c r="T11" s="20"/>
      <c r="U11" s="28"/>
      <c r="V11" s="20"/>
      <c r="X11" s="7" t="e">
        <f t="shared" si="6"/>
        <v>#DIV/0!</v>
      </c>
      <c r="Y11" s="7" t="e">
        <f t="shared" si="7"/>
        <v>#DIV/0!</v>
      </c>
      <c r="Z11" s="7">
        <f>VLOOKUP(A11,[1]TDSheet!$A:$X,24,0)</f>
        <v>0.6</v>
      </c>
      <c r="AA11" s="7">
        <f>VLOOKUP(A11,[1]TDSheet!$A:$Y,25,0)</f>
        <v>1</v>
      </c>
      <c r="AB11" s="7">
        <f>VLOOKUP(A11,[1]TDSheet!$A:$O,15,0)</f>
        <v>-1.6</v>
      </c>
      <c r="AD11" s="7">
        <f t="shared" si="8"/>
        <v>0</v>
      </c>
    </row>
    <row r="12" spans="1:30" ht="11.1" customHeight="1" outlineLevel="2" x14ac:dyDescent="0.2">
      <c r="A12" s="9" t="s">
        <v>26</v>
      </c>
      <c r="B12" s="9" t="s">
        <v>23</v>
      </c>
      <c r="C12" s="9"/>
      <c r="D12" s="5">
        <v>48</v>
      </c>
      <c r="E12" s="5">
        <v>138</v>
      </c>
      <c r="F12" s="5">
        <v>48</v>
      </c>
      <c r="G12" s="5">
        <v>138</v>
      </c>
      <c r="H12" s="5">
        <f>VLOOKUP(A12,'для Гермес'!A:B,2,0)</f>
        <v>138</v>
      </c>
      <c r="I12" s="5">
        <f t="shared" si="3"/>
        <v>0</v>
      </c>
      <c r="J12" s="21">
        <f>VLOOKUP(A12,[1]TDSheet!$A:$H,8,0)</f>
        <v>0</v>
      </c>
      <c r="M12" s="7">
        <f t="shared" si="4"/>
        <v>0</v>
      </c>
      <c r="N12" s="7">
        <f>VLOOKUP(A12,[2]TDSheet!$A:$F,6,0)</f>
        <v>48</v>
      </c>
      <c r="Q12" s="7">
        <f t="shared" si="5"/>
        <v>0</v>
      </c>
      <c r="R12" s="20"/>
      <c r="S12" s="20"/>
      <c r="T12" s="20"/>
      <c r="U12" s="28"/>
      <c r="V12" s="20"/>
      <c r="X12" s="7" t="e">
        <f t="shared" si="6"/>
        <v>#DIV/0!</v>
      </c>
      <c r="Y12" s="7" t="e">
        <f t="shared" si="7"/>
        <v>#DIV/0!</v>
      </c>
      <c r="Z12" s="7">
        <f>VLOOKUP(A12,[1]TDSheet!$A:$X,24,0)</f>
        <v>0</v>
      </c>
      <c r="AA12" s="7">
        <f>VLOOKUP(A12,[1]TDSheet!$A:$Y,25,0)</f>
        <v>0</v>
      </c>
      <c r="AB12" s="7">
        <f>VLOOKUP(A12,[1]TDSheet!$A:$O,15,0)</f>
        <v>0</v>
      </c>
      <c r="AD12" s="7">
        <f t="shared" si="8"/>
        <v>0</v>
      </c>
    </row>
    <row r="13" spans="1:30" ht="11.1" customHeight="1" outlineLevel="2" x14ac:dyDescent="0.2">
      <c r="A13" s="9" t="s">
        <v>27</v>
      </c>
      <c r="B13" s="9" t="s">
        <v>23</v>
      </c>
      <c r="C13" s="9"/>
      <c r="D13" s="5">
        <v>300</v>
      </c>
      <c r="E13" s="5">
        <v>354</v>
      </c>
      <c r="F13" s="5">
        <v>272</v>
      </c>
      <c r="G13" s="5">
        <v>260</v>
      </c>
      <c r="H13" s="5"/>
      <c r="I13" s="5">
        <f t="shared" si="3"/>
        <v>260</v>
      </c>
      <c r="J13" s="21">
        <f>VLOOKUP(A13,[1]TDSheet!$A:$H,8,0)</f>
        <v>0.45</v>
      </c>
      <c r="M13" s="7">
        <f t="shared" si="4"/>
        <v>272</v>
      </c>
      <c r="Q13" s="7">
        <f t="shared" si="5"/>
        <v>54.4</v>
      </c>
      <c r="R13" s="20">
        <f t="shared" ref="R13:R14" si="10">13*Q13-I13</f>
        <v>447.19999999999993</v>
      </c>
      <c r="S13" s="20"/>
      <c r="T13" s="20"/>
      <c r="U13" s="28">
        <v>420</v>
      </c>
      <c r="V13" s="20"/>
      <c r="X13" s="7">
        <f t="shared" si="6"/>
        <v>12.5</v>
      </c>
      <c r="Y13" s="7">
        <f t="shared" si="7"/>
        <v>4.7794117647058822</v>
      </c>
      <c r="Z13" s="7">
        <f>VLOOKUP(A13,[1]TDSheet!$A:$X,24,0)</f>
        <v>2.8</v>
      </c>
      <c r="AA13" s="7">
        <f>VLOOKUP(A13,[1]TDSheet!$A:$Y,25,0)</f>
        <v>82.2</v>
      </c>
      <c r="AB13" s="7">
        <f>VLOOKUP(A13,[1]TDSheet!$A:$O,15,0)</f>
        <v>27.2</v>
      </c>
      <c r="AD13" s="7">
        <f t="shared" si="8"/>
        <v>189</v>
      </c>
    </row>
    <row r="14" spans="1:30" ht="21.95" customHeight="1" outlineLevel="2" x14ac:dyDescent="0.2">
      <c r="A14" s="9" t="s">
        <v>28</v>
      </c>
      <c r="B14" s="9" t="s">
        <v>23</v>
      </c>
      <c r="C14" s="9"/>
      <c r="D14" s="5">
        <v>604</v>
      </c>
      <c r="E14" s="5">
        <v>804</v>
      </c>
      <c r="F14" s="5">
        <v>424</v>
      </c>
      <c r="G14" s="5">
        <v>865</v>
      </c>
      <c r="H14" s="5"/>
      <c r="I14" s="5">
        <f t="shared" si="3"/>
        <v>865</v>
      </c>
      <c r="J14" s="21">
        <f>VLOOKUP(A14,[1]TDSheet!$A:$H,8,0)</f>
        <v>0.45</v>
      </c>
      <c r="M14" s="7">
        <f t="shared" si="4"/>
        <v>424</v>
      </c>
      <c r="Q14" s="7">
        <f t="shared" si="5"/>
        <v>84.8</v>
      </c>
      <c r="R14" s="20">
        <f t="shared" si="10"/>
        <v>237.39999999999986</v>
      </c>
      <c r="S14" s="20"/>
      <c r="T14" s="20">
        <v>32</v>
      </c>
      <c r="U14" s="28">
        <v>180</v>
      </c>
      <c r="V14" s="20"/>
      <c r="X14" s="7">
        <f t="shared" si="6"/>
        <v>12.700471698113208</v>
      </c>
      <c r="Y14" s="7">
        <f t="shared" si="7"/>
        <v>10.200471698113208</v>
      </c>
      <c r="Z14" s="7">
        <f>VLOOKUP(A14,[1]TDSheet!$A:$X,24,0)</f>
        <v>107.8</v>
      </c>
      <c r="AA14" s="7">
        <f>VLOOKUP(A14,[1]TDSheet!$A:$Y,25,0)</f>
        <v>93</v>
      </c>
      <c r="AB14" s="7">
        <f>VLOOKUP(A14,[1]TDSheet!$A:$O,15,0)</f>
        <v>120</v>
      </c>
      <c r="AD14" s="7">
        <f t="shared" si="8"/>
        <v>81</v>
      </c>
    </row>
    <row r="15" spans="1:30" ht="11.1" customHeight="1" outlineLevel="2" x14ac:dyDescent="0.2">
      <c r="A15" s="9" t="s">
        <v>29</v>
      </c>
      <c r="B15" s="9" t="s">
        <v>23</v>
      </c>
      <c r="C15" s="9"/>
      <c r="D15" s="5">
        <v>93</v>
      </c>
      <c r="E15" s="5"/>
      <c r="F15" s="5"/>
      <c r="G15" s="5">
        <v>92</v>
      </c>
      <c r="H15" s="5"/>
      <c r="I15" s="5">
        <f t="shared" si="3"/>
        <v>92</v>
      </c>
      <c r="J15" s="21">
        <f>VLOOKUP(A15,[1]TDSheet!$A:$H,8,0)</f>
        <v>0.35</v>
      </c>
      <c r="M15" s="7">
        <f t="shared" si="4"/>
        <v>0</v>
      </c>
      <c r="Q15" s="7">
        <f t="shared" si="5"/>
        <v>0</v>
      </c>
      <c r="R15" s="20"/>
      <c r="S15" s="20"/>
      <c r="T15" s="20"/>
      <c r="U15" s="28"/>
      <c r="V15" s="20"/>
      <c r="X15" s="7" t="e">
        <f t="shared" si="6"/>
        <v>#DIV/0!</v>
      </c>
      <c r="Y15" s="7" t="e">
        <f t="shared" si="7"/>
        <v>#DIV/0!</v>
      </c>
      <c r="Z15" s="7">
        <f>VLOOKUP(A15,[1]TDSheet!$A:$X,24,0)</f>
        <v>2.2000000000000002</v>
      </c>
      <c r="AA15" s="7">
        <f>VLOOKUP(A15,[1]TDSheet!$A:$Y,25,0)</f>
        <v>1.8</v>
      </c>
      <c r="AB15" s="7">
        <f>VLOOKUP(A15,[1]TDSheet!$A:$O,15,0)</f>
        <v>-0.6</v>
      </c>
      <c r="AD15" s="7">
        <f t="shared" si="8"/>
        <v>0</v>
      </c>
    </row>
    <row r="16" spans="1:30" ht="11.1" customHeight="1" outlineLevel="2" x14ac:dyDescent="0.2">
      <c r="A16" s="9" t="s">
        <v>70</v>
      </c>
      <c r="B16" s="9" t="s">
        <v>23</v>
      </c>
      <c r="C16" s="9"/>
      <c r="D16" s="5">
        <v>260</v>
      </c>
      <c r="E16" s="5">
        <v>120</v>
      </c>
      <c r="F16" s="5">
        <v>42</v>
      </c>
      <c r="G16" s="5">
        <v>283</v>
      </c>
      <c r="H16" s="5">
        <f>VLOOKUP(A16,'для Гермес'!A:B,2,0)</f>
        <v>120</v>
      </c>
      <c r="I16" s="5">
        <f t="shared" si="3"/>
        <v>163</v>
      </c>
      <c r="J16" s="21">
        <f>VLOOKUP(A16,[1]TDSheet!$A:$H,8,0)</f>
        <v>0</v>
      </c>
      <c r="M16" s="7">
        <f t="shared" si="4"/>
        <v>12</v>
      </c>
      <c r="N16" s="7">
        <f>VLOOKUP(A16,[2]TDSheet!$A:$F,6,0)</f>
        <v>30</v>
      </c>
      <c r="Q16" s="7">
        <f t="shared" si="5"/>
        <v>2.4</v>
      </c>
      <c r="R16" s="20"/>
      <c r="S16" s="20"/>
      <c r="T16" s="20"/>
      <c r="U16" s="28"/>
      <c r="V16" s="20"/>
      <c r="X16" s="7">
        <f t="shared" si="6"/>
        <v>67.916666666666671</v>
      </c>
      <c r="Y16" s="7">
        <f t="shared" si="7"/>
        <v>67.916666666666671</v>
      </c>
      <c r="Z16" s="7">
        <f>VLOOKUP(A16,[1]TDSheet!$A:$X,24,0)</f>
        <v>4.8</v>
      </c>
      <c r="AA16" s="7">
        <f>VLOOKUP(A16,[1]TDSheet!$A:$Y,25,0)</f>
        <v>2.2000000000000002</v>
      </c>
      <c r="AB16" s="7">
        <f>VLOOKUP(A16,[1]TDSheet!$A:$O,15,0)</f>
        <v>2.2000000000000002</v>
      </c>
      <c r="AD16" s="7">
        <f t="shared" si="8"/>
        <v>0</v>
      </c>
    </row>
    <row r="17" spans="1:30" ht="21.95" customHeight="1" outlineLevel="2" x14ac:dyDescent="0.2">
      <c r="A17" s="9" t="s">
        <v>71</v>
      </c>
      <c r="B17" s="9" t="s">
        <v>23</v>
      </c>
      <c r="C17" s="9"/>
      <c r="D17" s="5">
        <v>45</v>
      </c>
      <c r="E17" s="5">
        <v>60</v>
      </c>
      <c r="F17" s="5">
        <v>45</v>
      </c>
      <c r="G17" s="5">
        <v>60</v>
      </c>
      <c r="H17" s="5">
        <f>VLOOKUP(A17,'для Гермес'!A:B,2,0)</f>
        <v>60</v>
      </c>
      <c r="I17" s="5">
        <f t="shared" si="3"/>
        <v>0</v>
      </c>
      <c r="J17" s="21">
        <f>VLOOKUP(A17,[1]TDSheet!$A:$H,8,0)</f>
        <v>0</v>
      </c>
      <c r="M17" s="7">
        <f t="shared" si="4"/>
        <v>0</v>
      </c>
      <c r="N17" s="7">
        <f>VLOOKUP(A17,[2]TDSheet!$A:$F,6,0)</f>
        <v>45</v>
      </c>
      <c r="Q17" s="7">
        <f t="shared" si="5"/>
        <v>0</v>
      </c>
      <c r="R17" s="20"/>
      <c r="S17" s="20"/>
      <c r="T17" s="20"/>
      <c r="U17" s="28"/>
      <c r="V17" s="20"/>
      <c r="X17" s="7" t="e">
        <f t="shared" si="6"/>
        <v>#DIV/0!</v>
      </c>
      <c r="Y17" s="7" t="e">
        <f t="shared" si="7"/>
        <v>#DIV/0!</v>
      </c>
      <c r="Z17" s="7">
        <f>VLOOKUP(A17,[1]TDSheet!$A:$X,24,0)</f>
        <v>0</v>
      </c>
      <c r="AA17" s="7">
        <f>VLOOKUP(A17,[1]TDSheet!$A:$Y,25,0)</f>
        <v>0</v>
      </c>
      <c r="AB17" s="7">
        <f>VLOOKUP(A17,[1]TDSheet!$A:$O,15,0)</f>
        <v>0</v>
      </c>
      <c r="AD17" s="7">
        <f t="shared" si="8"/>
        <v>0</v>
      </c>
    </row>
    <row r="18" spans="1:30" ht="11.1" customHeight="1" outlineLevel="2" x14ac:dyDescent="0.2">
      <c r="A18" s="9" t="s">
        <v>72</v>
      </c>
      <c r="B18" s="9" t="s">
        <v>23</v>
      </c>
      <c r="C18" s="9"/>
      <c r="D18" s="5"/>
      <c r="E18" s="5">
        <v>24</v>
      </c>
      <c r="F18" s="5"/>
      <c r="G18" s="5">
        <v>24</v>
      </c>
      <c r="H18" s="5">
        <f>VLOOKUP(A18,'для Гермес'!A:B,2,0)</f>
        <v>24</v>
      </c>
      <c r="I18" s="5">
        <f t="shared" si="3"/>
        <v>0</v>
      </c>
      <c r="J18" s="21">
        <f>VLOOKUP(A18,[1]TDSheet!$A:$H,8,0)</f>
        <v>0</v>
      </c>
      <c r="M18" s="7">
        <f t="shared" si="4"/>
        <v>0</v>
      </c>
      <c r="Q18" s="7">
        <f t="shared" si="5"/>
        <v>0</v>
      </c>
      <c r="R18" s="20"/>
      <c r="S18" s="20"/>
      <c r="T18" s="20"/>
      <c r="U18" s="28"/>
      <c r="V18" s="20"/>
      <c r="X18" s="7" t="e">
        <f t="shared" si="6"/>
        <v>#DIV/0!</v>
      </c>
      <c r="Y18" s="7" t="e">
        <f t="shared" si="7"/>
        <v>#DIV/0!</v>
      </c>
      <c r="Z18" s="7">
        <f>VLOOKUP(A18,[1]TDSheet!$A:$X,24,0)</f>
        <v>0</v>
      </c>
      <c r="AA18" s="7">
        <f>VLOOKUP(A18,[1]TDSheet!$A:$Y,25,0)</f>
        <v>0</v>
      </c>
      <c r="AB18" s="7">
        <f>VLOOKUP(A18,[1]TDSheet!$A:$O,15,0)</f>
        <v>0</v>
      </c>
      <c r="AD18" s="7">
        <f t="shared" si="8"/>
        <v>0</v>
      </c>
    </row>
    <row r="19" spans="1:30" ht="11.1" customHeight="1" outlineLevel="2" x14ac:dyDescent="0.2">
      <c r="A19" s="9" t="s">
        <v>73</v>
      </c>
      <c r="B19" s="9" t="s">
        <v>23</v>
      </c>
      <c r="C19" s="9"/>
      <c r="D19" s="5"/>
      <c r="E19" s="5">
        <v>30</v>
      </c>
      <c r="F19" s="5"/>
      <c r="G19" s="5">
        <v>30</v>
      </c>
      <c r="H19" s="5">
        <f>VLOOKUP(A19,'для Гермес'!A:B,2,0)</f>
        <v>30</v>
      </c>
      <c r="I19" s="5">
        <f t="shared" si="3"/>
        <v>0</v>
      </c>
      <c r="J19" s="21">
        <f>VLOOKUP(A19,[1]TDSheet!$A:$H,8,0)</f>
        <v>0</v>
      </c>
      <c r="M19" s="7">
        <f t="shared" si="4"/>
        <v>0</v>
      </c>
      <c r="Q19" s="7">
        <f t="shared" si="5"/>
        <v>0</v>
      </c>
      <c r="R19" s="20"/>
      <c r="S19" s="20"/>
      <c r="T19" s="20"/>
      <c r="U19" s="28"/>
      <c r="V19" s="20"/>
      <c r="X19" s="7" t="e">
        <f t="shared" si="6"/>
        <v>#DIV/0!</v>
      </c>
      <c r="Y19" s="7" t="e">
        <f t="shared" si="7"/>
        <v>#DIV/0!</v>
      </c>
      <c r="Z19" s="7">
        <f>VLOOKUP(A19,[1]TDSheet!$A:$X,24,0)</f>
        <v>0</v>
      </c>
      <c r="AA19" s="7">
        <f>VLOOKUP(A19,[1]TDSheet!$A:$Y,25,0)</f>
        <v>0</v>
      </c>
      <c r="AB19" s="7">
        <f>VLOOKUP(A19,[1]TDSheet!$A:$O,15,0)</f>
        <v>0</v>
      </c>
      <c r="AD19" s="7">
        <f t="shared" si="8"/>
        <v>0</v>
      </c>
    </row>
    <row r="20" spans="1:30" ht="11.1" customHeight="1" outlineLevel="2" x14ac:dyDescent="0.2">
      <c r="A20" s="9" t="s">
        <v>74</v>
      </c>
      <c r="B20" s="9" t="s">
        <v>23</v>
      </c>
      <c r="C20" s="9"/>
      <c r="D20" s="5">
        <v>162</v>
      </c>
      <c r="E20" s="5"/>
      <c r="F20" s="5">
        <v>15</v>
      </c>
      <c r="G20" s="5">
        <v>112</v>
      </c>
      <c r="H20" s="5"/>
      <c r="I20" s="5">
        <f t="shared" si="3"/>
        <v>112</v>
      </c>
      <c r="J20" s="21">
        <f>VLOOKUP(A20,[1]TDSheet!$A:$H,8,0)</f>
        <v>0.5</v>
      </c>
      <c r="M20" s="7">
        <f t="shared" si="4"/>
        <v>15</v>
      </c>
      <c r="Q20" s="7">
        <f t="shared" si="5"/>
        <v>3</v>
      </c>
      <c r="R20" s="20"/>
      <c r="S20" s="20"/>
      <c r="T20" s="20">
        <v>96</v>
      </c>
      <c r="U20" s="28"/>
      <c r="V20" s="20"/>
      <c r="X20" s="7">
        <f t="shared" si="6"/>
        <v>69.333333333333329</v>
      </c>
      <c r="Y20" s="7">
        <f t="shared" si="7"/>
        <v>37.333333333333336</v>
      </c>
      <c r="Z20" s="7">
        <f>VLOOKUP(A20,[1]TDSheet!$A:$X,24,0)</f>
        <v>14.2</v>
      </c>
      <c r="AA20" s="7">
        <f>VLOOKUP(A20,[1]TDSheet!$A:$Y,25,0)</f>
        <v>13.2</v>
      </c>
      <c r="AB20" s="7">
        <f>VLOOKUP(A20,[1]TDSheet!$A:$O,15,0)</f>
        <v>9.1999999999999993</v>
      </c>
      <c r="AD20" s="7">
        <f t="shared" si="8"/>
        <v>0</v>
      </c>
    </row>
    <row r="21" spans="1:30" ht="11.1" customHeight="1" outlineLevel="2" x14ac:dyDescent="0.2">
      <c r="A21" s="9" t="s">
        <v>75</v>
      </c>
      <c r="B21" s="9" t="s">
        <v>23</v>
      </c>
      <c r="C21" s="9"/>
      <c r="D21" s="5">
        <v>205</v>
      </c>
      <c r="E21" s="5">
        <v>290</v>
      </c>
      <c r="F21" s="5">
        <v>82</v>
      </c>
      <c r="G21" s="5">
        <v>408</v>
      </c>
      <c r="H21" s="5">
        <f>VLOOKUP(A21,'для Гермес'!A:B,2,0)</f>
        <v>290</v>
      </c>
      <c r="I21" s="5">
        <f t="shared" si="3"/>
        <v>118</v>
      </c>
      <c r="J21" s="21">
        <f>VLOOKUP(A21,[1]TDSheet!$A:$H,8,0)</f>
        <v>0</v>
      </c>
      <c r="M21" s="7">
        <f t="shared" si="4"/>
        <v>2</v>
      </c>
      <c r="N21" s="7">
        <f>VLOOKUP(A21,[2]TDSheet!$A:$F,6,0)</f>
        <v>80</v>
      </c>
      <c r="Q21" s="7">
        <f t="shared" si="5"/>
        <v>0.4</v>
      </c>
      <c r="R21" s="20"/>
      <c r="S21" s="20">
        <v>10</v>
      </c>
      <c r="T21" s="20"/>
      <c r="U21" s="28"/>
      <c r="V21" s="20"/>
      <c r="X21" s="7">
        <f t="shared" si="6"/>
        <v>320</v>
      </c>
      <c r="Y21" s="7">
        <f t="shared" si="7"/>
        <v>295</v>
      </c>
      <c r="Z21" s="7">
        <f>VLOOKUP(A21,[1]TDSheet!$A:$X,24,0)</f>
        <v>2.4</v>
      </c>
      <c r="AA21" s="7">
        <f>VLOOKUP(A21,[1]TDSheet!$A:$Y,25,0)</f>
        <v>0.8</v>
      </c>
      <c r="AB21" s="7">
        <f>VLOOKUP(A21,[1]TDSheet!$A:$O,15,0)</f>
        <v>2.8</v>
      </c>
      <c r="AD21" s="7">
        <f t="shared" si="8"/>
        <v>0</v>
      </c>
    </row>
    <row r="22" spans="1:30" ht="11.1" customHeight="1" outlineLevel="2" x14ac:dyDescent="0.2">
      <c r="A22" s="9" t="s">
        <v>76</v>
      </c>
      <c r="B22" s="9" t="s">
        <v>23</v>
      </c>
      <c r="C22" s="9"/>
      <c r="D22" s="5">
        <v>30</v>
      </c>
      <c r="E22" s="5">
        <v>80</v>
      </c>
      <c r="F22" s="5">
        <v>30</v>
      </c>
      <c r="G22" s="5">
        <v>80</v>
      </c>
      <c r="H22" s="5">
        <f>VLOOKUP(A22,'для Гермес'!A:B,2,0)</f>
        <v>80</v>
      </c>
      <c r="I22" s="5">
        <f t="shared" si="3"/>
        <v>0</v>
      </c>
      <c r="J22" s="21">
        <f>VLOOKUP(A22,[1]TDSheet!$A:$H,8,0)</f>
        <v>0</v>
      </c>
      <c r="M22" s="7">
        <f t="shared" si="4"/>
        <v>0</v>
      </c>
      <c r="N22" s="7">
        <f>VLOOKUP(A22,[2]TDSheet!$A:$F,6,0)</f>
        <v>30</v>
      </c>
      <c r="Q22" s="7">
        <f t="shared" si="5"/>
        <v>0</v>
      </c>
      <c r="R22" s="20"/>
      <c r="S22" s="20"/>
      <c r="T22" s="20"/>
      <c r="U22" s="28"/>
      <c r="V22" s="20"/>
      <c r="X22" s="7" t="e">
        <f t="shared" si="6"/>
        <v>#DIV/0!</v>
      </c>
      <c r="Y22" s="7" t="e">
        <f t="shared" si="7"/>
        <v>#DIV/0!</v>
      </c>
      <c r="Z22" s="7">
        <f>VLOOKUP(A22,[1]TDSheet!$A:$X,24,0)</f>
        <v>0</v>
      </c>
      <c r="AA22" s="7">
        <f>VLOOKUP(A22,[1]TDSheet!$A:$Y,25,0)</f>
        <v>-0.2</v>
      </c>
      <c r="AB22" s="7">
        <f>VLOOKUP(A22,[1]TDSheet!$A:$O,15,0)</f>
        <v>0</v>
      </c>
      <c r="AD22" s="7">
        <f t="shared" si="8"/>
        <v>0</v>
      </c>
    </row>
    <row r="23" spans="1:30" ht="11.1" customHeight="1" outlineLevel="2" x14ac:dyDescent="0.2">
      <c r="A23" s="9" t="s">
        <v>77</v>
      </c>
      <c r="B23" s="9" t="s">
        <v>23</v>
      </c>
      <c r="C23" s="9"/>
      <c r="D23" s="5">
        <v>144</v>
      </c>
      <c r="E23" s="5">
        <v>126</v>
      </c>
      <c r="F23" s="5">
        <v>102</v>
      </c>
      <c r="G23" s="5">
        <v>159</v>
      </c>
      <c r="H23" s="5">
        <f>VLOOKUP(A23,'для Гермес'!A:B,2,0)</f>
        <v>90</v>
      </c>
      <c r="I23" s="5">
        <f t="shared" si="3"/>
        <v>69</v>
      </c>
      <c r="J23" s="21">
        <f>VLOOKUP(A23,[1]TDSheet!$A:$H,8,0)</f>
        <v>0.3</v>
      </c>
      <c r="M23" s="7">
        <f t="shared" si="4"/>
        <v>30</v>
      </c>
      <c r="N23" s="7">
        <f>VLOOKUP(A23,[2]TDSheet!$A:$F,6,0)</f>
        <v>72</v>
      </c>
      <c r="Q23" s="7">
        <f t="shared" si="5"/>
        <v>6</v>
      </c>
      <c r="R23" s="20">
        <f>13*Q23-I23</f>
        <v>9</v>
      </c>
      <c r="S23" s="20"/>
      <c r="T23" s="20"/>
      <c r="U23" s="28"/>
      <c r="V23" s="20"/>
      <c r="X23" s="7">
        <f t="shared" si="6"/>
        <v>11.5</v>
      </c>
      <c r="Y23" s="7">
        <f t="shared" si="7"/>
        <v>11.5</v>
      </c>
      <c r="Z23" s="7">
        <f>VLOOKUP(A23,[1]TDSheet!$A:$X,24,0)</f>
        <v>5.6</v>
      </c>
      <c r="AA23" s="7">
        <f>VLOOKUP(A23,[1]TDSheet!$A:$Y,25,0)</f>
        <v>9.4</v>
      </c>
      <c r="AB23" s="7">
        <f>VLOOKUP(A23,[1]TDSheet!$A:$O,15,0)</f>
        <v>7.6</v>
      </c>
      <c r="AD23" s="7">
        <f t="shared" si="8"/>
        <v>0</v>
      </c>
    </row>
    <row r="24" spans="1:30" ht="11.1" customHeight="1" outlineLevel="2" x14ac:dyDescent="0.2">
      <c r="A24" s="9" t="s">
        <v>78</v>
      </c>
      <c r="B24" s="9" t="s">
        <v>23</v>
      </c>
      <c r="C24" s="9"/>
      <c r="D24" s="5">
        <v>102</v>
      </c>
      <c r="E24" s="5">
        <v>198</v>
      </c>
      <c r="F24" s="5">
        <v>102</v>
      </c>
      <c r="G24" s="5">
        <v>198</v>
      </c>
      <c r="H24" s="5">
        <f>VLOOKUP(A24,'для Гермес'!A:B,2,0)</f>
        <v>198</v>
      </c>
      <c r="I24" s="5">
        <f t="shared" si="3"/>
        <v>0</v>
      </c>
      <c r="J24" s="21">
        <f>VLOOKUP(A24,[1]TDSheet!$A:$H,8,0)</f>
        <v>0</v>
      </c>
      <c r="M24" s="7">
        <f t="shared" si="4"/>
        <v>0</v>
      </c>
      <c r="N24" s="7">
        <f>VLOOKUP(A24,[2]TDSheet!$A:$F,6,0)</f>
        <v>102</v>
      </c>
      <c r="Q24" s="7">
        <f t="shared" si="5"/>
        <v>0</v>
      </c>
      <c r="R24" s="20"/>
      <c r="S24" s="20"/>
      <c r="T24" s="20"/>
      <c r="U24" s="28"/>
      <c r="V24" s="20"/>
      <c r="X24" s="7" t="e">
        <f t="shared" si="6"/>
        <v>#DIV/0!</v>
      </c>
      <c r="Y24" s="7" t="e">
        <f t="shared" si="7"/>
        <v>#DIV/0!</v>
      </c>
      <c r="Z24" s="7">
        <f>VLOOKUP(A24,[1]TDSheet!$A:$X,24,0)</f>
        <v>0</v>
      </c>
      <c r="AA24" s="7">
        <f>VLOOKUP(A24,[1]TDSheet!$A:$Y,25,0)</f>
        <v>0</v>
      </c>
      <c r="AB24" s="7">
        <f>VLOOKUP(A24,[1]TDSheet!$A:$O,15,0)</f>
        <v>0</v>
      </c>
      <c r="AD24" s="7">
        <f t="shared" si="8"/>
        <v>0</v>
      </c>
    </row>
    <row r="25" spans="1:30" ht="11.1" customHeight="1" outlineLevel="2" x14ac:dyDescent="0.2">
      <c r="A25" s="9" t="s">
        <v>79</v>
      </c>
      <c r="B25" s="9" t="s">
        <v>23</v>
      </c>
      <c r="C25" s="9"/>
      <c r="D25" s="5">
        <v>54</v>
      </c>
      <c r="E25" s="5">
        <v>150</v>
      </c>
      <c r="F25" s="5">
        <v>54</v>
      </c>
      <c r="G25" s="5">
        <v>150</v>
      </c>
      <c r="H25" s="5">
        <f>VLOOKUP(A25,'для Гермес'!A:B,2,0)</f>
        <v>150</v>
      </c>
      <c r="I25" s="5">
        <f t="shared" si="3"/>
        <v>0</v>
      </c>
      <c r="J25" s="21">
        <f>VLOOKUP(A25,[1]TDSheet!$A:$H,8,0)</f>
        <v>0</v>
      </c>
      <c r="M25" s="7">
        <f t="shared" si="4"/>
        <v>0</v>
      </c>
      <c r="N25" s="7">
        <f>VLOOKUP(A25,[2]TDSheet!$A:$F,6,0)</f>
        <v>54</v>
      </c>
      <c r="Q25" s="7">
        <f t="shared" si="5"/>
        <v>0</v>
      </c>
      <c r="R25" s="20"/>
      <c r="S25" s="20"/>
      <c r="T25" s="20"/>
      <c r="U25" s="28"/>
      <c r="V25" s="20"/>
      <c r="X25" s="7" t="e">
        <f t="shared" si="6"/>
        <v>#DIV/0!</v>
      </c>
      <c r="Y25" s="7" t="e">
        <f t="shared" si="7"/>
        <v>#DIV/0!</v>
      </c>
      <c r="Z25" s="7">
        <f>VLOOKUP(A25,[1]TDSheet!$A:$X,24,0)</f>
        <v>0.4</v>
      </c>
      <c r="AA25" s="7">
        <f>VLOOKUP(A25,[1]TDSheet!$A:$Y,25,0)</f>
        <v>0</v>
      </c>
      <c r="AB25" s="7">
        <f>VLOOKUP(A25,[1]TDSheet!$A:$O,15,0)</f>
        <v>0</v>
      </c>
      <c r="AD25" s="7">
        <f t="shared" si="8"/>
        <v>0</v>
      </c>
    </row>
    <row r="26" spans="1:30" ht="11.1" customHeight="1" outlineLevel="2" x14ac:dyDescent="0.2">
      <c r="A26" s="9" t="s">
        <v>80</v>
      </c>
      <c r="B26" s="9" t="s">
        <v>23</v>
      </c>
      <c r="C26" s="9"/>
      <c r="D26" s="5">
        <v>36</v>
      </c>
      <c r="E26" s="5">
        <v>583</v>
      </c>
      <c r="F26" s="5">
        <v>17</v>
      </c>
      <c r="G26" s="5">
        <v>582</v>
      </c>
      <c r="H26" s="5">
        <f>VLOOKUP(A26,'для Гермес'!A:B,2,0)</f>
        <v>498</v>
      </c>
      <c r="I26" s="5">
        <f t="shared" si="3"/>
        <v>84</v>
      </c>
      <c r="J26" s="21">
        <f>VLOOKUP(A26,[1]TDSheet!$A:$H,8,0)</f>
        <v>0.42</v>
      </c>
      <c r="M26" s="7">
        <f t="shared" si="4"/>
        <v>17</v>
      </c>
      <c r="Q26" s="7">
        <f t="shared" si="5"/>
        <v>3.4</v>
      </c>
      <c r="R26" s="20"/>
      <c r="S26" s="20"/>
      <c r="T26" s="20">
        <v>144</v>
      </c>
      <c r="U26" s="28"/>
      <c r="V26" s="20"/>
      <c r="X26" s="7">
        <f t="shared" si="6"/>
        <v>67.058823529411768</v>
      </c>
      <c r="Y26" s="7">
        <f t="shared" si="7"/>
        <v>24.705882352941178</v>
      </c>
      <c r="Z26" s="7">
        <f>VLOOKUP(A26,[1]TDSheet!$A:$X,24,0)</f>
        <v>8</v>
      </c>
      <c r="AA26" s="7">
        <f>VLOOKUP(A26,[1]TDSheet!$A:$Y,25,0)</f>
        <v>2</v>
      </c>
      <c r="AB26" s="7">
        <f>VLOOKUP(A26,[1]TDSheet!$A:$O,15,0)</f>
        <v>11.6</v>
      </c>
      <c r="AD26" s="7">
        <f t="shared" si="8"/>
        <v>0</v>
      </c>
    </row>
    <row r="27" spans="1:30" ht="21.95" customHeight="1" outlineLevel="2" x14ac:dyDescent="0.2">
      <c r="A27" s="9" t="s">
        <v>81</v>
      </c>
      <c r="B27" s="9" t="s">
        <v>23</v>
      </c>
      <c r="C27" s="23" t="str">
        <f>VLOOKUP(A27,[1]TDSheet!$A:$C,3,0)</f>
        <v>бонус_Н</v>
      </c>
      <c r="D27" s="5">
        <v>1410</v>
      </c>
      <c r="E27" s="5">
        <v>1044</v>
      </c>
      <c r="F27" s="5">
        <v>1192</v>
      </c>
      <c r="G27" s="5">
        <v>983</v>
      </c>
      <c r="H27" s="5">
        <f>VLOOKUP(A27,'для Гермес'!A:B,2,0)</f>
        <v>840</v>
      </c>
      <c r="I27" s="5">
        <f t="shared" si="3"/>
        <v>143</v>
      </c>
      <c r="J27" s="21">
        <f>VLOOKUP(A27,[1]TDSheet!$A:$H,8,0)</f>
        <v>0.42</v>
      </c>
      <c r="M27" s="7">
        <f t="shared" si="4"/>
        <v>82</v>
      </c>
      <c r="N27" s="7">
        <f>VLOOKUP(A27,[2]TDSheet!$A:$F,6,0)</f>
        <v>1110</v>
      </c>
      <c r="Q27" s="7">
        <f t="shared" si="5"/>
        <v>16.399999999999999</v>
      </c>
      <c r="R27" s="20">
        <f t="shared" ref="R27" si="11">13*Q27-I27</f>
        <v>70.199999999999989</v>
      </c>
      <c r="S27" s="20"/>
      <c r="T27" s="20">
        <v>223</v>
      </c>
      <c r="U27" s="28"/>
      <c r="V27" s="20"/>
      <c r="X27" s="7">
        <f t="shared" si="6"/>
        <v>22.31707317073171</v>
      </c>
      <c r="Y27" s="7">
        <f t="shared" si="7"/>
        <v>8.7195121951219523</v>
      </c>
      <c r="Z27" s="7">
        <f>VLOOKUP(A27,[1]TDSheet!$A:$X,24,0)</f>
        <v>13</v>
      </c>
      <c r="AA27" s="7">
        <f>VLOOKUP(A27,[1]TDSheet!$A:$Y,25,0)</f>
        <v>-3.4</v>
      </c>
      <c r="AB27" s="7">
        <f>VLOOKUP(A27,[1]TDSheet!$A:$O,15,0)</f>
        <v>2.2000000000000002</v>
      </c>
      <c r="AD27" s="7">
        <f t="shared" si="8"/>
        <v>0</v>
      </c>
    </row>
    <row r="28" spans="1:30" ht="21.95" customHeight="1" outlineLevel="2" x14ac:dyDescent="0.2">
      <c r="A28" s="9" t="s">
        <v>82</v>
      </c>
      <c r="B28" s="9" t="s">
        <v>23</v>
      </c>
      <c r="C28" s="9"/>
      <c r="D28" s="5">
        <v>68</v>
      </c>
      <c r="E28" s="5">
        <v>84</v>
      </c>
      <c r="F28" s="5">
        <v>68</v>
      </c>
      <c r="G28" s="5">
        <v>84</v>
      </c>
      <c r="H28" s="5">
        <f>VLOOKUP(A28,'для Гермес'!A:B,2,0)</f>
        <v>84</v>
      </c>
      <c r="I28" s="5">
        <f t="shared" si="3"/>
        <v>0</v>
      </c>
      <c r="J28" s="21">
        <f>VLOOKUP(A28,[1]TDSheet!$A:$H,8,0)</f>
        <v>0</v>
      </c>
      <c r="M28" s="7">
        <f t="shared" si="4"/>
        <v>0</v>
      </c>
      <c r="N28" s="7">
        <f>VLOOKUP(A28,[2]TDSheet!$A:$F,6,0)</f>
        <v>68</v>
      </c>
      <c r="Q28" s="7">
        <f t="shared" si="5"/>
        <v>0</v>
      </c>
      <c r="R28" s="20"/>
      <c r="S28" s="20"/>
      <c r="T28" s="20"/>
      <c r="U28" s="28"/>
      <c r="V28" s="20"/>
      <c r="X28" s="7" t="e">
        <f t="shared" si="6"/>
        <v>#DIV/0!</v>
      </c>
      <c r="Y28" s="7" t="e">
        <f t="shared" si="7"/>
        <v>#DIV/0!</v>
      </c>
      <c r="Z28" s="7">
        <f>VLOOKUP(A28,[1]TDSheet!$A:$X,24,0)</f>
        <v>0</v>
      </c>
      <c r="AA28" s="7">
        <f>VLOOKUP(A28,[1]TDSheet!$A:$Y,25,0)</f>
        <v>0</v>
      </c>
      <c r="AB28" s="7">
        <f>VLOOKUP(A28,[1]TDSheet!$A:$O,15,0)</f>
        <v>0</v>
      </c>
      <c r="AD28" s="7">
        <f t="shared" si="8"/>
        <v>0</v>
      </c>
    </row>
    <row r="29" spans="1:30" ht="21.95" customHeight="1" outlineLevel="2" x14ac:dyDescent="0.2">
      <c r="A29" s="9" t="s">
        <v>83</v>
      </c>
      <c r="B29" s="9" t="s">
        <v>23</v>
      </c>
      <c r="C29" s="9"/>
      <c r="D29" s="5">
        <v>42</v>
      </c>
      <c r="E29" s="5">
        <v>144</v>
      </c>
      <c r="F29" s="5">
        <v>42</v>
      </c>
      <c r="G29" s="5">
        <v>144</v>
      </c>
      <c r="H29" s="5">
        <f>VLOOKUP(A29,'для Гермес'!A:B,2,0)</f>
        <v>144</v>
      </c>
      <c r="I29" s="5">
        <f t="shared" si="3"/>
        <v>0</v>
      </c>
      <c r="J29" s="21">
        <f>VLOOKUP(A29,[1]TDSheet!$A:$H,8,0)</f>
        <v>0</v>
      </c>
      <c r="M29" s="7">
        <f t="shared" si="4"/>
        <v>0</v>
      </c>
      <c r="N29" s="7">
        <f>VLOOKUP(A29,[2]TDSheet!$A:$F,6,0)</f>
        <v>42</v>
      </c>
      <c r="Q29" s="7">
        <f t="shared" si="5"/>
        <v>0</v>
      </c>
      <c r="R29" s="20"/>
      <c r="S29" s="20">
        <v>2.5</v>
      </c>
      <c r="T29" s="20">
        <v>6</v>
      </c>
      <c r="U29" s="28"/>
      <c r="V29" s="20"/>
      <c r="X29" s="7" t="e">
        <f t="shared" si="6"/>
        <v>#DIV/0!</v>
      </c>
      <c r="Y29" s="7" t="e">
        <f t="shared" si="7"/>
        <v>#DIV/0!</v>
      </c>
      <c r="Z29" s="7">
        <f>VLOOKUP(A29,[1]TDSheet!$A:$X,24,0)</f>
        <v>0</v>
      </c>
      <c r="AA29" s="7">
        <f>VLOOKUP(A29,[1]TDSheet!$A:$Y,25,0)</f>
        <v>0</v>
      </c>
      <c r="AB29" s="7">
        <f>VLOOKUP(A29,[1]TDSheet!$A:$O,15,0)</f>
        <v>0</v>
      </c>
      <c r="AD29" s="7">
        <f t="shared" si="8"/>
        <v>0</v>
      </c>
    </row>
    <row r="30" spans="1:30" ht="11.1" customHeight="1" outlineLevel="2" x14ac:dyDescent="0.2">
      <c r="A30" s="9" t="s">
        <v>84</v>
      </c>
      <c r="B30" s="9" t="s">
        <v>23</v>
      </c>
      <c r="C30" s="9"/>
      <c r="D30" s="5">
        <v>40</v>
      </c>
      <c r="E30" s="5">
        <v>96</v>
      </c>
      <c r="F30" s="5">
        <v>40</v>
      </c>
      <c r="G30" s="5">
        <v>96</v>
      </c>
      <c r="H30" s="5">
        <f>VLOOKUP(A30,'для Гермес'!A:B,2,0)</f>
        <v>96</v>
      </c>
      <c r="I30" s="5">
        <f t="shared" si="3"/>
        <v>0</v>
      </c>
      <c r="J30" s="21">
        <f>VLOOKUP(A30,[1]TDSheet!$A:$H,8,0)</f>
        <v>0</v>
      </c>
      <c r="M30" s="7">
        <f t="shared" si="4"/>
        <v>0</v>
      </c>
      <c r="N30" s="7">
        <f>VLOOKUP(A30,[2]TDSheet!$A:$F,6,0)</f>
        <v>40</v>
      </c>
      <c r="Q30" s="7">
        <f t="shared" si="5"/>
        <v>0</v>
      </c>
      <c r="R30" s="20"/>
      <c r="S30" s="20"/>
      <c r="T30" s="20"/>
      <c r="U30" s="28"/>
      <c r="V30" s="20"/>
      <c r="X30" s="7" t="e">
        <f t="shared" si="6"/>
        <v>#DIV/0!</v>
      </c>
      <c r="Y30" s="7" t="e">
        <f t="shared" si="7"/>
        <v>#DIV/0!</v>
      </c>
      <c r="Z30" s="7">
        <f>VLOOKUP(A30,[1]TDSheet!$A:$X,24,0)</f>
        <v>0</v>
      </c>
      <c r="AA30" s="7">
        <f>VLOOKUP(A30,[1]TDSheet!$A:$Y,25,0)</f>
        <v>0</v>
      </c>
      <c r="AB30" s="7">
        <f>VLOOKUP(A30,[1]TDSheet!$A:$O,15,0)</f>
        <v>0</v>
      </c>
      <c r="AD30" s="7">
        <f t="shared" si="8"/>
        <v>0</v>
      </c>
    </row>
    <row r="31" spans="1:30" ht="21.95" customHeight="1" outlineLevel="2" x14ac:dyDescent="0.2">
      <c r="A31" s="9" t="s">
        <v>85</v>
      </c>
      <c r="B31" s="9" t="s">
        <v>23</v>
      </c>
      <c r="C31" s="9"/>
      <c r="D31" s="5">
        <v>54</v>
      </c>
      <c r="E31" s="5">
        <v>54</v>
      </c>
      <c r="F31" s="5">
        <v>51</v>
      </c>
      <c r="G31" s="5">
        <v>57</v>
      </c>
      <c r="H31" s="5">
        <f>VLOOKUP(A31,'для Гермес'!A:B,2,0)</f>
        <v>42</v>
      </c>
      <c r="I31" s="5">
        <f t="shared" si="3"/>
        <v>15</v>
      </c>
      <c r="J31" s="21">
        <f>VLOOKUP(A31,[1]TDSheet!$A:$H,8,0)</f>
        <v>0.35</v>
      </c>
      <c r="M31" s="7">
        <f t="shared" si="4"/>
        <v>9</v>
      </c>
      <c r="N31" s="7">
        <f>VLOOKUP(A31,[2]TDSheet!$A:$F,6,0)</f>
        <v>42</v>
      </c>
      <c r="Q31" s="7">
        <f t="shared" si="5"/>
        <v>1.8</v>
      </c>
      <c r="R31" s="20">
        <f>13*Q31-I31</f>
        <v>8.4000000000000021</v>
      </c>
      <c r="S31" s="20"/>
      <c r="T31" s="20"/>
      <c r="U31" s="28">
        <v>6</v>
      </c>
      <c r="V31" s="20"/>
      <c r="X31" s="7">
        <f t="shared" si="6"/>
        <v>11.666666666666666</v>
      </c>
      <c r="Y31" s="7">
        <f t="shared" si="7"/>
        <v>8.3333333333333339</v>
      </c>
      <c r="Z31" s="7">
        <f>VLOOKUP(A31,[1]TDSheet!$A:$X,24,0)</f>
        <v>1.2</v>
      </c>
      <c r="AA31" s="7">
        <f>VLOOKUP(A31,[1]TDSheet!$A:$Y,25,0)</f>
        <v>1</v>
      </c>
      <c r="AB31" s="7">
        <f>VLOOKUP(A31,[1]TDSheet!$A:$O,15,0)</f>
        <v>0</v>
      </c>
      <c r="AD31" s="7">
        <f t="shared" si="8"/>
        <v>2.0999999999999996</v>
      </c>
    </row>
    <row r="32" spans="1:30" ht="21.95" customHeight="1" outlineLevel="2" x14ac:dyDescent="0.2">
      <c r="A32" s="9" t="s">
        <v>86</v>
      </c>
      <c r="B32" s="9" t="s">
        <v>23</v>
      </c>
      <c r="C32" s="9"/>
      <c r="D32" s="5">
        <v>36</v>
      </c>
      <c r="E32" s="5">
        <v>48</v>
      </c>
      <c r="F32" s="5">
        <v>36</v>
      </c>
      <c r="G32" s="5">
        <v>48</v>
      </c>
      <c r="H32" s="5">
        <f>VLOOKUP(A32,'для Гермес'!A:B,2,0)</f>
        <v>48</v>
      </c>
      <c r="I32" s="5">
        <f t="shared" si="3"/>
        <v>0</v>
      </c>
      <c r="J32" s="21">
        <f>VLOOKUP(A32,[1]TDSheet!$A:$H,8,0)</f>
        <v>0</v>
      </c>
      <c r="M32" s="7">
        <f t="shared" si="4"/>
        <v>0</v>
      </c>
      <c r="N32" s="7">
        <f>VLOOKUP(A32,[2]TDSheet!$A:$F,6,0)</f>
        <v>36</v>
      </c>
      <c r="Q32" s="7">
        <f t="shared" si="5"/>
        <v>0</v>
      </c>
      <c r="R32" s="20"/>
      <c r="S32" s="20"/>
      <c r="T32" s="20">
        <v>22</v>
      </c>
      <c r="U32" s="28"/>
      <c r="V32" s="20"/>
      <c r="X32" s="7" t="e">
        <f t="shared" si="6"/>
        <v>#DIV/0!</v>
      </c>
      <c r="Y32" s="7" t="e">
        <f t="shared" si="7"/>
        <v>#DIV/0!</v>
      </c>
      <c r="Z32" s="7">
        <f>VLOOKUP(A32,[1]TDSheet!$A:$X,24,0)</f>
        <v>0</v>
      </c>
      <c r="AA32" s="7">
        <f>VLOOKUP(A32,[1]TDSheet!$A:$Y,25,0)</f>
        <v>0</v>
      </c>
      <c r="AB32" s="7">
        <f>VLOOKUP(A32,[1]TDSheet!$A:$O,15,0)</f>
        <v>-0.2</v>
      </c>
      <c r="AD32" s="7">
        <f t="shared" si="8"/>
        <v>0</v>
      </c>
    </row>
    <row r="33" spans="1:30" ht="11.1" customHeight="1" outlineLevel="2" x14ac:dyDescent="0.2">
      <c r="A33" s="9" t="s">
        <v>87</v>
      </c>
      <c r="B33" s="9" t="s">
        <v>23</v>
      </c>
      <c r="C33" s="9"/>
      <c r="D33" s="5">
        <v>42</v>
      </c>
      <c r="E33" s="5">
        <v>60</v>
      </c>
      <c r="F33" s="5">
        <v>42</v>
      </c>
      <c r="G33" s="5">
        <v>60</v>
      </c>
      <c r="H33" s="5">
        <f>VLOOKUP(A33,'для Гермес'!A:B,2,0)</f>
        <v>60</v>
      </c>
      <c r="I33" s="5">
        <f t="shared" si="3"/>
        <v>0</v>
      </c>
      <c r="J33" s="21">
        <f>VLOOKUP(A33,[1]TDSheet!$A:$H,8,0)</f>
        <v>0</v>
      </c>
      <c r="M33" s="7">
        <f t="shared" si="4"/>
        <v>0</v>
      </c>
      <c r="N33" s="7">
        <f>VLOOKUP(A33,[2]TDSheet!$A:$F,6,0)</f>
        <v>42</v>
      </c>
      <c r="Q33" s="7">
        <f t="shared" si="5"/>
        <v>0</v>
      </c>
      <c r="R33" s="20"/>
      <c r="S33" s="20"/>
      <c r="T33" s="20">
        <v>35</v>
      </c>
      <c r="U33" s="28"/>
      <c r="V33" s="20"/>
      <c r="X33" s="7" t="e">
        <f t="shared" si="6"/>
        <v>#DIV/0!</v>
      </c>
      <c r="Y33" s="7" t="e">
        <f t="shared" si="7"/>
        <v>#DIV/0!</v>
      </c>
      <c r="Z33" s="7">
        <f>VLOOKUP(A33,[1]TDSheet!$A:$X,24,0)</f>
        <v>0</v>
      </c>
      <c r="AA33" s="7">
        <f>VLOOKUP(A33,[1]TDSheet!$A:$Y,25,0)</f>
        <v>0</v>
      </c>
      <c r="AB33" s="7">
        <f>VLOOKUP(A33,[1]TDSheet!$A:$O,15,0)</f>
        <v>0</v>
      </c>
      <c r="AD33" s="7">
        <f t="shared" si="8"/>
        <v>0</v>
      </c>
    </row>
    <row r="34" spans="1:30" ht="11.1" customHeight="1" outlineLevel="2" x14ac:dyDescent="0.2">
      <c r="A34" s="9" t="s">
        <v>38</v>
      </c>
      <c r="B34" s="9" t="s">
        <v>9</v>
      </c>
      <c r="C34" s="23" t="str">
        <f>VLOOKUP(A34,[1]TDSheet!$A:$C,3,0)</f>
        <v>Нояб</v>
      </c>
      <c r="D34" s="5">
        <v>965.04399999999998</v>
      </c>
      <c r="E34" s="5">
        <v>704.69899999999996</v>
      </c>
      <c r="F34" s="5">
        <v>540.03899999999999</v>
      </c>
      <c r="G34" s="5">
        <v>988.56600000000003</v>
      </c>
      <c r="H34" s="5"/>
      <c r="I34" s="5">
        <f t="shared" si="3"/>
        <v>988.56600000000003</v>
      </c>
      <c r="J34" s="21">
        <f>VLOOKUP(A34,[1]TDSheet!$A:$H,8,0)</f>
        <v>1</v>
      </c>
      <c r="M34" s="7">
        <f t="shared" si="4"/>
        <v>540.03899999999999</v>
      </c>
      <c r="Q34" s="7">
        <f t="shared" si="5"/>
        <v>108.0078</v>
      </c>
      <c r="R34" s="20">
        <f t="shared" ref="R34:R60" si="12">13*Q34-I34</f>
        <v>415.53539999999998</v>
      </c>
      <c r="S34" s="20">
        <v>748</v>
      </c>
      <c r="T34" s="20">
        <v>240</v>
      </c>
      <c r="U34" s="28"/>
      <c r="V34" s="20"/>
      <c r="X34" s="7">
        <f t="shared" si="6"/>
        <v>18.300215354816967</v>
      </c>
      <c r="Y34" s="7">
        <f t="shared" si="7"/>
        <v>9.1527278585435496</v>
      </c>
      <c r="Z34" s="7">
        <f>VLOOKUP(A34,[1]TDSheet!$A:$X,24,0)</f>
        <v>127.96120000000001</v>
      </c>
      <c r="AA34" s="7">
        <f>VLOOKUP(A34,[1]TDSheet!$A:$Y,25,0)</f>
        <v>123.06980000000001</v>
      </c>
      <c r="AB34" s="7">
        <f>VLOOKUP(A34,[1]TDSheet!$A:$O,15,0)</f>
        <v>126.8434</v>
      </c>
      <c r="AD34" s="7">
        <f t="shared" si="8"/>
        <v>0</v>
      </c>
    </row>
    <row r="35" spans="1:30" ht="11.1" customHeight="1" outlineLevel="2" x14ac:dyDescent="0.2">
      <c r="A35" s="9" t="s">
        <v>39</v>
      </c>
      <c r="B35" s="9" t="s">
        <v>9</v>
      </c>
      <c r="C35" s="9"/>
      <c r="D35" s="5">
        <v>2209.9780000000001</v>
      </c>
      <c r="E35" s="5">
        <v>3838.45</v>
      </c>
      <c r="F35" s="5">
        <v>2517.7840000000001</v>
      </c>
      <c r="G35" s="5">
        <v>2968.7460000000001</v>
      </c>
      <c r="H35" s="5"/>
      <c r="I35" s="5">
        <f t="shared" si="3"/>
        <v>2968.7460000000001</v>
      </c>
      <c r="J35" s="21">
        <f>VLOOKUP(A35,[1]TDSheet!$A:$H,8,0)</f>
        <v>1</v>
      </c>
      <c r="M35" s="7">
        <f t="shared" si="4"/>
        <v>2517.7840000000001</v>
      </c>
      <c r="Q35" s="7">
        <f t="shared" si="5"/>
        <v>503.55680000000001</v>
      </c>
      <c r="R35" s="20">
        <f t="shared" si="12"/>
        <v>3577.4924000000001</v>
      </c>
      <c r="S35" s="20">
        <v>1774</v>
      </c>
      <c r="T35" s="20">
        <v>560</v>
      </c>
      <c r="U35" s="28">
        <v>800</v>
      </c>
      <c r="V35" s="20"/>
      <c r="X35" s="7">
        <f t="shared" si="6"/>
        <v>12.119280287745097</v>
      </c>
      <c r="Y35" s="7">
        <f t="shared" si="7"/>
        <v>5.8955533913949729</v>
      </c>
      <c r="Z35" s="7">
        <f>VLOOKUP(A35,[1]TDSheet!$A:$X,24,0)</f>
        <v>74.873999999999995</v>
      </c>
      <c r="AA35" s="7">
        <f>VLOOKUP(A35,[1]TDSheet!$A:$Y,25,0)</f>
        <v>435.68180000000001</v>
      </c>
      <c r="AB35" s="7">
        <f>VLOOKUP(A35,[1]TDSheet!$A:$O,15,0)</f>
        <v>471.43220000000002</v>
      </c>
      <c r="AD35" s="7">
        <f t="shared" si="8"/>
        <v>800</v>
      </c>
    </row>
    <row r="36" spans="1:30" ht="11.1" customHeight="1" outlineLevel="2" x14ac:dyDescent="0.2">
      <c r="A36" s="9" t="s">
        <v>40</v>
      </c>
      <c r="B36" s="9" t="s">
        <v>9</v>
      </c>
      <c r="C36" s="9"/>
      <c r="D36" s="5">
        <v>63.277999999999999</v>
      </c>
      <c r="E36" s="5">
        <v>3.3580000000000001</v>
      </c>
      <c r="F36" s="5">
        <v>8.7449999999999992</v>
      </c>
      <c r="G36" s="5">
        <v>51.097999999999999</v>
      </c>
      <c r="H36" s="5"/>
      <c r="I36" s="5">
        <f t="shared" si="3"/>
        <v>51.097999999999999</v>
      </c>
      <c r="J36" s="21">
        <f>VLOOKUP(A36,[1]TDSheet!$A:$H,8,0)</f>
        <v>1</v>
      </c>
      <c r="M36" s="7">
        <f t="shared" si="4"/>
        <v>8.7449999999999992</v>
      </c>
      <c r="Q36" s="7">
        <f t="shared" si="5"/>
        <v>1.7489999999999999</v>
      </c>
      <c r="R36" s="20"/>
      <c r="S36" s="20">
        <v>298</v>
      </c>
      <c r="T36" s="20"/>
      <c r="U36" s="28"/>
      <c r="V36" s="20"/>
      <c r="X36" s="7">
        <f t="shared" si="6"/>
        <v>199.59862778730707</v>
      </c>
      <c r="Y36" s="7">
        <f t="shared" si="7"/>
        <v>29.215551743853631</v>
      </c>
      <c r="Z36" s="7">
        <f>VLOOKUP(A36,[1]TDSheet!$A:$X,24,0)</f>
        <v>3.7768000000000002</v>
      </c>
      <c r="AA36" s="7">
        <f>VLOOKUP(A36,[1]TDSheet!$A:$Y,25,0)</f>
        <v>5.0034000000000001</v>
      </c>
      <c r="AB36" s="7">
        <f>VLOOKUP(A36,[1]TDSheet!$A:$O,15,0)</f>
        <v>3.7002000000000002</v>
      </c>
      <c r="AD36" s="7">
        <f t="shared" si="8"/>
        <v>0</v>
      </c>
    </row>
    <row r="37" spans="1:30" ht="11.1" customHeight="1" outlineLevel="2" x14ac:dyDescent="0.2">
      <c r="A37" s="9" t="s">
        <v>41</v>
      </c>
      <c r="B37" s="9" t="s">
        <v>9</v>
      </c>
      <c r="C37" s="23" t="str">
        <f>VLOOKUP(A37,[1]TDSheet!$A:$C,3,0)</f>
        <v>Нояб</v>
      </c>
      <c r="D37" s="5">
        <v>1769.461</v>
      </c>
      <c r="E37" s="5">
        <v>12.044</v>
      </c>
      <c r="F37" s="5">
        <v>49.14</v>
      </c>
      <c r="G37" s="5">
        <v>1656.405</v>
      </c>
      <c r="H37" s="5"/>
      <c r="I37" s="5">
        <f t="shared" si="3"/>
        <v>1656.405</v>
      </c>
      <c r="J37" s="21">
        <f>VLOOKUP(A37,[1]TDSheet!$A:$H,8,0)</f>
        <v>1</v>
      </c>
      <c r="M37" s="7">
        <f t="shared" si="4"/>
        <v>49.14</v>
      </c>
      <c r="Q37" s="7">
        <f t="shared" si="5"/>
        <v>9.8279999999999994</v>
      </c>
      <c r="R37" s="20"/>
      <c r="S37" s="20"/>
      <c r="T37" s="20">
        <v>168</v>
      </c>
      <c r="U37" s="28"/>
      <c r="V37" s="20"/>
      <c r="X37" s="7">
        <f t="shared" si="6"/>
        <v>185.6333943833944</v>
      </c>
      <c r="Y37" s="7">
        <f t="shared" si="7"/>
        <v>168.53937728937728</v>
      </c>
      <c r="Z37" s="7">
        <f>VLOOKUP(A37,[1]TDSheet!$A:$X,24,0)</f>
        <v>182.5558</v>
      </c>
      <c r="AA37" s="7">
        <f>VLOOKUP(A37,[1]TDSheet!$A:$Y,25,0)</f>
        <v>155.31900000000002</v>
      </c>
      <c r="AB37" s="7">
        <f>VLOOKUP(A37,[1]TDSheet!$A:$O,15,0)</f>
        <v>99.849599999999995</v>
      </c>
      <c r="AD37" s="7">
        <f t="shared" si="8"/>
        <v>0</v>
      </c>
    </row>
    <row r="38" spans="1:30" ht="11.1" customHeight="1" outlineLevel="2" x14ac:dyDescent="0.2">
      <c r="A38" s="9" t="s">
        <v>42</v>
      </c>
      <c r="B38" s="9" t="s">
        <v>9</v>
      </c>
      <c r="C38" s="9"/>
      <c r="D38" s="5">
        <v>3406.4169999999999</v>
      </c>
      <c r="E38" s="5">
        <v>8624.74</v>
      </c>
      <c r="F38" s="5">
        <v>4768.4459999999999</v>
      </c>
      <c r="G38" s="5">
        <v>6141.96</v>
      </c>
      <c r="H38" s="5"/>
      <c r="I38" s="5">
        <f t="shared" si="3"/>
        <v>6141.96</v>
      </c>
      <c r="J38" s="21">
        <f>VLOOKUP(A38,[1]TDSheet!$A:$H,8,0)</f>
        <v>1</v>
      </c>
      <c r="M38" s="7">
        <f t="shared" si="4"/>
        <v>4768.4459999999999</v>
      </c>
      <c r="Q38" s="7">
        <f t="shared" si="5"/>
        <v>953.68920000000003</v>
      </c>
      <c r="R38" s="20">
        <f t="shared" si="12"/>
        <v>6255.9996000000001</v>
      </c>
      <c r="S38" s="20">
        <v>868</v>
      </c>
      <c r="T38" s="20">
        <v>772</v>
      </c>
      <c r="U38" s="28">
        <v>3600</v>
      </c>
      <c r="V38" s="20"/>
      <c r="X38" s="7">
        <f t="shared" si="6"/>
        <v>11.934663829683716</v>
      </c>
      <c r="Y38" s="7">
        <f t="shared" si="7"/>
        <v>6.4402113392916682</v>
      </c>
      <c r="Z38" s="7">
        <f>VLOOKUP(A38,[1]TDSheet!$A:$X,24,0)</f>
        <v>711.59899999999993</v>
      </c>
      <c r="AA38" s="7">
        <f>VLOOKUP(A38,[1]TDSheet!$A:$Y,25,0)</f>
        <v>953.2041999999999</v>
      </c>
      <c r="AB38" s="7">
        <f>VLOOKUP(A38,[1]TDSheet!$A:$O,15,0)</f>
        <v>940.0856</v>
      </c>
      <c r="AD38" s="7">
        <f t="shared" si="8"/>
        <v>3600</v>
      </c>
    </row>
    <row r="39" spans="1:30" ht="11.1" customHeight="1" outlineLevel="2" x14ac:dyDescent="0.2">
      <c r="A39" s="9" t="s">
        <v>43</v>
      </c>
      <c r="B39" s="9" t="s">
        <v>9</v>
      </c>
      <c r="C39" s="23" t="str">
        <f>VLOOKUP(A39,[1]TDSheet!$A:$C,3,0)</f>
        <v>Нояб</v>
      </c>
      <c r="D39" s="5">
        <v>216.435</v>
      </c>
      <c r="E39" s="5">
        <v>0.20499999999999999</v>
      </c>
      <c r="F39" s="5">
        <v>191.36</v>
      </c>
      <c r="G39" s="5">
        <v>5.1470000000000002</v>
      </c>
      <c r="H39" s="5"/>
      <c r="I39" s="5">
        <f t="shared" si="3"/>
        <v>5.1470000000000002</v>
      </c>
      <c r="J39" s="21">
        <f>VLOOKUP(A39,[1]TDSheet!$A:$H,8,0)</f>
        <v>1</v>
      </c>
      <c r="M39" s="7">
        <f t="shared" si="4"/>
        <v>191.36</v>
      </c>
      <c r="Q39" s="7">
        <f t="shared" si="5"/>
        <v>38.272000000000006</v>
      </c>
      <c r="R39" s="20">
        <f>8*Q39-I39</f>
        <v>301.02900000000005</v>
      </c>
      <c r="S39" s="20">
        <v>26</v>
      </c>
      <c r="T39" s="20">
        <v>74</v>
      </c>
      <c r="U39" s="28">
        <v>180</v>
      </c>
      <c r="V39" s="20"/>
      <c r="X39" s="7">
        <f t="shared" si="6"/>
        <v>7.4505382525083599</v>
      </c>
      <c r="Y39" s="7">
        <f t="shared" si="7"/>
        <v>0.13448474080267558</v>
      </c>
      <c r="Z39" s="7">
        <f>VLOOKUP(A39,[1]TDSheet!$A:$X,24,0)</f>
        <v>16.1464</v>
      </c>
      <c r="AA39" s="7">
        <f>VLOOKUP(A39,[1]TDSheet!$A:$Y,25,0)</f>
        <v>27.069200000000002</v>
      </c>
      <c r="AB39" s="7">
        <f>VLOOKUP(A39,[1]TDSheet!$A:$O,15,0)</f>
        <v>8.4638000000000009</v>
      </c>
      <c r="AC39" s="25" t="str">
        <f>VLOOKUP(A39,[1]TDSheet!$A:$Z,26,0)</f>
        <v>акция/вывод</v>
      </c>
      <c r="AD39" s="7">
        <f t="shared" si="8"/>
        <v>180</v>
      </c>
    </row>
    <row r="40" spans="1:30" ht="11.1" customHeight="1" outlineLevel="2" x14ac:dyDescent="0.2">
      <c r="A40" s="9" t="s">
        <v>44</v>
      </c>
      <c r="B40" s="9" t="s">
        <v>9</v>
      </c>
      <c r="C40" s="23" t="str">
        <f>VLOOKUP(A40,[1]TDSheet!$A:$C,3,0)</f>
        <v>Нояб</v>
      </c>
      <c r="D40" s="5">
        <v>804.19299999999998</v>
      </c>
      <c r="E40" s="5">
        <v>704.31799999999998</v>
      </c>
      <c r="F40" s="5">
        <v>795.17899999999997</v>
      </c>
      <c r="G40" s="5">
        <v>239.71</v>
      </c>
      <c r="H40" s="5"/>
      <c r="I40" s="5">
        <f t="shared" si="3"/>
        <v>239.71</v>
      </c>
      <c r="J40" s="21">
        <f>VLOOKUP(A40,[1]TDSheet!$A:$H,8,0)</f>
        <v>1</v>
      </c>
      <c r="M40" s="7">
        <f t="shared" si="4"/>
        <v>795.17899999999997</v>
      </c>
      <c r="Q40" s="7">
        <f t="shared" si="5"/>
        <v>159.03579999999999</v>
      </c>
      <c r="R40" s="20">
        <f>10*Q40-I40</f>
        <v>1350.6479999999999</v>
      </c>
      <c r="S40" s="20">
        <v>37</v>
      </c>
      <c r="T40" s="20">
        <v>55</v>
      </c>
      <c r="U40" s="28">
        <v>1200</v>
      </c>
      <c r="V40" s="20"/>
      <c r="X40" s="7">
        <f t="shared" si="6"/>
        <v>9.6312276858418056</v>
      </c>
      <c r="Y40" s="7">
        <f t="shared" si="7"/>
        <v>1.5072706899955861</v>
      </c>
      <c r="Z40" s="7">
        <f>VLOOKUP(A40,[1]TDSheet!$A:$X,24,0)</f>
        <v>138.43819999999999</v>
      </c>
      <c r="AA40" s="7">
        <f>VLOOKUP(A40,[1]TDSheet!$A:$Y,25,0)</f>
        <v>104.59020000000001</v>
      </c>
      <c r="AB40" s="7">
        <f>VLOOKUP(A40,[1]TDSheet!$A:$O,15,0)</f>
        <v>50.197800000000001</v>
      </c>
      <c r="AD40" s="7">
        <f t="shared" si="8"/>
        <v>1200</v>
      </c>
    </row>
    <row r="41" spans="1:30" ht="11.1" customHeight="1" outlineLevel="2" x14ac:dyDescent="0.2">
      <c r="A41" s="9" t="s">
        <v>45</v>
      </c>
      <c r="B41" s="9" t="s">
        <v>9</v>
      </c>
      <c r="C41" s="9"/>
      <c r="D41" s="5">
        <v>3939.8879999999999</v>
      </c>
      <c r="E41" s="5">
        <v>3233.337</v>
      </c>
      <c r="F41" s="5">
        <v>3024.4259999999999</v>
      </c>
      <c r="G41" s="5">
        <v>3408.3519999999999</v>
      </c>
      <c r="H41" s="5"/>
      <c r="I41" s="5">
        <f t="shared" si="3"/>
        <v>3408.3519999999999</v>
      </c>
      <c r="J41" s="21">
        <f>VLOOKUP(A41,[1]TDSheet!$A:$H,8,0)</f>
        <v>1</v>
      </c>
      <c r="M41" s="7">
        <f t="shared" si="4"/>
        <v>3024.4259999999999</v>
      </c>
      <c r="Q41" s="7">
        <f t="shared" si="5"/>
        <v>604.88519999999994</v>
      </c>
      <c r="R41" s="20">
        <f t="shared" si="12"/>
        <v>4455.1555999999991</v>
      </c>
      <c r="S41" s="20">
        <v>217</v>
      </c>
      <c r="T41" s="20">
        <v>353</v>
      </c>
      <c r="U41" s="28">
        <v>3200</v>
      </c>
      <c r="V41" s="20"/>
      <c r="X41" s="7">
        <f t="shared" si="6"/>
        <v>11.867296472123968</v>
      </c>
      <c r="Y41" s="7">
        <f t="shared" si="7"/>
        <v>5.6347088670709748</v>
      </c>
      <c r="Z41" s="7">
        <f>VLOOKUP(A41,[1]TDSheet!$A:$X,24,0)</f>
        <v>631.62139999999999</v>
      </c>
      <c r="AA41" s="7">
        <f>VLOOKUP(A41,[1]TDSheet!$A:$Y,25,0)</f>
        <v>630.79880000000003</v>
      </c>
      <c r="AB41" s="7">
        <f>VLOOKUP(A41,[1]TDSheet!$A:$O,15,0)</f>
        <v>536.35119999999995</v>
      </c>
      <c r="AD41" s="7">
        <f t="shared" si="8"/>
        <v>3200</v>
      </c>
    </row>
    <row r="42" spans="1:30" ht="11.1" customHeight="1" outlineLevel="2" x14ac:dyDescent="0.2">
      <c r="A42" s="9" t="s">
        <v>46</v>
      </c>
      <c r="B42" s="9" t="s">
        <v>9</v>
      </c>
      <c r="C42" s="9"/>
      <c r="D42" s="5">
        <v>2426.616</v>
      </c>
      <c r="E42" s="5">
        <v>1170.07</v>
      </c>
      <c r="F42" s="5">
        <v>1334.251</v>
      </c>
      <c r="G42" s="5">
        <v>1973.1859999999999</v>
      </c>
      <c r="H42" s="5"/>
      <c r="I42" s="5">
        <f t="shared" si="3"/>
        <v>1973.1859999999999</v>
      </c>
      <c r="J42" s="21">
        <f>VLOOKUP(A42,[1]TDSheet!$A:$H,8,0)</f>
        <v>1</v>
      </c>
      <c r="M42" s="7">
        <f t="shared" si="4"/>
        <v>1334.251</v>
      </c>
      <c r="Q42" s="7">
        <f t="shared" si="5"/>
        <v>266.85019999999997</v>
      </c>
      <c r="R42" s="20">
        <f t="shared" si="12"/>
        <v>1495.8665999999996</v>
      </c>
      <c r="S42" s="20">
        <v>903</v>
      </c>
      <c r="T42" s="20">
        <v>1030</v>
      </c>
      <c r="U42" s="28"/>
      <c r="V42" s="20"/>
      <c r="X42" s="7">
        <f t="shared" si="6"/>
        <v>14.638122811974659</v>
      </c>
      <c r="Y42" s="7">
        <f t="shared" si="7"/>
        <v>7.3943583328773972</v>
      </c>
      <c r="Z42" s="7">
        <f>VLOOKUP(A42,[1]TDSheet!$A:$X,24,0)</f>
        <v>280.76480000000004</v>
      </c>
      <c r="AA42" s="7">
        <f>VLOOKUP(A42,[1]TDSheet!$A:$Y,25,0)</f>
        <v>305.68040000000002</v>
      </c>
      <c r="AB42" s="7">
        <f>VLOOKUP(A42,[1]TDSheet!$A:$O,15,0)</f>
        <v>271.90639999999996</v>
      </c>
      <c r="AD42" s="7">
        <f t="shared" si="8"/>
        <v>0</v>
      </c>
    </row>
    <row r="43" spans="1:30" ht="11.1" customHeight="1" outlineLevel="2" x14ac:dyDescent="0.2">
      <c r="A43" s="9" t="s">
        <v>47</v>
      </c>
      <c r="B43" s="9" t="s">
        <v>9</v>
      </c>
      <c r="C43" s="23" t="str">
        <f>VLOOKUP(A43,[1]TDSheet!$A:$C,3,0)</f>
        <v>Нояб</v>
      </c>
      <c r="D43" s="5">
        <v>683.19799999999998</v>
      </c>
      <c r="E43" s="5">
        <v>306.01</v>
      </c>
      <c r="F43" s="5">
        <v>341.505</v>
      </c>
      <c r="G43" s="5">
        <v>515.66600000000005</v>
      </c>
      <c r="H43" s="5"/>
      <c r="I43" s="5">
        <f t="shared" si="3"/>
        <v>515.66600000000005</v>
      </c>
      <c r="J43" s="21">
        <f>VLOOKUP(A43,[1]TDSheet!$A:$H,8,0)</f>
        <v>1</v>
      </c>
      <c r="M43" s="7">
        <f t="shared" si="4"/>
        <v>341.505</v>
      </c>
      <c r="Q43" s="7">
        <f t="shared" si="5"/>
        <v>68.301000000000002</v>
      </c>
      <c r="R43" s="20">
        <f t="shared" si="12"/>
        <v>372.24699999999996</v>
      </c>
      <c r="S43" s="20">
        <v>79</v>
      </c>
      <c r="T43" s="20">
        <v>100</v>
      </c>
      <c r="U43" s="28">
        <v>180</v>
      </c>
      <c r="V43" s="20"/>
      <c r="X43" s="7">
        <f t="shared" si="6"/>
        <v>12.806049691805391</v>
      </c>
      <c r="Y43" s="7">
        <f t="shared" si="7"/>
        <v>7.5499041009648478</v>
      </c>
      <c r="Z43" s="7">
        <f>VLOOKUP(A43,[1]TDSheet!$A:$X,24,0)</f>
        <v>77.862400000000008</v>
      </c>
      <c r="AA43" s="7">
        <f>VLOOKUP(A43,[1]TDSheet!$A:$Y,25,0)</f>
        <v>23.988199999999999</v>
      </c>
      <c r="AB43" s="7">
        <f>VLOOKUP(A43,[1]TDSheet!$A:$O,15,0)</f>
        <v>75.080200000000005</v>
      </c>
      <c r="AD43" s="7">
        <f t="shared" si="8"/>
        <v>180</v>
      </c>
    </row>
    <row r="44" spans="1:30" ht="11.1" customHeight="1" outlineLevel="2" x14ac:dyDescent="0.2">
      <c r="A44" s="9" t="s">
        <v>48</v>
      </c>
      <c r="B44" s="9" t="s">
        <v>9</v>
      </c>
      <c r="C44" s="23" t="str">
        <f>VLOOKUP(A44,[1]TDSheet!$A:$C,3,0)</f>
        <v>Нояб</v>
      </c>
      <c r="D44" s="5">
        <v>700.39099999999996</v>
      </c>
      <c r="E44" s="5">
        <v>7.6420000000000003</v>
      </c>
      <c r="F44" s="5">
        <v>466.476</v>
      </c>
      <c r="G44" s="5">
        <v>103.73399999999999</v>
      </c>
      <c r="H44" s="5"/>
      <c r="I44" s="5">
        <f t="shared" si="3"/>
        <v>103.73399999999999</v>
      </c>
      <c r="J44" s="21">
        <f>VLOOKUP(A44,[1]TDSheet!$A:$H,8,0)</f>
        <v>1</v>
      </c>
      <c r="M44" s="7">
        <f t="shared" si="4"/>
        <v>466.476</v>
      </c>
      <c r="Q44" s="7">
        <f t="shared" si="5"/>
        <v>93.295199999999994</v>
      </c>
      <c r="R44" s="20">
        <f>9*Q44-I44</f>
        <v>735.92279999999994</v>
      </c>
      <c r="S44" s="20">
        <v>72</v>
      </c>
      <c r="T44" s="20">
        <v>60</v>
      </c>
      <c r="U44" s="28">
        <v>550</v>
      </c>
      <c r="V44" s="20"/>
      <c r="X44" s="7">
        <f t="shared" si="6"/>
        <v>8.4220195679949246</v>
      </c>
      <c r="Y44" s="7">
        <f t="shared" si="7"/>
        <v>1.1118900007717438</v>
      </c>
      <c r="Z44" s="7">
        <f>VLOOKUP(A44,[1]TDSheet!$A:$X,24,0)</f>
        <v>87.799000000000007</v>
      </c>
      <c r="AA44" s="7">
        <f>VLOOKUP(A44,[1]TDSheet!$A:$Y,25,0)</f>
        <v>87.599199999999996</v>
      </c>
      <c r="AB44" s="7">
        <f>VLOOKUP(A44,[1]TDSheet!$A:$O,15,0)</f>
        <v>40.595199999999998</v>
      </c>
      <c r="AD44" s="7">
        <f t="shared" si="8"/>
        <v>550</v>
      </c>
    </row>
    <row r="45" spans="1:30" ht="11.1" customHeight="1" outlineLevel="2" x14ac:dyDescent="0.2">
      <c r="A45" s="9" t="s">
        <v>49</v>
      </c>
      <c r="B45" s="9" t="s">
        <v>9</v>
      </c>
      <c r="C45" s="9"/>
      <c r="D45" s="5">
        <v>37.728999999999999</v>
      </c>
      <c r="E45" s="5">
        <v>0.17100000000000001</v>
      </c>
      <c r="F45" s="5">
        <v>13.618</v>
      </c>
      <c r="G45" s="5">
        <v>19.97</v>
      </c>
      <c r="H45" s="5"/>
      <c r="I45" s="5">
        <f t="shared" si="3"/>
        <v>19.97</v>
      </c>
      <c r="J45" s="21">
        <f>VLOOKUP(A45,[1]TDSheet!$A:$H,8,0)</f>
        <v>1</v>
      </c>
      <c r="M45" s="7">
        <f t="shared" si="4"/>
        <v>13.618</v>
      </c>
      <c r="Q45" s="7">
        <f t="shared" si="5"/>
        <v>2.7236000000000002</v>
      </c>
      <c r="R45" s="20">
        <f t="shared" si="12"/>
        <v>15.436800000000005</v>
      </c>
      <c r="S45" s="20"/>
      <c r="T45" s="20"/>
      <c r="U45" s="28">
        <v>10</v>
      </c>
      <c r="V45" s="20"/>
      <c r="X45" s="7">
        <f t="shared" si="6"/>
        <v>11.003818475547069</v>
      </c>
      <c r="Y45" s="7">
        <f t="shared" si="7"/>
        <v>7.3322073725950938</v>
      </c>
      <c r="Z45" s="7">
        <f>VLOOKUP(A45,[1]TDSheet!$A:$X,24,0)</f>
        <v>4.1247999999999996</v>
      </c>
      <c r="AA45" s="7">
        <f>VLOOKUP(A45,[1]TDSheet!$A:$Y,25,0)</f>
        <v>2.9232</v>
      </c>
      <c r="AB45" s="7">
        <f>VLOOKUP(A45,[1]TDSheet!$A:$O,15,0)</f>
        <v>2.4175999999999997</v>
      </c>
      <c r="AD45" s="7">
        <f t="shared" si="8"/>
        <v>10</v>
      </c>
    </row>
    <row r="46" spans="1:30" ht="11.1" customHeight="1" outlineLevel="2" x14ac:dyDescent="0.2">
      <c r="A46" s="9" t="s">
        <v>50</v>
      </c>
      <c r="B46" s="9" t="s">
        <v>9</v>
      </c>
      <c r="C46" s="23" t="str">
        <f>VLOOKUP(A46,[1]TDSheet!$A:$C,3,0)</f>
        <v>Нояб</v>
      </c>
      <c r="D46" s="5">
        <v>603.20299999999997</v>
      </c>
      <c r="E46" s="5">
        <v>604.39599999999996</v>
      </c>
      <c r="F46" s="5">
        <v>685.91600000000005</v>
      </c>
      <c r="G46" s="5">
        <v>347.685</v>
      </c>
      <c r="H46" s="5"/>
      <c r="I46" s="5">
        <f t="shared" si="3"/>
        <v>347.685</v>
      </c>
      <c r="J46" s="21">
        <f>VLOOKUP(A46,[1]TDSheet!$A:$H,8,0)</f>
        <v>1</v>
      </c>
      <c r="M46" s="7">
        <f t="shared" si="4"/>
        <v>685.91600000000005</v>
      </c>
      <c r="Q46" s="7">
        <f t="shared" si="5"/>
        <v>137.1832</v>
      </c>
      <c r="R46" s="20">
        <f>11*Q46-I46</f>
        <v>1161.3302000000001</v>
      </c>
      <c r="S46" s="20">
        <v>37</v>
      </c>
      <c r="T46" s="20">
        <v>114</v>
      </c>
      <c r="U46" s="28">
        <v>900</v>
      </c>
      <c r="V46" s="20"/>
      <c r="X46" s="7">
        <f t="shared" si="6"/>
        <v>10.195745543186046</v>
      </c>
      <c r="Y46" s="7">
        <f t="shared" si="7"/>
        <v>2.534457572064218</v>
      </c>
      <c r="Z46" s="7">
        <f>VLOOKUP(A46,[1]TDSheet!$A:$X,24,0)</f>
        <v>114.75039999999998</v>
      </c>
      <c r="AA46" s="7">
        <f>VLOOKUP(A46,[1]TDSheet!$A:$Y,25,0)</f>
        <v>145.95580000000001</v>
      </c>
      <c r="AB46" s="7">
        <f>VLOOKUP(A46,[1]TDSheet!$A:$O,15,0)</f>
        <v>80.941000000000003</v>
      </c>
      <c r="AD46" s="7">
        <f t="shared" si="8"/>
        <v>900</v>
      </c>
    </row>
    <row r="47" spans="1:30" ht="11.1" customHeight="1" outlineLevel="2" x14ac:dyDescent="0.2">
      <c r="A47" s="9" t="s">
        <v>51</v>
      </c>
      <c r="B47" s="9" t="s">
        <v>9</v>
      </c>
      <c r="C47" s="9"/>
      <c r="D47" s="5">
        <v>72.119</v>
      </c>
      <c r="E47" s="5">
        <v>138.351</v>
      </c>
      <c r="F47" s="5">
        <v>64.248000000000005</v>
      </c>
      <c r="G47" s="5">
        <v>129.459</v>
      </c>
      <c r="H47" s="5"/>
      <c r="I47" s="5">
        <f t="shared" si="3"/>
        <v>129.459</v>
      </c>
      <c r="J47" s="21">
        <f>VLOOKUP(A47,[1]TDSheet!$A:$H,8,0)</f>
        <v>1</v>
      </c>
      <c r="M47" s="7">
        <f t="shared" si="4"/>
        <v>64.248000000000005</v>
      </c>
      <c r="Q47" s="7">
        <f t="shared" si="5"/>
        <v>12.849600000000001</v>
      </c>
      <c r="R47" s="20">
        <f t="shared" si="12"/>
        <v>37.585800000000006</v>
      </c>
      <c r="S47" s="20"/>
      <c r="T47" s="20">
        <v>91</v>
      </c>
      <c r="U47" s="28"/>
      <c r="V47" s="20"/>
      <c r="X47" s="7">
        <f t="shared" si="6"/>
        <v>17.156876478645248</v>
      </c>
      <c r="Y47" s="7">
        <f t="shared" si="7"/>
        <v>10.074943967127382</v>
      </c>
      <c r="Z47" s="7">
        <f>VLOOKUP(A47,[1]TDSheet!$A:$X,24,0)</f>
        <v>11.0898</v>
      </c>
      <c r="AA47" s="7">
        <f>VLOOKUP(A47,[1]TDSheet!$A:$Y,25,0)</f>
        <v>11.27</v>
      </c>
      <c r="AB47" s="7">
        <f>VLOOKUP(A47,[1]TDSheet!$A:$O,15,0)</f>
        <v>19.039400000000001</v>
      </c>
      <c r="AD47" s="7">
        <f t="shared" si="8"/>
        <v>0</v>
      </c>
    </row>
    <row r="48" spans="1:30" ht="11.1" customHeight="1" outlineLevel="2" x14ac:dyDescent="0.2">
      <c r="A48" s="9" t="s">
        <v>52</v>
      </c>
      <c r="B48" s="9" t="s">
        <v>9</v>
      </c>
      <c r="C48" s="9"/>
      <c r="D48" s="5">
        <v>93.409000000000006</v>
      </c>
      <c r="E48" s="5"/>
      <c r="F48" s="5">
        <v>77.478999999999999</v>
      </c>
      <c r="G48" s="5">
        <v>3.335</v>
      </c>
      <c r="H48" s="5"/>
      <c r="I48" s="5">
        <f t="shared" si="3"/>
        <v>3.335</v>
      </c>
      <c r="J48" s="21">
        <f>VLOOKUP(A48,[1]TDSheet!$A:$H,8,0)</f>
        <v>1</v>
      </c>
      <c r="M48" s="7">
        <f t="shared" si="4"/>
        <v>77.478999999999999</v>
      </c>
      <c r="Q48" s="7">
        <f t="shared" si="5"/>
        <v>15.495799999999999</v>
      </c>
      <c r="R48" s="20">
        <f>8*Q48-I48</f>
        <v>120.6314</v>
      </c>
      <c r="S48" s="20"/>
      <c r="T48" s="20">
        <v>167</v>
      </c>
      <c r="U48" s="28"/>
      <c r="V48" s="20"/>
      <c r="X48" s="7">
        <f t="shared" si="6"/>
        <v>10.992333406471433</v>
      </c>
      <c r="Y48" s="7">
        <f t="shared" si="7"/>
        <v>0.21521960789375186</v>
      </c>
      <c r="Z48" s="7">
        <f>VLOOKUP(A48,[1]TDSheet!$A:$X,24,0)</f>
        <v>8.2238000000000007</v>
      </c>
      <c r="AA48" s="7">
        <f>VLOOKUP(A48,[1]TDSheet!$A:$Y,25,0)</f>
        <v>9.655800000000001</v>
      </c>
      <c r="AB48" s="7">
        <f>VLOOKUP(A48,[1]TDSheet!$A:$O,15,0)</f>
        <v>7.6036000000000001</v>
      </c>
      <c r="AD48" s="7">
        <f t="shared" si="8"/>
        <v>0</v>
      </c>
    </row>
    <row r="49" spans="1:30" ht="11.1" customHeight="1" outlineLevel="2" x14ac:dyDescent="0.2">
      <c r="A49" s="9" t="s">
        <v>53</v>
      </c>
      <c r="B49" s="9" t="s">
        <v>9</v>
      </c>
      <c r="C49" s="9"/>
      <c r="D49" s="5">
        <v>134.88999999999999</v>
      </c>
      <c r="E49" s="5">
        <v>47.792999999999999</v>
      </c>
      <c r="F49" s="5">
        <v>35.113</v>
      </c>
      <c r="G49" s="5">
        <v>130.233</v>
      </c>
      <c r="H49" s="5"/>
      <c r="I49" s="5">
        <f t="shared" si="3"/>
        <v>130.233</v>
      </c>
      <c r="J49" s="21">
        <f>VLOOKUP(A49,[1]TDSheet!$A:$H,8,0)</f>
        <v>1</v>
      </c>
      <c r="M49" s="7">
        <f t="shared" si="4"/>
        <v>35.113</v>
      </c>
      <c r="Q49" s="7">
        <f t="shared" si="5"/>
        <v>7.0225999999999997</v>
      </c>
      <c r="R49" s="20"/>
      <c r="S49" s="20"/>
      <c r="T49" s="20">
        <v>110</v>
      </c>
      <c r="U49" s="28"/>
      <c r="V49" s="20"/>
      <c r="X49" s="7">
        <f t="shared" si="6"/>
        <v>34.208555235952495</v>
      </c>
      <c r="Y49" s="7">
        <f t="shared" si="7"/>
        <v>18.544840942101217</v>
      </c>
      <c r="Z49" s="7">
        <f>VLOOKUP(A49,[1]TDSheet!$A:$X,24,0)</f>
        <v>19.797800000000002</v>
      </c>
      <c r="AA49" s="7">
        <f>VLOOKUP(A49,[1]TDSheet!$A:$Y,25,0)</f>
        <v>12.4772</v>
      </c>
      <c r="AB49" s="7">
        <f>VLOOKUP(A49,[1]TDSheet!$A:$O,15,0)</f>
        <v>13.377000000000001</v>
      </c>
      <c r="AD49" s="7">
        <f t="shared" si="8"/>
        <v>0</v>
      </c>
    </row>
    <row r="50" spans="1:30" ht="11.1" customHeight="1" outlineLevel="2" x14ac:dyDescent="0.2">
      <c r="A50" s="9" t="s">
        <v>54</v>
      </c>
      <c r="B50" s="9" t="s">
        <v>9</v>
      </c>
      <c r="C50" s="9"/>
      <c r="D50" s="5">
        <v>359.19299999999998</v>
      </c>
      <c r="E50" s="5">
        <v>268.81700000000001</v>
      </c>
      <c r="F50" s="5">
        <v>261.58300000000003</v>
      </c>
      <c r="G50" s="5">
        <v>350.16899999999998</v>
      </c>
      <c r="H50" s="5">
        <f>VLOOKUP(A50,'для Гермес'!A:B,2,0)</f>
        <v>208.74100000000001</v>
      </c>
      <c r="I50" s="5">
        <f t="shared" si="3"/>
        <v>141.42799999999997</v>
      </c>
      <c r="J50" s="21">
        <f>VLOOKUP(A50,[1]TDSheet!$A:$H,8,0)</f>
        <v>1</v>
      </c>
      <c r="M50" s="7">
        <f t="shared" si="4"/>
        <v>96.489000000000033</v>
      </c>
      <c r="N50" s="7">
        <f>VLOOKUP(A50,[2]TDSheet!$A:$F,6,0)</f>
        <v>165.09399999999999</v>
      </c>
      <c r="Q50" s="7">
        <f t="shared" si="5"/>
        <v>19.297800000000006</v>
      </c>
      <c r="R50" s="20">
        <f t="shared" si="12"/>
        <v>109.44340000000011</v>
      </c>
      <c r="S50" s="20"/>
      <c r="T50" s="20">
        <v>0</v>
      </c>
      <c r="U50" s="28">
        <v>90</v>
      </c>
      <c r="V50" s="20"/>
      <c r="X50" s="7">
        <f t="shared" si="6"/>
        <v>11.992455098508634</v>
      </c>
      <c r="Y50" s="7">
        <f t="shared" si="7"/>
        <v>7.3287110447823034</v>
      </c>
      <c r="Z50" s="7">
        <f>VLOOKUP(A50,[1]TDSheet!$A:$X,24,0)</f>
        <v>20.647600000000001</v>
      </c>
      <c r="AA50" s="7">
        <f>VLOOKUP(A50,[1]TDSheet!$A:$Y,25,0)</f>
        <v>21.201799999999999</v>
      </c>
      <c r="AB50" s="7">
        <f>VLOOKUP(A50,[1]TDSheet!$A:$O,15,0)</f>
        <v>15.647799999999995</v>
      </c>
      <c r="AD50" s="7">
        <f t="shared" si="8"/>
        <v>90</v>
      </c>
    </row>
    <row r="51" spans="1:30" ht="11.1" customHeight="1" outlineLevel="2" x14ac:dyDescent="0.2">
      <c r="A51" s="9" t="s">
        <v>55</v>
      </c>
      <c r="B51" s="9" t="s">
        <v>9</v>
      </c>
      <c r="C51" s="9"/>
      <c r="D51" s="5">
        <v>619.24599999999998</v>
      </c>
      <c r="E51" s="5">
        <v>227.19</v>
      </c>
      <c r="F51" s="5">
        <v>335.60700000000003</v>
      </c>
      <c r="G51" s="5">
        <v>415.16899999999998</v>
      </c>
      <c r="H51" s="5"/>
      <c r="I51" s="5">
        <f t="shared" si="3"/>
        <v>415.16899999999998</v>
      </c>
      <c r="J51" s="21">
        <f>VLOOKUP(A51,[1]TDSheet!$A:$H,8,0)</f>
        <v>1</v>
      </c>
      <c r="M51" s="7">
        <f t="shared" si="4"/>
        <v>335.60700000000003</v>
      </c>
      <c r="Q51" s="7">
        <f t="shared" si="5"/>
        <v>67.121400000000008</v>
      </c>
      <c r="R51" s="20">
        <f t="shared" si="12"/>
        <v>457.40920000000017</v>
      </c>
      <c r="S51" s="20"/>
      <c r="T51" s="20">
        <v>123</v>
      </c>
      <c r="U51" s="28">
        <v>300</v>
      </c>
      <c r="V51" s="20"/>
      <c r="X51" s="7">
        <f t="shared" si="6"/>
        <v>12.487358726129072</v>
      </c>
      <c r="Y51" s="7">
        <f t="shared" si="7"/>
        <v>6.1853447633690584</v>
      </c>
      <c r="Z51" s="7">
        <f>VLOOKUP(A51,[1]TDSheet!$A:$X,24,0)</f>
        <v>71.9572</v>
      </c>
      <c r="AA51" s="7">
        <f>VLOOKUP(A51,[1]TDSheet!$A:$Y,25,0)</f>
        <v>78.013400000000004</v>
      </c>
      <c r="AB51" s="7">
        <f>VLOOKUP(A51,[1]TDSheet!$A:$O,15,0)</f>
        <v>63.137999999999998</v>
      </c>
      <c r="AD51" s="7">
        <f t="shared" si="8"/>
        <v>300</v>
      </c>
    </row>
    <row r="52" spans="1:30" ht="11.1" customHeight="1" outlineLevel="2" x14ac:dyDescent="0.2">
      <c r="A52" s="9" t="s">
        <v>56</v>
      </c>
      <c r="B52" s="9" t="s">
        <v>9</v>
      </c>
      <c r="C52" s="9"/>
      <c r="D52" s="5">
        <v>81.444000000000003</v>
      </c>
      <c r="E52" s="5"/>
      <c r="F52" s="5">
        <v>30.995000000000001</v>
      </c>
      <c r="G52" s="5">
        <v>43.475999999999999</v>
      </c>
      <c r="H52" s="5"/>
      <c r="I52" s="5">
        <f t="shared" si="3"/>
        <v>43.475999999999999</v>
      </c>
      <c r="J52" s="21">
        <f>VLOOKUP(A52,[1]TDSheet!$A:$H,8,0)</f>
        <v>1</v>
      </c>
      <c r="M52" s="7">
        <f t="shared" si="4"/>
        <v>30.995000000000001</v>
      </c>
      <c r="Q52" s="7">
        <f t="shared" si="5"/>
        <v>6.1989999999999998</v>
      </c>
      <c r="R52" s="20">
        <f t="shared" si="12"/>
        <v>37.111000000000004</v>
      </c>
      <c r="S52" s="20">
        <v>56</v>
      </c>
      <c r="T52" s="20"/>
      <c r="U52" s="28"/>
      <c r="V52" s="20"/>
      <c r="X52" s="7">
        <f t="shared" si="6"/>
        <v>16.047104371672852</v>
      </c>
      <c r="Y52" s="7">
        <f t="shared" si="7"/>
        <v>7.0133892563316662</v>
      </c>
      <c r="Z52" s="7">
        <f>VLOOKUP(A52,[1]TDSheet!$A:$X,24,0)</f>
        <v>0</v>
      </c>
      <c r="AA52" s="7">
        <f>VLOOKUP(A52,[1]TDSheet!$A:$Y,25,0)</f>
        <v>-0.49459999999999998</v>
      </c>
      <c r="AB52" s="7">
        <f>VLOOKUP(A52,[1]TDSheet!$A:$O,15,0)</f>
        <v>1.0875999999999999</v>
      </c>
      <c r="AD52" s="7">
        <f t="shared" si="8"/>
        <v>0</v>
      </c>
    </row>
    <row r="53" spans="1:30" ht="11.1" customHeight="1" outlineLevel="2" x14ac:dyDescent="0.2">
      <c r="A53" s="9" t="s">
        <v>57</v>
      </c>
      <c r="B53" s="9" t="s">
        <v>9</v>
      </c>
      <c r="C53" s="9"/>
      <c r="D53" s="5">
        <v>65.77</v>
      </c>
      <c r="E53" s="5"/>
      <c r="F53" s="5">
        <v>46.442</v>
      </c>
      <c r="G53" s="5">
        <v>9.4410000000000007</v>
      </c>
      <c r="H53" s="5"/>
      <c r="I53" s="5">
        <f t="shared" si="3"/>
        <v>9.4410000000000007</v>
      </c>
      <c r="J53" s="21">
        <f>VLOOKUP(A53,[1]TDSheet!$A:$H,8,0)</f>
        <v>1</v>
      </c>
      <c r="M53" s="7">
        <f t="shared" si="4"/>
        <v>46.442</v>
      </c>
      <c r="Q53" s="7">
        <f t="shared" si="5"/>
        <v>9.2883999999999993</v>
      </c>
      <c r="R53" s="20">
        <f>9*Q53-I53</f>
        <v>74.154599999999988</v>
      </c>
      <c r="S53" s="20"/>
      <c r="T53" s="20"/>
      <c r="U53" s="28">
        <v>70</v>
      </c>
      <c r="V53" s="20"/>
      <c r="X53" s="7">
        <f t="shared" si="6"/>
        <v>8.5527109082296207</v>
      </c>
      <c r="Y53" s="7">
        <f t="shared" si="7"/>
        <v>1.0164290943542484</v>
      </c>
      <c r="Z53" s="7">
        <f>VLOOKUP(A53,[1]TDSheet!$A:$X,24,0)</f>
        <v>0</v>
      </c>
      <c r="AA53" s="7">
        <f>VLOOKUP(A53,[1]TDSheet!$A:$Y,25,0)</f>
        <v>3.3484000000000003</v>
      </c>
      <c r="AB53" s="7">
        <f>VLOOKUP(A53,[1]TDSheet!$A:$O,15,0)</f>
        <v>29.430599999999998</v>
      </c>
      <c r="AD53" s="7">
        <f t="shared" si="8"/>
        <v>70</v>
      </c>
    </row>
    <row r="54" spans="1:30" ht="21.95" customHeight="1" outlineLevel="2" x14ac:dyDescent="0.2">
      <c r="A54" s="9" t="s">
        <v>58</v>
      </c>
      <c r="B54" s="9" t="s">
        <v>9</v>
      </c>
      <c r="C54" s="9"/>
      <c r="D54" s="5">
        <v>1292.2860000000001</v>
      </c>
      <c r="E54" s="5">
        <v>1205.8989999999999</v>
      </c>
      <c r="F54" s="5">
        <v>1019.984</v>
      </c>
      <c r="G54" s="5">
        <v>1162.8889999999999</v>
      </c>
      <c r="H54" s="5"/>
      <c r="I54" s="5">
        <f t="shared" si="3"/>
        <v>1162.8889999999999</v>
      </c>
      <c r="J54" s="21">
        <f>VLOOKUP(A54,[1]TDSheet!$A:$H,8,0)</f>
        <v>1</v>
      </c>
      <c r="M54" s="7">
        <f t="shared" si="4"/>
        <v>1019.984</v>
      </c>
      <c r="Q54" s="7">
        <f t="shared" si="5"/>
        <v>203.99680000000001</v>
      </c>
      <c r="R54" s="20">
        <f t="shared" si="12"/>
        <v>1489.0694000000001</v>
      </c>
      <c r="S54" s="20"/>
      <c r="T54" s="20">
        <v>29</v>
      </c>
      <c r="U54" s="28">
        <v>1300</v>
      </c>
      <c r="V54" s="20"/>
      <c r="X54" s="7">
        <f t="shared" si="6"/>
        <v>12.215333769941489</v>
      </c>
      <c r="Y54" s="7">
        <f t="shared" si="7"/>
        <v>5.7005256945206977</v>
      </c>
      <c r="Z54" s="7">
        <f>VLOOKUP(A54,[1]TDSheet!$A:$X,24,0)</f>
        <v>259.39580000000001</v>
      </c>
      <c r="AA54" s="7">
        <f>VLOOKUP(A54,[1]TDSheet!$A:$Y,25,0)</f>
        <v>213.00619999999998</v>
      </c>
      <c r="AB54" s="7">
        <f>VLOOKUP(A54,[1]TDSheet!$A:$O,15,0)</f>
        <v>122.6846</v>
      </c>
      <c r="AD54" s="7">
        <f t="shared" si="8"/>
        <v>1300</v>
      </c>
    </row>
    <row r="55" spans="1:30" ht="11.1" customHeight="1" outlineLevel="2" x14ac:dyDescent="0.2">
      <c r="A55" s="9" t="s">
        <v>59</v>
      </c>
      <c r="B55" s="9" t="s">
        <v>9</v>
      </c>
      <c r="C55" s="9"/>
      <c r="D55" s="5">
        <v>30.289000000000001</v>
      </c>
      <c r="E55" s="5">
        <v>49.636000000000003</v>
      </c>
      <c r="F55" s="5">
        <v>1.325</v>
      </c>
      <c r="G55" s="5">
        <v>75.936000000000007</v>
      </c>
      <c r="H55" s="5"/>
      <c r="I55" s="5">
        <f t="shared" si="3"/>
        <v>75.936000000000007</v>
      </c>
      <c r="J55" s="21">
        <f>VLOOKUP(A55,[1]TDSheet!$A:$H,8,0)</f>
        <v>1</v>
      </c>
      <c r="M55" s="7">
        <f t="shared" si="4"/>
        <v>1.325</v>
      </c>
      <c r="Q55" s="7">
        <f t="shared" si="5"/>
        <v>0.26500000000000001</v>
      </c>
      <c r="R55" s="20"/>
      <c r="S55" s="20"/>
      <c r="T55" s="20">
        <v>65</v>
      </c>
      <c r="U55" s="28"/>
      <c r="V55" s="20"/>
      <c r="X55" s="7">
        <f t="shared" si="6"/>
        <v>531.83396226415095</v>
      </c>
      <c r="Y55" s="7">
        <f t="shared" si="7"/>
        <v>286.55094339622644</v>
      </c>
      <c r="Z55" s="7">
        <f>VLOOKUP(A55,[1]TDSheet!$A:$X,24,0)</f>
        <v>0</v>
      </c>
      <c r="AA55" s="7">
        <f>VLOOKUP(A55,[1]TDSheet!$A:$Y,25,0)</f>
        <v>1.3068</v>
      </c>
      <c r="AB55" s="7">
        <f>VLOOKUP(A55,[1]TDSheet!$A:$O,15,0)</f>
        <v>5.8103999999999996</v>
      </c>
      <c r="AD55" s="7">
        <f t="shared" si="8"/>
        <v>0</v>
      </c>
    </row>
    <row r="56" spans="1:30" ht="11.1" customHeight="1" outlineLevel="2" x14ac:dyDescent="0.2">
      <c r="A56" s="9" t="s">
        <v>60</v>
      </c>
      <c r="B56" s="9" t="s">
        <v>9</v>
      </c>
      <c r="C56" s="9"/>
      <c r="D56" s="5">
        <v>68.277000000000001</v>
      </c>
      <c r="E56" s="5">
        <v>64.292000000000002</v>
      </c>
      <c r="F56" s="5">
        <v>36.311999999999998</v>
      </c>
      <c r="G56" s="5">
        <v>64.254999999999995</v>
      </c>
      <c r="H56" s="5"/>
      <c r="I56" s="5">
        <f t="shared" si="3"/>
        <v>64.254999999999995</v>
      </c>
      <c r="J56" s="21">
        <f>VLOOKUP(A56,[1]TDSheet!$A:$H,8,0)</f>
        <v>1</v>
      </c>
      <c r="M56" s="7">
        <f t="shared" si="4"/>
        <v>36.311999999999998</v>
      </c>
      <c r="Q56" s="7">
        <f t="shared" si="5"/>
        <v>7.2623999999999995</v>
      </c>
      <c r="R56" s="20">
        <f t="shared" si="12"/>
        <v>30.156199999999998</v>
      </c>
      <c r="S56" s="20">
        <v>162</v>
      </c>
      <c r="T56" s="20">
        <v>59</v>
      </c>
      <c r="U56" s="28"/>
      <c r="V56" s="20"/>
      <c r="X56" s="7">
        <f t="shared" si="6"/>
        <v>39.278337739590221</v>
      </c>
      <c r="Y56" s="7">
        <f t="shared" si="7"/>
        <v>8.8476261291033271</v>
      </c>
      <c r="Z56" s="7">
        <f>VLOOKUP(A56,[1]TDSheet!$A:$X,24,0)</f>
        <v>19.4818</v>
      </c>
      <c r="AA56" s="7">
        <f>VLOOKUP(A56,[1]TDSheet!$A:$Y,25,0)</f>
        <v>7.4664000000000001</v>
      </c>
      <c r="AB56" s="7">
        <f>VLOOKUP(A56,[1]TDSheet!$A:$O,15,0)</f>
        <v>5.9722</v>
      </c>
      <c r="AD56" s="7">
        <f t="shared" si="8"/>
        <v>0</v>
      </c>
    </row>
    <row r="57" spans="1:30" ht="21.95" customHeight="1" outlineLevel="2" x14ac:dyDescent="0.2">
      <c r="A57" s="9" t="s">
        <v>61</v>
      </c>
      <c r="B57" s="9" t="s">
        <v>9</v>
      </c>
      <c r="C57" s="9"/>
      <c r="D57" s="5">
        <v>129.76900000000001</v>
      </c>
      <c r="E57" s="5"/>
      <c r="F57" s="5">
        <v>84.944000000000003</v>
      </c>
      <c r="G57" s="5">
        <v>29.951000000000001</v>
      </c>
      <c r="H57" s="5"/>
      <c r="I57" s="5">
        <f t="shared" si="3"/>
        <v>29.951000000000001</v>
      </c>
      <c r="J57" s="21">
        <f>VLOOKUP(A57,[1]TDSheet!$A:$H,8,0)</f>
        <v>1</v>
      </c>
      <c r="M57" s="7">
        <f t="shared" si="4"/>
        <v>84.944000000000003</v>
      </c>
      <c r="Q57" s="7">
        <f t="shared" si="5"/>
        <v>16.988800000000001</v>
      </c>
      <c r="R57" s="20">
        <f>10*Q57-I57</f>
        <v>139.93700000000001</v>
      </c>
      <c r="S57" s="20">
        <v>17</v>
      </c>
      <c r="T57" s="20">
        <v>18</v>
      </c>
      <c r="U57" s="28">
        <v>100</v>
      </c>
      <c r="V57" s="20"/>
      <c r="X57" s="7">
        <f t="shared" si="6"/>
        <v>9.7093967790544351</v>
      </c>
      <c r="Y57" s="7">
        <f t="shared" si="7"/>
        <v>1.7629850254285175</v>
      </c>
      <c r="Z57" s="7">
        <f>VLOOKUP(A57,[1]TDSheet!$A:$X,24,0)</f>
        <v>9.8162000000000003</v>
      </c>
      <c r="AA57" s="7">
        <f>VLOOKUP(A57,[1]TDSheet!$A:$Y,25,0)</f>
        <v>14.863</v>
      </c>
      <c r="AB57" s="7">
        <f>VLOOKUP(A57,[1]TDSheet!$A:$O,15,0)</f>
        <v>8.8902000000000001</v>
      </c>
      <c r="AD57" s="7">
        <f t="shared" si="8"/>
        <v>100</v>
      </c>
    </row>
    <row r="58" spans="1:30" ht="11.1" customHeight="1" outlineLevel="2" x14ac:dyDescent="0.2">
      <c r="A58" s="9" t="s">
        <v>62</v>
      </c>
      <c r="B58" s="9" t="s">
        <v>23</v>
      </c>
      <c r="C58" s="9"/>
      <c r="D58" s="5">
        <v>151</v>
      </c>
      <c r="E58" s="5"/>
      <c r="F58" s="5">
        <v>114</v>
      </c>
      <c r="G58" s="5">
        <v>21</v>
      </c>
      <c r="H58" s="5"/>
      <c r="I58" s="5">
        <f t="shared" si="3"/>
        <v>21</v>
      </c>
      <c r="J58" s="21">
        <f>VLOOKUP(A58,[1]TDSheet!$A:$H,8,0)</f>
        <v>0.35</v>
      </c>
      <c r="M58" s="7">
        <f t="shared" si="4"/>
        <v>114</v>
      </c>
      <c r="Q58" s="7">
        <f t="shared" si="5"/>
        <v>22.8</v>
      </c>
      <c r="R58" s="20">
        <f>9*Q58-I58</f>
        <v>184.20000000000002</v>
      </c>
      <c r="S58" s="20"/>
      <c r="T58" s="20"/>
      <c r="U58" s="28">
        <v>170</v>
      </c>
      <c r="V58" s="20"/>
      <c r="X58" s="7">
        <f t="shared" si="6"/>
        <v>8.3771929824561404</v>
      </c>
      <c r="Y58" s="7">
        <f t="shared" si="7"/>
        <v>0.92105263157894735</v>
      </c>
      <c r="Z58" s="7">
        <f>VLOOKUP(A58,[1]TDSheet!$A:$X,24,0)</f>
        <v>12.2</v>
      </c>
      <c r="AA58" s="7">
        <f>VLOOKUP(A58,[1]TDSheet!$A:$Y,25,0)</f>
        <v>15</v>
      </c>
      <c r="AB58" s="7">
        <f>VLOOKUP(A58,[1]TDSheet!$A:$O,15,0)</f>
        <v>8.8000000000000007</v>
      </c>
      <c r="AD58" s="7">
        <f t="shared" si="8"/>
        <v>59.499999999999993</v>
      </c>
    </row>
    <row r="59" spans="1:30" ht="11.1" customHeight="1" outlineLevel="2" x14ac:dyDescent="0.2">
      <c r="A59" s="9" t="s">
        <v>88</v>
      </c>
      <c r="B59" s="9" t="s">
        <v>23</v>
      </c>
      <c r="C59" s="23" t="str">
        <f>VLOOKUP(A59,[1]TDSheet!$A:$C,3,0)</f>
        <v>Нояб</v>
      </c>
      <c r="D59" s="5">
        <v>504</v>
      </c>
      <c r="E59" s="5">
        <v>546</v>
      </c>
      <c r="F59" s="5">
        <v>548</v>
      </c>
      <c r="G59" s="5">
        <v>338</v>
      </c>
      <c r="H59" s="5"/>
      <c r="I59" s="5">
        <f t="shared" si="3"/>
        <v>338</v>
      </c>
      <c r="J59" s="21">
        <f>VLOOKUP(A59,[1]TDSheet!$A:$H,8,0)</f>
        <v>0.4</v>
      </c>
      <c r="M59" s="7">
        <f t="shared" si="4"/>
        <v>548</v>
      </c>
      <c r="Q59" s="7">
        <f t="shared" si="5"/>
        <v>109.6</v>
      </c>
      <c r="R59" s="20">
        <f>11*Q59-I59</f>
        <v>867.59999999999991</v>
      </c>
      <c r="S59" s="20"/>
      <c r="T59" s="20">
        <v>102</v>
      </c>
      <c r="U59" s="28">
        <f t="shared" ref="U59:U70" si="13">R59-S59-T59</f>
        <v>765.59999999999991</v>
      </c>
      <c r="V59" s="20"/>
      <c r="X59" s="7">
        <f t="shared" si="6"/>
        <v>11</v>
      </c>
      <c r="Y59" s="7">
        <f t="shared" si="7"/>
        <v>3.0839416058394162</v>
      </c>
      <c r="Z59" s="7">
        <f>VLOOKUP(A59,[1]TDSheet!$A:$X,24,0)</f>
        <v>33.799999999999997</v>
      </c>
      <c r="AA59" s="7">
        <f>VLOOKUP(A59,[1]TDSheet!$A:$Y,25,0)</f>
        <v>140.6</v>
      </c>
      <c r="AB59" s="7">
        <f>VLOOKUP(A59,[1]TDSheet!$A:$O,15,0)</f>
        <v>73.599999999999994</v>
      </c>
      <c r="AD59" s="7">
        <f t="shared" si="8"/>
        <v>306.23999999999995</v>
      </c>
    </row>
    <row r="60" spans="1:30" ht="21.95" customHeight="1" outlineLevel="2" x14ac:dyDescent="0.2">
      <c r="A60" s="9" t="s">
        <v>30</v>
      </c>
      <c r="B60" s="9" t="s">
        <v>23</v>
      </c>
      <c r="C60" s="9"/>
      <c r="D60" s="5">
        <v>78</v>
      </c>
      <c r="E60" s="5">
        <v>63</v>
      </c>
      <c r="F60" s="5">
        <v>43</v>
      </c>
      <c r="G60" s="5">
        <v>89</v>
      </c>
      <c r="H60" s="5"/>
      <c r="I60" s="5">
        <f t="shared" si="3"/>
        <v>89</v>
      </c>
      <c r="J60" s="21">
        <f>VLOOKUP(A60,[1]TDSheet!$A:$H,8,0)</f>
        <v>0.45</v>
      </c>
      <c r="M60" s="7">
        <f t="shared" si="4"/>
        <v>43</v>
      </c>
      <c r="Q60" s="7">
        <f t="shared" si="5"/>
        <v>8.6</v>
      </c>
      <c r="R60" s="20">
        <f t="shared" si="12"/>
        <v>22.799999999999997</v>
      </c>
      <c r="S60" s="20"/>
      <c r="T60" s="20"/>
      <c r="U60" s="28">
        <f t="shared" si="13"/>
        <v>22.799999999999997</v>
      </c>
      <c r="V60" s="20"/>
      <c r="X60" s="7">
        <f t="shared" si="6"/>
        <v>13</v>
      </c>
      <c r="Y60" s="7">
        <f t="shared" si="7"/>
        <v>10.348837209302326</v>
      </c>
      <c r="Z60" s="7">
        <f>VLOOKUP(A60,[1]TDSheet!$A:$X,24,0)</f>
        <v>4.2</v>
      </c>
      <c r="AA60" s="7">
        <f>VLOOKUP(A60,[1]TDSheet!$A:$Y,25,0)</f>
        <v>8.6</v>
      </c>
      <c r="AB60" s="7">
        <f>VLOOKUP(A60,[1]TDSheet!$A:$O,15,0)</f>
        <v>7.6</v>
      </c>
      <c r="AD60" s="7">
        <f t="shared" si="8"/>
        <v>10.26</v>
      </c>
    </row>
    <row r="61" spans="1:30" ht="21.95" customHeight="1" outlineLevel="2" x14ac:dyDescent="0.2">
      <c r="A61" s="9" t="s">
        <v>63</v>
      </c>
      <c r="B61" s="9" t="s">
        <v>9</v>
      </c>
      <c r="C61" s="9"/>
      <c r="D61" s="5">
        <v>561.827</v>
      </c>
      <c r="E61" s="5">
        <v>303.714</v>
      </c>
      <c r="F61" s="5">
        <v>224.892</v>
      </c>
      <c r="G61" s="5">
        <v>575.92399999999998</v>
      </c>
      <c r="H61" s="5"/>
      <c r="I61" s="5">
        <f t="shared" si="3"/>
        <v>575.92399999999998</v>
      </c>
      <c r="J61" s="21">
        <f>VLOOKUP(A61,[1]TDSheet!$A:$H,8,0)</f>
        <v>1</v>
      </c>
      <c r="M61" s="7">
        <f t="shared" si="4"/>
        <v>224.892</v>
      </c>
      <c r="Q61" s="7">
        <f t="shared" si="5"/>
        <v>44.978400000000001</v>
      </c>
      <c r="R61" s="20"/>
      <c r="S61" s="20"/>
      <c r="T61" s="20">
        <v>23</v>
      </c>
      <c r="U61" s="28"/>
      <c r="V61" s="20"/>
      <c r="X61" s="7">
        <f t="shared" si="6"/>
        <v>13.31581381285239</v>
      </c>
      <c r="Y61" s="7">
        <f t="shared" si="7"/>
        <v>12.804457250591394</v>
      </c>
      <c r="Z61" s="7">
        <f>VLOOKUP(A61,[1]TDSheet!$A:$X,24,0)</f>
        <v>20.421799999999998</v>
      </c>
      <c r="AA61" s="7">
        <f>VLOOKUP(A61,[1]TDSheet!$A:$Y,25,0)</f>
        <v>80.546000000000006</v>
      </c>
      <c r="AB61" s="7">
        <f>VLOOKUP(A61,[1]TDSheet!$A:$O,15,0)</f>
        <v>65.656399999999991</v>
      </c>
      <c r="AD61" s="7">
        <f t="shared" si="8"/>
        <v>0</v>
      </c>
    </row>
    <row r="62" spans="1:30" ht="21.95" customHeight="1" outlineLevel="2" x14ac:dyDescent="0.2">
      <c r="A62" s="9" t="s">
        <v>89</v>
      </c>
      <c r="B62" s="9" t="s">
        <v>23</v>
      </c>
      <c r="C62" s="9"/>
      <c r="D62" s="5">
        <v>156</v>
      </c>
      <c r="E62" s="5">
        <v>78</v>
      </c>
      <c r="F62" s="5">
        <v>162</v>
      </c>
      <c r="G62" s="5">
        <v>48</v>
      </c>
      <c r="H62" s="5"/>
      <c r="I62" s="5">
        <f t="shared" si="3"/>
        <v>48</v>
      </c>
      <c r="J62" s="21">
        <f>VLOOKUP(A62,[1]TDSheet!$A:$H,8,0)</f>
        <v>0.35</v>
      </c>
      <c r="M62" s="7">
        <f t="shared" si="4"/>
        <v>162</v>
      </c>
      <c r="Q62" s="7">
        <f t="shared" si="5"/>
        <v>32.4</v>
      </c>
      <c r="R62" s="20">
        <f>9*Q62-I62</f>
        <v>243.59999999999997</v>
      </c>
      <c r="S62" s="20"/>
      <c r="T62" s="20"/>
      <c r="U62" s="28">
        <f t="shared" si="13"/>
        <v>243.59999999999997</v>
      </c>
      <c r="V62" s="20"/>
      <c r="X62" s="7">
        <f t="shared" si="6"/>
        <v>9</v>
      </c>
      <c r="Y62" s="7">
        <f t="shared" si="7"/>
        <v>1.4814814814814816</v>
      </c>
      <c r="Z62" s="7">
        <f>VLOOKUP(A62,[1]TDSheet!$A:$X,24,0)</f>
        <v>14.8</v>
      </c>
      <c r="AA62" s="7">
        <f>VLOOKUP(A62,[1]TDSheet!$A:$Y,25,0)</f>
        <v>17.600000000000001</v>
      </c>
      <c r="AB62" s="7">
        <f>VLOOKUP(A62,[1]TDSheet!$A:$O,15,0)</f>
        <v>17.600000000000001</v>
      </c>
      <c r="AD62" s="7">
        <f t="shared" si="8"/>
        <v>85.259999999999977</v>
      </c>
    </row>
    <row r="63" spans="1:30" ht="21.95" customHeight="1" outlineLevel="2" x14ac:dyDescent="0.2">
      <c r="A63" s="9" t="s">
        <v>90</v>
      </c>
      <c r="B63" s="9" t="s">
        <v>23</v>
      </c>
      <c r="C63" s="23" t="str">
        <f>VLOOKUP(A63,[1]TDSheet!$A:$C,3,0)</f>
        <v>Нояб</v>
      </c>
      <c r="D63" s="5">
        <v>955</v>
      </c>
      <c r="E63" s="5">
        <v>354</v>
      </c>
      <c r="F63" s="5">
        <v>734</v>
      </c>
      <c r="G63" s="5">
        <v>380</v>
      </c>
      <c r="H63" s="5">
        <f>VLOOKUP(A63,'для Гермес'!A:B,2,0)</f>
        <v>354</v>
      </c>
      <c r="I63" s="5">
        <f t="shared" si="3"/>
        <v>26</v>
      </c>
      <c r="J63" s="21">
        <f>VLOOKUP(A63,[1]TDSheet!$A:$H,8,0)</f>
        <v>0.4</v>
      </c>
      <c r="M63" s="7">
        <f t="shared" si="4"/>
        <v>524</v>
      </c>
      <c r="N63" s="7">
        <f>VLOOKUP(A63,[2]TDSheet!$A:$F,6,0)</f>
        <v>210</v>
      </c>
      <c r="Q63" s="7">
        <f t="shared" si="5"/>
        <v>104.8</v>
      </c>
      <c r="R63" s="20">
        <f>8*Q63-I63</f>
        <v>812.4</v>
      </c>
      <c r="S63" s="20"/>
      <c r="T63" s="20">
        <v>48</v>
      </c>
      <c r="U63" s="28">
        <f t="shared" si="13"/>
        <v>764.4</v>
      </c>
      <c r="V63" s="20"/>
      <c r="X63" s="7">
        <f t="shared" si="6"/>
        <v>8</v>
      </c>
      <c r="Y63" s="7">
        <f t="shared" si="7"/>
        <v>0.24809160305343511</v>
      </c>
      <c r="Z63" s="7">
        <f>VLOOKUP(A63,[1]TDSheet!$A:$X,24,0)</f>
        <v>4.2</v>
      </c>
      <c r="AA63" s="7">
        <f>VLOOKUP(A63,[1]TDSheet!$A:$Y,25,0)</f>
        <v>93.4</v>
      </c>
      <c r="AB63" s="7">
        <f>VLOOKUP(A63,[1]TDSheet!$A:$O,15,0)</f>
        <v>19</v>
      </c>
      <c r="AD63" s="7">
        <f t="shared" si="8"/>
        <v>305.76</v>
      </c>
    </row>
    <row r="64" spans="1:30" ht="11.1" customHeight="1" outlineLevel="2" x14ac:dyDescent="0.2">
      <c r="A64" s="9" t="s">
        <v>91</v>
      </c>
      <c r="B64" s="9" t="s">
        <v>23</v>
      </c>
      <c r="C64" s="23" t="str">
        <f>VLOOKUP(A64,[1]TDSheet!$A:$C,3,0)</f>
        <v>Нояб</v>
      </c>
      <c r="D64" s="5">
        <v>954</v>
      </c>
      <c r="E64" s="5">
        <v>1158</v>
      </c>
      <c r="F64" s="5">
        <v>875</v>
      </c>
      <c r="G64" s="5">
        <v>802</v>
      </c>
      <c r="H64" s="5">
        <f>VLOOKUP(A64,'для Гермес'!A:B,2,0)</f>
        <v>354</v>
      </c>
      <c r="I64" s="5">
        <f t="shared" si="3"/>
        <v>448</v>
      </c>
      <c r="J64" s="21">
        <f>VLOOKUP(A64,[1]TDSheet!$A:$H,8,0)</f>
        <v>0.4</v>
      </c>
      <c r="M64" s="7">
        <f t="shared" si="4"/>
        <v>719</v>
      </c>
      <c r="N64" s="7">
        <f>VLOOKUP(A64,[2]TDSheet!$A:$F,6,0)</f>
        <v>156</v>
      </c>
      <c r="Q64" s="7">
        <f t="shared" si="5"/>
        <v>143.80000000000001</v>
      </c>
      <c r="R64" s="20">
        <f>11*Q64-I64</f>
        <v>1133.8000000000002</v>
      </c>
      <c r="S64" s="20"/>
      <c r="T64" s="20">
        <v>50</v>
      </c>
      <c r="U64" s="28">
        <f t="shared" si="13"/>
        <v>1083.8000000000002</v>
      </c>
      <c r="V64" s="20"/>
      <c r="X64" s="7">
        <f t="shared" si="6"/>
        <v>11</v>
      </c>
      <c r="Y64" s="7">
        <f t="shared" si="7"/>
        <v>3.1154381084840055</v>
      </c>
      <c r="Z64" s="7">
        <f>VLOOKUP(A64,[1]TDSheet!$A:$X,24,0)</f>
        <v>115.8</v>
      </c>
      <c r="AA64" s="7">
        <f>VLOOKUP(A64,[1]TDSheet!$A:$Y,25,0)</f>
        <v>202</v>
      </c>
      <c r="AB64" s="7">
        <f>VLOOKUP(A64,[1]TDSheet!$A:$O,15,0)</f>
        <v>78</v>
      </c>
      <c r="AD64" s="7">
        <f t="shared" si="8"/>
        <v>433.5200000000001</v>
      </c>
    </row>
    <row r="65" spans="1:30" ht="21.95" customHeight="1" outlineLevel="2" x14ac:dyDescent="0.2">
      <c r="A65" s="9" t="s">
        <v>92</v>
      </c>
      <c r="B65" s="9" t="s">
        <v>23</v>
      </c>
      <c r="C65" s="23" t="str">
        <f>VLOOKUP(A65,[1]TDSheet!$A:$C,3,0)</f>
        <v>Нояб</v>
      </c>
      <c r="D65" s="5">
        <v>156</v>
      </c>
      <c r="E65" s="5">
        <v>90</v>
      </c>
      <c r="F65" s="5">
        <v>122</v>
      </c>
      <c r="G65" s="5">
        <v>94</v>
      </c>
      <c r="H65" s="5">
        <f>VLOOKUP(A65,'для Гермес'!A:B,2,0)</f>
        <v>90</v>
      </c>
      <c r="I65" s="5">
        <f t="shared" si="3"/>
        <v>4</v>
      </c>
      <c r="J65" s="21">
        <f>VLOOKUP(A65,[1]TDSheet!$A:$H,8,0)</f>
        <v>0.4</v>
      </c>
      <c r="M65" s="7">
        <f t="shared" si="4"/>
        <v>68</v>
      </c>
      <c r="N65" s="7">
        <f>VLOOKUP(A65,[2]TDSheet!$A:$F,6,0)</f>
        <v>54</v>
      </c>
      <c r="Q65" s="7">
        <f t="shared" si="5"/>
        <v>13.6</v>
      </c>
      <c r="R65" s="20">
        <f>8*Q65-I65</f>
        <v>104.8</v>
      </c>
      <c r="S65" s="20"/>
      <c r="T65" s="20">
        <v>24</v>
      </c>
      <c r="U65" s="28">
        <f t="shared" si="13"/>
        <v>80.8</v>
      </c>
      <c r="V65" s="20"/>
      <c r="X65" s="7">
        <f t="shared" si="6"/>
        <v>8</v>
      </c>
      <c r="Y65" s="7">
        <f t="shared" si="7"/>
        <v>0.29411764705882354</v>
      </c>
      <c r="Z65" s="7">
        <f>VLOOKUP(A65,[1]TDSheet!$A:$X,24,0)</f>
        <v>0</v>
      </c>
      <c r="AA65" s="7">
        <f>VLOOKUP(A65,[1]TDSheet!$A:$Y,25,0)</f>
        <v>0</v>
      </c>
      <c r="AB65" s="7">
        <f>VLOOKUP(A65,[1]TDSheet!$A:$O,15,0)</f>
        <v>3.4</v>
      </c>
      <c r="AC65" s="25" t="str">
        <f>VLOOKUP(A65,[1]TDSheet!$A:$Z,26,0)</f>
        <v>акция/вывод</v>
      </c>
      <c r="AD65" s="7">
        <f t="shared" si="8"/>
        <v>32.32</v>
      </c>
    </row>
    <row r="66" spans="1:30" ht="11.1" customHeight="1" outlineLevel="2" x14ac:dyDescent="0.2">
      <c r="A66" s="9" t="s">
        <v>12</v>
      </c>
      <c r="B66" s="9" t="s">
        <v>9</v>
      </c>
      <c r="C66" s="23" t="str">
        <f>VLOOKUP(A66,[1]TDSheet!$A:$C,3,0)</f>
        <v>Нояб</v>
      </c>
      <c r="D66" s="5">
        <v>-1.3420000000000001</v>
      </c>
      <c r="E66" s="5">
        <v>121.20699999999999</v>
      </c>
      <c r="F66" s="5">
        <v>16.419</v>
      </c>
      <c r="G66" s="5">
        <v>102.102</v>
      </c>
      <c r="H66" s="5"/>
      <c r="I66" s="5">
        <f t="shared" si="3"/>
        <v>102.102</v>
      </c>
      <c r="J66" s="21">
        <f>VLOOKUP(A66,[1]TDSheet!$A:$H,8,0)</f>
        <v>1</v>
      </c>
      <c r="M66" s="7">
        <f t="shared" si="4"/>
        <v>16.419</v>
      </c>
      <c r="Q66" s="7">
        <f t="shared" si="5"/>
        <v>3.2838000000000003</v>
      </c>
      <c r="R66" s="20"/>
      <c r="S66" s="20">
        <v>371</v>
      </c>
      <c r="T66" s="20">
        <v>372</v>
      </c>
      <c r="U66" s="28"/>
      <c r="V66" s="20"/>
      <c r="X66" s="7">
        <f t="shared" si="6"/>
        <v>257.3548937206894</v>
      </c>
      <c r="Y66" s="7">
        <f t="shared" si="7"/>
        <v>31.092636579572446</v>
      </c>
      <c r="Z66" s="7">
        <f>VLOOKUP(A66,[1]TDSheet!$A:$X,24,0)</f>
        <v>0</v>
      </c>
      <c r="AA66" s="7">
        <f>VLOOKUP(A66,[1]TDSheet!$A:$Y,25,0)</f>
        <v>-0.27</v>
      </c>
      <c r="AB66" s="7">
        <f>VLOOKUP(A66,[1]TDSheet!$A:$O,15,0)</f>
        <v>5.8399999999999994E-2</v>
      </c>
      <c r="AD66" s="7">
        <f t="shared" si="8"/>
        <v>0</v>
      </c>
    </row>
    <row r="67" spans="1:30" ht="21.95" customHeight="1" outlineLevel="2" x14ac:dyDescent="0.2">
      <c r="A67" s="9" t="s">
        <v>13</v>
      </c>
      <c r="B67" s="9" t="s">
        <v>9</v>
      </c>
      <c r="C67" s="23" t="str">
        <f>VLOOKUP(A67,[1]TDSheet!$A:$C,3,0)</f>
        <v>Нояб</v>
      </c>
      <c r="D67" s="5">
        <v>451.55399999999997</v>
      </c>
      <c r="E67" s="5">
        <v>169.279</v>
      </c>
      <c r="F67" s="5">
        <v>328.19400000000002</v>
      </c>
      <c r="G67" s="5">
        <v>229.191</v>
      </c>
      <c r="H67" s="5"/>
      <c r="I67" s="5">
        <f t="shared" si="3"/>
        <v>229.191</v>
      </c>
      <c r="J67" s="21">
        <f>VLOOKUP(A67,[1]TDSheet!$A:$H,8,0)</f>
        <v>1</v>
      </c>
      <c r="M67" s="7">
        <f t="shared" si="4"/>
        <v>328.19400000000002</v>
      </c>
      <c r="Q67" s="7">
        <f t="shared" si="5"/>
        <v>65.638800000000003</v>
      </c>
      <c r="R67" s="20">
        <f>11*Q67-I67</f>
        <v>492.83580000000006</v>
      </c>
      <c r="S67" s="20"/>
      <c r="T67" s="20">
        <v>149</v>
      </c>
      <c r="U67" s="28">
        <f t="shared" si="13"/>
        <v>343.83580000000006</v>
      </c>
      <c r="V67" s="20"/>
      <c r="X67" s="7">
        <f t="shared" si="6"/>
        <v>11</v>
      </c>
      <c r="Y67" s="7">
        <f t="shared" si="7"/>
        <v>3.4917000310791786</v>
      </c>
      <c r="Z67" s="7">
        <f>VLOOKUP(A67,[1]TDSheet!$A:$X,24,0)</f>
        <v>56.854200000000006</v>
      </c>
      <c r="AA67" s="7">
        <f>VLOOKUP(A67,[1]TDSheet!$A:$Y,25,0)</f>
        <v>56.911000000000001</v>
      </c>
      <c r="AB67" s="7">
        <f>VLOOKUP(A67,[1]TDSheet!$A:$O,15,0)</f>
        <v>45.402799999999999</v>
      </c>
      <c r="AD67" s="7">
        <f t="shared" si="8"/>
        <v>343.83580000000006</v>
      </c>
    </row>
    <row r="68" spans="1:30" ht="21.95" customHeight="1" outlineLevel="2" x14ac:dyDescent="0.2">
      <c r="A68" s="9" t="s">
        <v>14</v>
      </c>
      <c r="B68" s="9" t="s">
        <v>9</v>
      </c>
      <c r="C68" s="23" t="str">
        <f>VLOOKUP(A68,[1]TDSheet!$A:$C,3,0)</f>
        <v>Нояб</v>
      </c>
      <c r="D68" s="5">
        <v>827.72699999999998</v>
      </c>
      <c r="E68" s="5">
        <v>12.426</v>
      </c>
      <c r="F68" s="5">
        <v>145.917</v>
      </c>
      <c r="G68" s="5">
        <v>640.50199999999995</v>
      </c>
      <c r="H68" s="5"/>
      <c r="I68" s="5">
        <f t="shared" si="3"/>
        <v>640.50199999999995</v>
      </c>
      <c r="J68" s="21">
        <f>VLOOKUP(A68,[1]TDSheet!$A:$H,8,0)</f>
        <v>1</v>
      </c>
      <c r="M68" s="7">
        <f t="shared" si="4"/>
        <v>145.917</v>
      </c>
      <c r="Q68" s="7">
        <f t="shared" si="5"/>
        <v>29.183399999999999</v>
      </c>
      <c r="R68" s="20"/>
      <c r="S68" s="20">
        <v>470</v>
      </c>
      <c r="T68" s="20">
        <v>647</v>
      </c>
      <c r="U68" s="28"/>
      <c r="V68" s="20"/>
      <c r="X68" s="7">
        <f t="shared" si="6"/>
        <v>60.222660827730834</v>
      </c>
      <c r="Y68" s="7">
        <f t="shared" si="7"/>
        <v>21.947476990343826</v>
      </c>
      <c r="Z68" s="7">
        <f>VLOOKUP(A68,[1]TDSheet!$A:$X,24,0)</f>
        <v>21.122599999999998</v>
      </c>
      <c r="AA68" s="7">
        <f>VLOOKUP(A68,[1]TDSheet!$A:$Y,25,0)</f>
        <v>42.5486</v>
      </c>
      <c r="AB68" s="7">
        <f>VLOOKUP(A68,[1]TDSheet!$A:$O,15,0)</f>
        <v>29.363999999999997</v>
      </c>
      <c r="AD68" s="7">
        <f t="shared" si="8"/>
        <v>0</v>
      </c>
    </row>
    <row r="69" spans="1:30" ht="11.1" customHeight="1" outlineLevel="2" x14ac:dyDescent="0.2">
      <c r="A69" s="9" t="s">
        <v>64</v>
      </c>
      <c r="B69" s="9" t="s">
        <v>9</v>
      </c>
      <c r="C69" s="9"/>
      <c r="D69" s="5">
        <v>361.166</v>
      </c>
      <c r="E69" s="5">
        <v>484.83499999999998</v>
      </c>
      <c r="F69" s="5">
        <v>96.319000000000003</v>
      </c>
      <c r="G69" s="5">
        <v>722.90800000000002</v>
      </c>
      <c r="H69" s="5"/>
      <c r="I69" s="5">
        <f t="shared" si="3"/>
        <v>722.90800000000002</v>
      </c>
      <c r="J69" s="21">
        <f>VLOOKUP(A69,[1]TDSheet!$A:$H,8,0)</f>
        <v>1</v>
      </c>
      <c r="M69" s="7">
        <f t="shared" si="4"/>
        <v>96.319000000000003</v>
      </c>
      <c r="Q69" s="7">
        <f t="shared" si="5"/>
        <v>19.2638</v>
      </c>
      <c r="R69" s="20"/>
      <c r="S69" s="20"/>
      <c r="T69" s="20">
        <v>137</v>
      </c>
      <c r="U69" s="28"/>
      <c r="V69" s="20"/>
      <c r="X69" s="7">
        <f t="shared" si="6"/>
        <v>44.638544835390732</v>
      </c>
      <c r="Y69" s="7">
        <f t="shared" si="7"/>
        <v>37.526760036960518</v>
      </c>
      <c r="Z69" s="7">
        <f>VLOOKUP(A69,[1]TDSheet!$A:$X,24,0)</f>
        <v>57.860400000000006</v>
      </c>
      <c r="AA69" s="7">
        <f>VLOOKUP(A69,[1]TDSheet!$A:$Y,25,0)</f>
        <v>82.130600000000001</v>
      </c>
      <c r="AB69" s="7">
        <f>VLOOKUP(A69,[1]TDSheet!$A:$O,15,0)</f>
        <v>13.687200000000001</v>
      </c>
      <c r="AD69" s="7">
        <f t="shared" si="8"/>
        <v>0</v>
      </c>
    </row>
    <row r="70" spans="1:30" ht="11.1" customHeight="1" outlineLevel="2" x14ac:dyDescent="0.2">
      <c r="A70" s="9" t="s">
        <v>93</v>
      </c>
      <c r="B70" s="9" t="s">
        <v>23</v>
      </c>
      <c r="C70" s="23" t="str">
        <f>VLOOKUP(A70,[1]TDSheet!$A:$C,3,0)</f>
        <v>Нояб</v>
      </c>
      <c r="D70" s="5">
        <v>354</v>
      </c>
      <c r="E70" s="5">
        <v>103</v>
      </c>
      <c r="F70" s="5">
        <v>314</v>
      </c>
      <c r="G70" s="5">
        <v>50</v>
      </c>
      <c r="H70" s="5"/>
      <c r="I70" s="5">
        <f t="shared" si="3"/>
        <v>50</v>
      </c>
      <c r="J70" s="21">
        <f>VLOOKUP(A70,[1]TDSheet!$A:$H,8,0)</f>
        <v>0.4</v>
      </c>
      <c r="M70" s="7">
        <f t="shared" si="4"/>
        <v>314</v>
      </c>
      <c r="Q70" s="7">
        <f t="shared" si="5"/>
        <v>62.8</v>
      </c>
      <c r="R70" s="20">
        <f>9*Q70-I70</f>
        <v>515.19999999999993</v>
      </c>
      <c r="S70" s="20"/>
      <c r="T70" s="20">
        <v>0</v>
      </c>
      <c r="U70" s="28">
        <f t="shared" si="13"/>
        <v>515.19999999999993</v>
      </c>
      <c r="V70" s="20"/>
      <c r="X70" s="7">
        <f t="shared" si="6"/>
        <v>9</v>
      </c>
      <c r="Y70" s="7">
        <f t="shared" si="7"/>
        <v>0.79617834394904463</v>
      </c>
      <c r="Z70" s="7">
        <f>VLOOKUP(A70,[1]TDSheet!$A:$X,24,0)</f>
        <v>0</v>
      </c>
      <c r="AA70" s="7">
        <f>VLOOKUP(A70,[1]TDSheet!$A:$Y,25,0)</f>
        <v>43.2</v>
      </c>
      <c r="AB70" s="7">
        <f>VLOOKUP(A70,[1]TDSheet!$A:$O,15,0)</f>
        <v>18.399999999999999</v>
      </c>
      <c r="AC70" s="25" t="str">
        <f>VLOOKUP(A70,[1]TDSheet!$A:$Z,26,0)</f>
        <v>акция/вывод</v>
      </c>
      <c r="AD70" s="7">
        <f t="shared" si="8"/>
        <v>206.07999999999998</v>
      </c>
    </row>
    <row r="71" spans="1:30" ht="11.1" customHeight="1" outlineLevel="2" x14ac:dyDescent="0.2">
      <c r="A71" s="9" t="s">
        <v>94</v>
      </c>
      <c r="B71" s="9" t="s">
        <v>23</v>
      </c>
      <c r="C71" s="9"/>
      <c r="D71" s="5">
        <v>30</v>
      </c>
      <c r="E71" s="5"/>
      <c r="F71" s="5">
        <v>23</v>
      </c>
      <c r="G71" s="5"/>
      <c r="H71" s="5"/>
      <c r="I71" s="5">
        <f t="shared" ref="I71:I110" si="14">G71-H71</f>
        <v>0</v>
      </c>
      <c r="J71" s="21">
        <f>VLOOKUP(A71,[1]TDSheet!$A:$H,8,0)</f>
        <v>0.35</v>
      </c>
      <c r="M71" s="7">
        <f t="shared" ref="M71:M110" si="15">F71-N71</f>
        <v>23</v>
      </c>
      <c r="Q71" s="7">
        <f t="shared" ref="Q71:Q110" si="16">M71/5</f>
        <v>4.5999999999999996</v>
      </c>
      <c r="R71" s="20">
        <f>8*Q71-I71</f>
        <v>36.799999999999997</v>
      </c>
      <c r="S71" s="20"/>
      <c r="T71" s="20">
        <v>0</v>
      </c>
      <c r="U71" s="28">
        <f t="shared" ref="U71:U101" si="17">R71-S71-T71</f>
        <v>36.799999999999997</v>
      </c>
      <c r="V71" s="20"/>
      <c r="X71" s="7">
        <f t="shared" ref="X71:X110" si="18">(I71+U71+S71+T71)/Q71</f>
        <v>8</v>
      </c>
      <c r="Y71" s="7">
        <f t="shared" ref="Y71:Y110" si="19">I71/Q71</f>
        <v>0</v>
      </c>
      <c r="Z71" s="7">
        <f>VLOOKUP(A71,[1]TDSheet!$A:$X,24,0)</f>
        <v>0.2</v>
      </c>
      <c r="AA71" s="7">
        <f>VLOOKUP(A71,[1]TDSheet!$A:$Y,25,0)</f>
        <v>1.6</v>
      </c>
      <c r="AB71" s="7">
        <f>VLOOKUP(A71,[1]TDSheet!$A:$O,15,0)</f>
        <v>0.2</v>
      </c>
      <c r="AD71" s="7">
        <f t="shared" ref="AD71:AD110" si="20">U71*J71</f>
        <v>12.879999999999999</v>
      </c>
    </row>
    <row r="72" spans="1:30" ht="11.1" customHeight="1" outlineLevel="2" x14ac:dyDescent="0.2">
      <c r="A72" s="9" t="s">
        <v>31</v>
      </c>
      <c r="B72" s="9" t="s">
        <v>23</v>
      </c>
      <c r="C72" s="9"/>
      <c r="D72" s="5"/>
      <c r="E72" s="5">
        <v>30</v>
      </c>
      <c r="F72" s="5"/>
      <c r="G72" s="5">
        <v>30</v>
      </c>
      <c r="H72" s="5">
        <f>VLOOKUP(A72,'для Гермес'!A:B,2,0)</f>
        <v>30</v>
      </c>
      <c r="I72" s="5">
        <f t="shared" si="14"/>
        <v>0</v>
      </c>
      <c r="J72" s="21">
        <f>VLOOKUP(A72,[1]TDSheet!$A:$H,8,0)</f>
        <v>0</v>
      </c>
      <c r="M72" s="7">
        <f t="shared" si="15"/>
        <v>0</v>
      </c>
      <c r="Q72" s="7">
        <f t="shared" si="16"/>
        <v>0</v>
      </c>
      <c r="R72" s="20"/>
      <c r="S72" s="20"/>
      <c r="T72" s="20"/>
      <c r="U72" s="28"/>
      <c r="V72" s="20"/>
      <c r="X72" s="7" t="e">
        <f t="shared" si="18"/>
        <v>#DIV/0!</v>
      </c>
      <c r="Y72" s="7" t="e">
        <f t="shared" si="19"/>
        <v>#DIV/0!</v>
      </c>
      <c r="Z72" s="7">
        <f>VLOOKUP(A72,[1]TDSheet!$A:$X,24,0)</f>
        <v>0</v>
      </c>
      <c r="AA72" s="7">
        <f>VLOOKUP(A72,[1]TDSheet!$A:$Y,25,0)</f>
        <v>0</v>
      </c>
      <c r="AB72" s="7">
        <f>VLOOKUP(A72,[1]TDSheet!$A:$O,15,0)</f>
        <v>0</v>
      </c>
      <c r="AD72" s="7">
        <f t="shared" si="20"/>
        <v>0</v>
      </c>
    </row>
    <row r="73" spans="1:30" ht="11.1" customHeight="1" outlineLevel="2" x14ac:dyDescent="0.2">
      <c r="A73" s="9" t="s">
        <v>95</v>
      </c>
      <c r="B73" s="9" t="s">
        <v>23</v>
      </c>
      <c r="C73" s="9"/>
      <c r="D73" s="5"/>
      <c r="E73" s="5">
        <v>260</v>
      </c>
      <c r="F73" s="5"/>
      <c r="G73" s="5">
        <v>260</v>
      </c>
      <c r="H73" s="5">
        <f>VLOOKUP(A73,'для Гермес'!A:B,2,0)</f>
        <v>260</v>
      </c>
      <c r="I73" s="5">
        <f t="shared" si="14"/>
        <v>0</v>
      </c>
      <c r="J73" s="21">
        <f>VLOOKUP(A73,[1]TDSheet!$A:$H,8,0)</f>
        <v>0</v>
      </c>
      <c r="M73" s="7">
        <f t="shared" si="15"/>
        <v>0</v>
      </c>
      <c r="Q73" s="7">
        <f t="shared" si="16"/>
        <v>0</v>
      </c>
      <c r="R73" s="20"/>
      <c r="S73" s="20"/>
      <c r="T73" s="20"/>
      <c r="U73" s="28"/>
      <c r="V73" s="20"/>
      <c r="X73" s="7" t="e">
        <f t="shared" si="18"/>
        <v>#DIV/0!</v>
      </c>
      <c r="Y73" s="7" t="e">
        <f t="shared" si="19"/>
        <v>#DIV/0!</v>
      </c>
      <c r="Z73" s="7">
        <f>VLOOKUP(A73,[1]TDSheet!$A:$X,24,0)</f>
        <v>0.2</v>
      </c>
      <c r="AA73" s="7">
        <f>VLOOKUP(A73,[1]TDSheet!$A:$Y,25,0)</f>
        <v>0.2</v>
      </c>
      <c r="AB73" s="7">
        <f>VLOOKUP(A73,[1]TDSheet!$A:$O,15,0)</f>
        <v>0</v>
      </c>
      <c r="AD73" s="7">
        <f t="shared" si="20"/>
        <v>0</v>
      </c>
    </row>
    <row r="74" spans="1:30" ht="11.1" customHeight="1" outlineLevel="2" x14ac:dyDescent="0.2">
      <c r="A74" s="9" t="s">
        <v>32</v>
      </c>
      <c r="B74" s="9" t="s">
        <v>23</v>
      </c>
      <c r="C74" s="9"/>
      <c r="D74" s="5"/>
      <c r="E74" s="5">
        <v>40</v>
      </c>
      <c r="F74" s="5"/>
      <c r="G74" s="5">
        <v>40</v>
      </c>
      <c r="H74" s="5">
        <f>VLOOKUP(A74,'для Гермес'!A:B,2,0)</f>
        <v>40</v>
      </c>
      <c r="I74" s="5">
        <f t="shared" si="14"/>
        <v>0</v>
      </c>
      <c r="J74" s="21">
        <f>VLOOKUP(A74,[1]TDSheet!$A:$H,8,0)</f>
        <v>0</v>
      </c>
      <c r="M74" s="7">
        <f t="shared" si="15"/>
        <v>0</v>
      </c>
      <c r="Q74" s="7">
        <f t="shared" si="16"/>
        <v>0</v>
      </c>
      <c r="R74" s="20"/>
      <c r="S74" s="20"/>
      <c r="T74" s="20"/>
      <c r="U74" s="28"/>
      <c r="V74" s="20"/>
      <c r="X74" s="7" t="e">
        <f t="shared" si="18"/>
        <v>#DIV/0!</v>
      </c>
      <c r="Y74" s="7" t="e">
        <f t="shared" si="19"/>
        <v>#DIV/0!</v>
      </c>
      <c r="Z74" s="7">
        <f>VLOOKUP(A74,[1]TDSheet!$A:$X,24,0)</f>
        <v>0</v>
      </c>
      <c r="AA74" s="7">
        <f>VLOOKUP(A74,[1]TDSheet!$A:$Y,25,0)</f>
        <v>0</v>
      </c>
      <c r="AB74" s="7">
        <f>VLOOKUP(A74,[1]TDSheet!$A:$O,15,0)</f>
        <v>-0.2</v>
      </c>
      <c r="AD74" s="7">
        <f t="shared" si="20"/>
        <v>0</v>
      </c>
    </row>
    <row r="75" spans="1:30" ht="11.1" customHeight="1" outlineLevel="2" x14ac:dyDescent="0.2">
      <c r="A75" s="9" t="s">
        <v>96</v>
      </c>
      <c r="B75" s="9" t="s">
        <v>23</v>
      </c>
      <c r="C75" s="9"/>
      <c r="D75" s="5">
        <v>24</v>
      </c>
      <c r="E75" s="5">
        <v>42</v>
      </c>
      <c r="F75" s="5">
        <v>24</v>
      </c>
      <c r="G75" s="5">
        <v>42</v>
      </c>
      <c r="H75" s="5">
        <f>VLOOKUP(A75,'для Гермес'!A:B,2,0)</f>
        <v>42</v>
      </c>
      <c r="I75" s="5">
        <f t="shared" si="14"/>
        <v>0</v>
      </c>
      <c r="J75" s="21">
        <f>VLOOKUP(A75,[1]TDSheet!$A:$H,8,0)</f>
        <v>0</v>
      </c>
      <c r="M75" s="7">
        <f t="shared" si="15"/>
        <v>0</v>
      </c>
      <c r="N75" s="7">
        <f>VLOOKUP(A75,[2]TDSheet!$A:$F,6,0)</f>
        <v>24</v>
      </c>
      <c r="Q75" s="7">
        <f t="shared" si="16"/>
        <v>0</v>
      </c>
      <c r="R75" s="20"/>
      <c r="S75" s="20"/>
      <c r="T75" s="20"/>
      <c r="U75" s="28"/>
      <c r="V75" s="20"/>
      <c r="X75" s="7" t="e">
        <f t="shared" si="18"/>
        <v>#DIV/0!</v>
      </c>
      <c r="Y75" s="7" t="e">
        <f t="shared" si="19"/>
        <v>#DIV/0!</v>
      </c>
      <c r="Z75" s="7">
        <f>VLOOKUP(A75,[1]TDSheet!$A:$X,24,0)</f>
        <v>0.8</v>
      </c>
      <c r="AA75" s="7">
        <f>VLOOKUP(A75,[1]TDSheet!$A:$Y,25,0)</f>
        <v>0.4</v>
      </c>
      <c r="AB75" s="7">
        <f>VLOOKUP(A75,[1]TDSheet!$A:$O,15,0)</f>
        <v>0.6</v>
      </c>
      <c r="AD75" s="7">
        <f t="shared" si="20"/>
        <v>0</v>
      </c>
    </row>
    <row r="76" spans="1:30" ht="11.1" customHeight="1" outlineLevel="2" x14ac:dyDescent="0.2">
      <c r="A76" s="9" t="s">
        <v>97</v>
      </c>
      <c r="B76" s="9" t="s">
        <v>23</v>
      </c>
      <c r="C76" s="9"/>
      <c r="D76" s="5">
        <v>500</v>
      </c>
      <c r="E76" s="5">
        <v>60</v>
      </c>
      <c r="F76" s="5">
        <v>500</v>
      </c>
      <c r="G76" s="5">
        <v>60</v>
      </c>
      <c r="H76" s="5">
        <f>VLOOKUP(A76,'для Гермес'!A:B,2,0)</f>
        <v>60</v>
      </c>
      <c r="I76" s="5">
        <f t="shared" si="14"/>
        <v>0</v>
      </c>
      <c r="J76" s="21">
        <f>VLOOKUP(A76,[1]TDSheet!$A:$H,8,0)</f>
        <v>0</v>
      </c>
      <c r="M76" s="7">
        <f t="shared" si="15"/>
        <v>0</v>
      </c>
      <c r="N76" s="7">
        <f>VLOOKUP(A76,[2]TDSheet!$A:$F,6,0)</f>
        <v>500</v>
      </c>
      <c r="Q76" s="7">
        <f t="shared" si="16"/>
        <v>0</v>
      </c>
      <c r="R76" s="20"/>
      <c r="S76" s="20"/>
      <c r="T76" s="20"/>
      <c r="U76" s="28"/>
      <c r="V76" s="20"/>
      <c r="X76" s="7" t="e">
        <f t="shared" si="18"/>
        <v>#DIV/0!</v>
      </c>
      <c r="Y76" s="7" t="e">
        <f t="shared" si="19"/>
        <v>#DIV/0!</v>
      </c>
      <c r="Z76" s="7">
        <f>VLOOKUP(A76,[1]TDSheet!$A:$X,24,0)</f>
        <v>0</v>
      </c>
      <c r="AA76" s="7">
        <f>VLOOKUP(A76,[1]TDSheet!$A:$Y,25,0)</f>
        <v>0</v>
      </c>
      <c r="AB76" s="7">
        <f>VLOOKUP(A76,[1]TDSheet!$A:$O,15,0)</f>
        <v>0</v>
      </c>
      <c r="AD76" s="7">
        <f t="shared" si="20"/>
        <v>0</v>
      </c>
    </row>
    <row r="77" spans="1:30" ht="11.1" customHeight="1" outlineLevel="2" x14ac:dyDescent="0.2">
      <c r="A77" s="9" t="s">
        <v>98</v>
      </c>
      <c r="B77" s="9" t="s">
        <v>23</v>
      </c>
      <c r="C77" s="9"/>
      <c r="D77" s="5">
        <v>264</v>
      </c>
      <c r="E77" s="5"/>
      <c r="F77" s="5">
        <v>264</v>
      </c>
      <c r="G77" s="5"/>
      <c r="H77" s="5"/>
      <c r="I77" s="5">
        <f t="shared" si="14"/>
        <v>0</v>
      </c>
      <c r="J77" s="21">
        <f>VLOOKUP(A77,[1]TDSheet!$A:$H,8,0)</f>
        <v>0</v>
      </c>
      <c r="M77" s="7">
        <f t="shared" si="15"/>
        <v>0</v>
      </c>
      <c r="N77" s="7">
        <f>VLOOKUP(A77,[2]TDSheet!$A:$F,6,0)</f>
        <v>264</v>
      </c>
      <c r="Q77" s="7">
        <f t="shared" si="16"/>
        <v>0</v>
      </c>
      <c r="R77" s="20"/>
      <c r="S77" s="20"/>
      <c r="T77" s="20"/>
      <c r="U77" s="28"/>
      <c r="V77" s="20"/>
      <c r="X77" s="7" t="e">
        <f t="shared" si="18"/>
        <v>#DIV/0!</v>
      </c>
      <c r="Y77" s="7" t="e">
        <f t="shared" si="19"/>
        <v>#DIV/0!</v>
      </c>
      <c r="Z77" s="7">
        <f>VLOOKUP(A77,[1]TDSheet!$A:$X,24,0)</f>
        <v>1.2</v>
      </c>
      <c r="AA77" s="7">
        <f>VLOOKUP(A77,[1]TDSheet!$A:$Y,25,0)</f>
        <v>0.8</v>
      </c>
      <c r="AB77" s="7">
        <f>VLOOKUP(A77,[1]TDSheet!$A:$O,15,0)</f>
        <v>0</v>
      </c>
      <c r="AD77" s="7">
        <f t="shared" si="20"/>
        <v>0</v>
      </c>
    </row>
    <row r="78" spans="1:30" ht="11.1" customHeight="1" outlineLevel="2" x14ac:dyDescent="0.2">
      <c r="A78" s="9" t="s">
        <v>33</v>
      </c>
      <c r="B78" s="9" t="s">
        <v>23</v>
      </c>
      <c r="C78" s="9"/>
      <c r="D78" s="5">
        <v>54</v>
      </c>
      <c r="E78" s="5">
        <v>120</v>
      </c>
      <c r="F78" s="5">
        <v>54</v>
      </c>
      <c r="G78" s="5">
        <v>120</v>
      </c>
      <c r="H78" s="5">
        <f>VLOOKUP(A78,'для Гермес'!A:B,2,0)</f>
        <v>120</v>
      </c>
      <c r="I78" s="5">
        <f t="shared" si="14"/>
        <v>0</v>
      </c>
      <c r="J78" s="21">
        <f>VLOOKUP(A78,[1]TDSheet!$A:$H,8,0)</f>
        <v>0</v>
      </c>
      <c r="M78" s="7">
        <f t="shared" si="15"/>
        <v>0</v>
      </c>
      <c r="N78" s="7">
        <f>VLOOKUP(A78,[2]TDSheet!$A:$F,6,0)</f>
        <v>54</v>
      </c>
      <c r="Q78" s="7">
        <f t="shared" si="16"/>
        <v>0</v>
      </c>
      <c r="R78" s="20"/>
      <c r="S78" s="20"/>
      <c r="T78" s="20"/>
      <c r="U78" s="28"/>
      <c r="V78" s="20"/>
      <c r="X78" s="7" t="e">
        <f t="shared" si="18"/>
        <v>#DIV/0!</v>
      </c>
      <c r="Y78" s="7" t="e">
        <f t="shared" si="19"/>
        <v>#DIV/0!</v>
      </c>
      <c r="Z78" s="7">
        <f>VLOOKUP(A78,[1]TDSheet!$A:$X,24,0)</f>
        <v>-0.4</v>
      </c>
      <c r="AA78" s="7">
        <f>VLOOKUP(A78,[1]TDSheet!$A:$Y,25,0)</f>
        <v>-0.4</v>
      </c>
      <c r="AB78" s="7">
        <f>VLOOKUP(A78,[1]TDSheet!$A:$O,15,0)</f>
        <v>-0.8</v>
      </c>
      <c r="AD78" s="7">
        <f t="shared" si="20"/>
        <v>0</v>
      </c>
    </row>
    <row r="79" spans="1:30" ht="11.1" customHeight="1" outlineLevel="2" x14ac:dyDescent="0.2">
      <c r="A79" s="9" t="s">
        <v>99</v>
      </c>
      <c r="B79" s="9" t="s">
        <v>23</v>
      </c>
      <c r="C79" s="9"/>
      <c r="D79" s="5">
        <v>42</v>
      </c>
      <c r="E79" s="5">
        <v>42</v>
      </c>
      <c r="F79" s="5">
        <v>42</v>
      </c>
      <c r="G79" s="5">
        <v>42</v>
      </c>
      <c r="H79" s="5">
        <f>VLOOKUP(A79,'для Гермес'!A:B,2,0)</f>
        <v>42</v>
      </c>
      <c r="I79" s="5">
        <f t="shared" si="14"/>
        <v>0</v>
      </c>
      <c r="J79" s="21">
        <f>VLOOKUP(A79,[1]TDSheet!$A:$H,8,0)</f>
        <v>0</v>
      </c>
      <c r="M79" s="7">
        <f t="shared" si="15"/>
        <v>0</v>
      </c>
      <c r="N79" s="7">
        <f>VLOOKUP(A79,[2]TDSheet!$A:$F,6,0)</f>
        <v>42</v>
      </c>
      <c r="Q79" s="7">
        <f t="shared" si="16"/>
        <v>0</v>
      </c>
      <c r="R79" s="20"/>
      <c r="S79" s="20"/>
      <c r="T79" s="20"/>
      <c r="U79" s="28"/>
      <c r="V79" s="20"/>
      <c r="X79" s="7" t="e">
        <f t="shared" si="18"/>
        <v>#DIV/0!</v>
      </c>
      <c r="Y79" s="7" t="e">
        <f t="shared" si="19"/>
        <v>#DIV/0!</v>
      </c>
      <c r="Z79" s="7">
        <f>VLOOKUP(A79,[1]TDSheet!$A:$X,24,0)</f>
        <v>0.6</v>
      </c>
      <c r="AA79" s="7">
        <f>VLOOKUP(A79,[1]TDSheet!$A:$Y,25,0)</f>
        <v>0</v>
      </c>
      <c r="AB79" s="7">
        <f>VLOOKUP(A79,[1]TDSheet!$A:$O,15,0)</f>
        <v>0</v>
      </c>
      <c r="AD79" s="7">
        <f t="shared" si="20"/>
        <v>0</v>
      </c>
    </row>
    <row r="80" spans="1:30" ht="11.1" customHeight="1" outlineLevel="2" x14ac:dyDescent="0.2">
      <c r="A80" s="9" t="s">
        <v>100</v>
      </c>
      <c r="B80" s="9" t="s">
        <v>23</v>
      </c>
      <c r="C80" s="23" t="str">
        <f>VLOOKUP(A80,[1]TDSheet!$A:$C,3,0)</f>
        <v>Нояб</v>
      </c>
      <c r="D80" s="5">
        <v>243</v>
      </c>
      <c r="E80" s="5">
        <v>341</v>
      </c>
      <c r="F80" s="5">
        <v>152</v>
      </c>
      <c r="G80" s="5">
        <v>386</v>
      </c>
      <c r="H80" s="5">
        <f>VLOOKUP(A80,'для Гермес'!A:B,2,0)</f>
        <v>204</v>
      </c>
      <c r="I80" s="5">
        <f t="shared" si="14"/>
        <v>182</v>
      </c>
      <c r="J80" s="21">
        <f>VLOOKUP(A80,[1]TDSheet!$A:$H,8,0)</f>
        <v>0.4</v>
      </c>
      <c r="M80" s="7">
        <f t="shared" si="15"/>
        <v>74</v>
      </c>
      <c r="N80" s="7">
        <f>VLOOKUP(A80,[2]TDSheet!$A:$F,6,0)</f>
        <v>78</v>
      </c>
      <c r="Q80" s="7">
        <f t="shared" si="16"/>
        <v>14.8</v>
      </c>
      <c r="R80" s="20">
        <f>13*Q80-I80</f>
        <v>10.400000000000006</v>
      </c>
      <c r="S80" s="20"/>
      <c r="T80" s="20">
        <v>0</v>
      </c>
      <c r="U80" s="28">
        <f t="shared" si="17"/>
        <v>10.400000000000006</v>
      </c>
      <c r="V80" s="20"/>
      <c r="X80" s="7">
        <f t="shared" si="18"/>
        <v>13</v>
      </c>
      <c r="Y80" s="7">
        <f t="shared" si="19"/>
        <v>12.297297297297296</v>
      </c>
      <c r="Z80" s="7">
        <f>VLOOKUP(A80,[1]TDSheet!$A:$X,24,0)</f>
        <v>22.4</v>
      </c>
      <c r="AA80" s="7">
        <f>VLOOKUP(A80,[1]TDSheet!$A:$Y,25,0)</f>
        <v>18.399999999999999</v>
      </c>
      <c r="AB80" s="7">
        <f>VLOOKUP(A80,[1]TDSheet!$A:$O,15,0)</f>
        <v>19.8</v>
      </c>
      <c r="AC80" s="25" t="str">
        <f>VLOOKUP(A80,[1]TDSheet!$A:$Z,26,0)</f>
        <v>акция/вывод</v>
      </c>
      <c r="AD80" s="7">
        <f t="shared" si="20"/>
        <v>4.1600000000000028</v>
      </c>
    </row>
    <row r="81" spans="1:30" ht="21.95" customHeight="1" outlineLevel="2" x14ac:dyDescent="0.2">
      <c r="A81" s="9" t="s">
        <v>101</v>
      </c>
      <c r="B81" s="9" t="s">
        <v>23</v>
      </c>
      <c r="C81" s="9"/>
      <c r="D81" s="5">
        <v>234</v>
      </c>
      <c r="E81" s="5">
        <v>354</v>
      </c>
      <c r="F81" s="5">
        <v>234</v>
      </c>
      <c r="G81" s="5">
        <v>354</v>
      </c>
      <c r="H81" s="5">
        <f>VLOOKUP(A81,'для Гермес'!A:B,2,0)</f>
        <v>354</v>
      </c>
      <c r="I81" s="5">
        <f t="shared" si="14"/>
        <v>0</v>
      </c>
      <c r="J81" s="21">
        <f>VLOOKUP(A81,[1]TDSheet!$A:$H,8,0)</f>
        <v>0</v>
      </c>
      <c r="M81" s="7">
        <f t="shared" si="15"/>
        <v>0</v>
      </c>
      <c r="N81" s="7">
        <f>VLOOKUP(A81,[2]TDSheet!$A:$F,6,0)</f>
        <v>234</v>
      </c>
      <c r="Q81" s="7">
        <f t="shared" si="16"/>
        <v>0</v>
      </c>
      <c r="R81" s="20"/>
      <c r="S81" s="20"/>
      <c r="T81" s="20"/>
      <c r="U81" s="28"/>
      <c r="V81" s="20"/>
      <c r="X81" s="7" t="e">
        <f t="shared" si="18"/>
        <v>#DIV/0!</v>
      </c>
      <c r="Y81" s="7" t="e">
        <f t="shared" si="19"/>
        <v>#DIV/0!</v>
      </c>
      <c r="Z81" s="7">
        <f>VLOOKUP(A81,[1]TDSheet!$A:$X,24,0)</f>
        <v>0</v>
      </c>
      <c r="AA81" s="7">
        <f>VLOOKUP(A81,[1]TDSheet!$A:$Y,25,0)</f>
        <v>0</v>
      </c>
      <c r="AB81" s="7">
        <f>VLOOKUP(A81,[1]TDSheet!$A:$O,15,0)</f>
        <v>0</v>
      </c>
      <c r="AD81" s="7">
        <f t="shared" si="20"/>
        <v>0</v>
      </c>
    </row>
    <row r="82" spans="1:30" ht="21.95" customHeight="1" outlineLevel="2" x14ac:dyDescent="0.2">
      <c r="A82" s="9" t="s">
        <v>65</v>
      </c>
      <c r="B82" s="9" t="s">
        <v>9</v>
      </c>
      <c r="C82" s="9"/>
      <c r="D82" s="5">
        <v>12.909000000000001</v>
      </c>
      <c r="E82" s="5">
        <v>12.819000000000001</v>
      </c>
      <c r="F82" s="5">
        <v>5.03</v>
      </c>
      <c r="G82" s="5">
        <v>19.277999999999999</v>
      </c>
      <c r="H82" s="5"/>
      <c r="I82" s="5">
        <f t="shared" si="14"/>
        <v>19.277999999999999</v>
      </c>
      <c r="J82" s="21">
        <f>VLOOKUP(A82,[1]TDSheet!$A:$H,8,0)</f>
        <v>1</v>
      </c>
      <c r="M82" s="7">
        <f t="shared" si="15"/>
        <v>5.03</v>
      </c>
      <c r="Q82" s="7">
        <f t="shared" si="16"/>
        <v>1.006</v>
      </c>
      <c r="R82" s="20"/>
      <c r="S82" s="20"/>
      <c r="T82" s="20"/>
      <c r="U82" s="28"/>
      <c r="V82" s="20"/>
      <c r="X82" s="7">
        <f t="shared" si="18"/>
        <v>19.163021868787276</v>
      </c>
      <c r="Y82" s="7">
        <f t="shared" si="19"/>
        <v>19.163021868787276</v>
      </c>
      <c r="Z82" s="7">
        <f>VLOOKUP(A82,[1]TDSheet!$A:$X,24,0)</f>
        <v>0</v>
      </c>
      <c r="AA82" s="7">
        <f>VLOOKUP(A82,[1]TDSheet!$A:$Y,25,0)</f>
        <v>-0.1426</v>
      </c>
      <c r="AB82" s="7">
        <f>VLOOKUP(A82,[1]TDSheet!$A:$O,15,0)</f>
        <v>-0.1464</v>
      </c>
      <c r="AD82" s="7">
        <f t="shared" si="20"/>
        <v>0</v>
      </c>
    </row>
    <row r="83" spans="1:30" ht="21.95" customHeight="1" outlineLevel="2" x14ac:dyDescent="0.2">
      <c r="A83" s="9" t="s">
        <v>102</v>
      </c>
      <c r="B83" s="9" t="s">
        <v>23</v>
      </c>
      <c r="C83" s="9"/>
      <c r="D83" s="5">
        <v>6</v>
      </c>
      <c r="E83" s="5"/>
      <c r="F83" s="5"/>
      <c r="G83" s="5">
        <v>6</v>
      </c>
      <c r="H83" s="5"/>
      <c r="I83" s="5">
        <f t="shared" si="14"/>
        <v>6</v>
      </c>
      <c r="J83" s="21">
        <f>VLOOKUP(A83,[1]TDSheet!$A:$H,8,0)</f>
        <v>0.35</v>
      </c>
      <c r="M83" s="7">
        <f t="shared" si="15"/>
        <v>0</v>
      </c>
      <c r="Q83" s="7">
        <f t="shared" si="16"/>
        <v>0</v>
      </c>
      <c r="R83" s="20"/>
      <c r="S83" s="20"/>
      <c r="T83" s="20"/>
      <c r="U83" s="28"/>
      <c r="V83" s="20"/>
      <c r="X83" s="7" t="e">
        <f t="shared" si="18"/>
        <v>#DIV/0!</v>
      </c>
      <c r="Y83" s="7" t="e">
        <f t="shared" si="19"/>
        <v>#DIV/0!</v>
      </c>
      <c r="Z83" s="7">
        <f>VLOOKUP(A83,[1]TDSheet!$A:$X,24,0)</f>
        <v>1.6</v>
      </c>
      <c r="AA83" s="7">
        <f>VLOOKUP(A83,[1]TDSheet!$A:$Y,25,0)</f>
        <v>-0.2</v>
      </c>
      <c r="AB83" s="7">
        <f>VLOOKUP(A83,[1]TDSheet!$A:$O,15,0)</f>
        <v>0</v>
      </c>
      <c r="AD83" s="7">
        <f t="shared" si="20"/>
        <v>0</v>
      </c>
    </row>
    <row r="84" spans="1:30" ht="11.1" customHeight="1" outlineLevel="2" x14ac:dyDescent="0.2">
      <c r="A84" s="9" t="s">
        <v>103</v>
      </c>
      <c r="B84" s="9" t="s">
        <v>23</v>
      </c>
      <c r="C84" s="9"/>
      <c r="D84" s="5">
        <v>36</v>
      </c>
      <c r="E84" s="5">
        <v>30</v>
      </c>
      <c r="F84" s="5">
        <v>35</v>
      </c>
      <c r="G84" s="5">
        <v>11</v>
      </c>
      <c r="H84" s="5"/>
      <c r="I84" s="5">
        <f t="shared" si="14"/>
        <v>11</v>
      </c>
      <c r="J84" s="21">
        <f>VLOOKUP(A84,[1]TDSheet!$A:$H,8,0)</f>
        <v>0.28000000000000003</v>
      </c>
      <c r="M84" s="7">
        <f t="shared" si="15"/>
        <v>35</v>
      </c>
      <c r="Q84" s="7">
        <f t="shared" si="16"/>
        <v>7</v>
      </c>
      <c r="R84" s="20">
        <f>10*Q84-I84</f>
        <v>59</v>
      </c>
      <c r="S84" s="20"/>
      <c r="T84" s="20"/>
      <c r="U84" s="28">
        <f t="shared" si="17"/>
        <v>59</v>
      </c>
      <c r="V84" s="20"/>
      <c r="X84" s="7">
        <f t="shared" si="18"/>
        <v>10</v>
      </c>
      <c r="Y84" s="7">
        <f t="shared" si="19"/>
        <v>1.5714285714285714</v>
      </c>
      <c r="Z84" s="7">
        <f>VLOOKUP(A84,[1]TDSheet!$A:$X,24,0)</f>
        <v>5.8</v>
      </c>
      <c r="AA84" s="7">
        <f>VLOOKUP(A84,[1]TDSheet!$A:$Y,25,0)</f>
        <v>3.8</v>
      </c>
      <c r="AB84" s="7">
        <f>VLOOKUP(A84,[1]TDSheet!$A:$O,15,0)</f>
        <v>4.5999999999999996</v>
      </c>
      <c r="AD84" s="7">
        <f t="shared" si="20"/>
        <v>16.520000000000003</v>
      </c>
    </row>
    <row r="85" spans="1:30" ht="11.1" customHeight="1" outlineLevel="2" x14ac:dyDescent="0.2">
      <c r="A85" s="9" t="s">
        <v>15</v>
      </c>
      <c r="B85" s="9" t="s">
        <v>9</v>
      </c>
      <c r="C85" s="9"/>
      <c r="D85" s="5">
        <v>134.31899999999999</v>
      </c>
      <c r="E85" s="5">
        <v>56.186999999999998</v>
      </c>
      <c r="F85" s="5">
        <v>73.620999999999995</v>
      </c>
      <c r="G85" s="5">
        <v>92.063000000000002</v>
      </c>
      <c r="H85" s="5"/>
      <c r="I85" s="5">
        <f t="shared" si="14"/>
        <v>92.063000000000002</v>
      </c>
      <c r="J85" s="21">
        <f>VLOOKUP(A85,[1]TDSheet!$A:$H,8,0)</f>
        <v>1</v>
      </c>
      <c r="M85" s="7">
        <f t="shared" si="15"/>
        <v>73.620999999999995</v>
      </c>
      <c r="Q85" s="7">
        <f t="shared" si="16"/>
        <v>14.7242</v>
      </c>
      <c r="R85" s="20">
        <f t="shared" ref="R85:R86" si="21">13*Q85-I85</f>
        <v>99.351600000000005</v>
      </c>
      <c r="S85" s="20"/>
      <c r="T85" s="20">
        <v>24</v>
      </c>
      <c r="U85" s="28">
        <f t="shared" si="17"/>
        <v>75.351600000000005</v>
      </c>
      <c r="V85" s="20"/>
      <c r="X85" s="7">
        <f t="shared" si="18"/>
        <v>13</v>
      </c>
      <c r="Y85" s="7">
        <f t="shared" si="19"/>
        <v>6.2524958911180235</v>
      </c>
      <c r="Z85" s="7">
        <f>VLOOKUP(A85,[1]TDSheet!$A:$X,24,0)</f>
        <v>19.844999999999999</v>
      </c>
      <c r="AA85" s="7">
        <f>VLOOKUP(A85,[1]TDSheet!$A:$Y,25,0)</f>
        <v>14.420199999999999</v>
      </c>
      <c r="AB85" s="7">
        <f>VLOOKUP(A85,[1]TDSheet!$A:$O,15,0)</f>
        <v>13.2972</v>
      </c>
      <c r="AD85" s="7">
        <f t="shared" si="20"/>
        <v>75.351600000000005</v>
      </c>
    </row>
    <row r="86" spans="1:30" ht="11.1" customHeight="1" outlineLevel="2" x14ac:dyDescent="0.2">
      <c r="A86" s="9" t="s">
        <v>104</v>
      </c>
      <c r="B86" s="9" t="s">
        <v>23</v>
      </c>
      <c r="C86" s="9"/>
      <c r="D86" s="5">
        <v>123</v>
      </c>
      <c r="E86" s="5"/>
      <c r="F86" s="5">
        <v>55</v>
      </c>
      <c r="G86" s="5">
        <v>57</v>
      </c>
      <c r="H86" s="5"/>
      <c r="I86" s="5">
        <f t="shared" si="14"/>
        <v>57</v>
      </c>
      <c r="J86" s="21">
        <f>VLOOKUP(A86,[1]TDSheet!$A:$H,8,0)</f>
        <v>0.28000000000000003</v>
      </c>
      <c r="M86" s="7">
        <f t="shared" si="15"/>
        <v>55</v>
      </c>
      <c r="Q86" s="7">
        <f t="shared" si="16"/>
        <v>11</v>
      </c>
      <c r="R86" s="20">
        <f t="shared" si="21"/>
        <v>86</v>
      </c>
      <c r="S86" s="20"/>
      <c r="T86" s="20"/>
      <c r="U86" s="28">
        <f t="shared" si="17"/>
        <v>86</v>
      </c>
      <c r="V86" s="20"/>
      <c r="X86" s="7">
        <f t="shared" si="18"/>
        <v>13</v>
      </c>
      <c r="Y86" s="7">
        <f t="shared" si="19"/>
        <v>5.1818181818181817</v>
      </c>
      <c r="Z86" s="7">
        <f>VLOOKUP(A86,[1]TDSheet!$A:$X,24,0)</f>
        <v>6.2</v>
      </c>
      <c r="AA86" s="7">
        <f>VLOOKUP(A86,[1]TDSheet!$A:$Y,25,0)</f>
        <v>14.4</v>
      </c>
      <c r="AB86" s="7">
        <f>VLOOKUP(A86,[1]TDSheet!$A:$O,15,0)</f>
        <v>4.5999999999999996</v>
      </c>
      <c r="AD86" s="7">
        <f t="shared" si="20"/>
        <v>24.080000000000002</v>
      </c>
    </row>
    <row r="87" spans="1:30" ht="11.1" customHeight="1" outlineLevel="2" x14ac:dyDescent="0.2">
      <c r="A87" s="9" t="s">
        <v>16</v>
      </c>
      <c r="B87" s="9" t="s">
        <v>9</v>
      </c>
      <c r="C87" s="23" t="str">
        <f>VLOOKUP(A87,[1]TDSheet!$A:$C,3,0)</f>
        <v>Нояб</v>
      </c>
      <c r="D87" s="5">
        <v>76.701999999999998</v>
      </c>
      <c r="E87" s="5"/>
      <c r="F87" s="5">
        <v>59.28</v>
      </c>
      <c r="G87" s="5">
        <v>2.13</v>
      </c>
      <c r="H87" s="5"/>
      <c r="I87" s="5">
        <f t="shared" si="14"/>
        <v>2.13</v>
      </c>
      <c r="J87" s="21">
        <f>VLOOKUP(A87,[1]TDSheet!$A:$H,8,0)</f>
        <v>1</v>
      </c>
      <c r="M87" s="7">
        <f t="shared" si="15"/>
        <v>59.28</v>
      </c>
      <c r="Q87" s="7">
        <f t="shared" si="16"/>
        <v>11.856</v>
      </c>
      <c r="R87" s="20">
        <f>8*Q87-I87</f>
        <v>92.718000000000004</v>
      </c>
      <c r="S87" s="20"/>
      <c r="T87" s="20">
        <v>0</v>
      </c>
      <c r="U87" s="28">
        <f t="shared" si="17"/>
        <v>92.718000000000004</v>
      </c>
      <c r="V87" s="20"/>
      <c r="X87" s="7">
        <f t="shared" si="18"/>
        <v>8</v>
      </c>
      <c r="Y87" s="7">
        <f t="shared" si="19"/>
        <v>0.17965587044534412</v>
      </c>
      <c r="Z87" s="7">
        <f>VLOOKUP(A87,[1]TDSheet!$A:$X,24,0)</f>
        <v>0</v>
      </c>
      <c r="AA87" s="7">
        <f>VLOOKUP(A87,[1]TDSheet!$A:$Y,25,0)</f>
        <v>0</v>
      </c>
      <c r="AB87" s="7">
        <f>VLOOKUP(A87,[1]TDSheet!$A:$O,15,0)</f>
        <v>3.2079999999999997</v>
      </c>
      <c r="AC87" s="25" t="str">
        <f>VLOOKUP(A87,[1]TDSheet!$A:$Z,26,0)</f>
        <v>акция/вывод</v>
      </c>
      <c r="AD87" s="7">
        <f t="shared" si="20"/>
        <v>92.718000000000004</v>
      </c>
    </row>
    <row r="88" spans="1:30" ht="11.1" customHeight="1" outlineLevel="2" x14ac:dyDescent="0.2">
      <c r="A88" s="23" t="s">
        <v>132</v>
      </c>
      <c r="B88" s="9" t="s">
        <v>9</v>
      </c>
      <c r="C88" s="23" t="str">
        <f>VLOOKUP(A88,[1]TDSheet!$A:$C,3,0)</f>
        <v>Нояб</v>
      </c>
      <c r="D88" s="5"/>
      <c r="E88" s="5"/>
      <c r="F88" s="5"/>
      <c r="G88" s="5"/>
      <c r="H88" s="5"/>
      <c r="I88" s="5">
        <f t="shared" si="14"/>
        <v>0</v>
      </c>
      <c r="J88" s="21">
        <f>VLOOKUP(A88,[1]TDSheet!$A:$H,8,0)</f>
        <v>1</v>
      </c>
      <c r="M88" s="7">
        <f t="shared" si="15"/>
        <v>0</v>
      </c>
      <c r="Q88" s="7">
        <f t="shared" si="16"/>
        <v>0</v>
      </c>
      <c r="R88" s="26">
        <v>100</v>
      </c>
      <c r="S88" s="26"/>
      <c r="T88" s="26">
        <v>0</v>
      </c>
      <c r="U88" s="28">
        <f t="shared" si="17"/>
        <v>100</v>
      </c>
      <c r="V88" s="20"/>
      <c r="X88" s="7" t="e">
        <f t="shared" si="18"/>
        <v>#DIV/0!</v>
      </c>
      <c r="Y88" s="7" t="e">
        <f t="shared" si="19"/>
        <v>#DIV/0!</v>
      </c>
      <c r="Z88" s="7">
        <f>VLOOKUP(A88,[1]TDSheet!$A:$X,24,0)</f>
        <v>0</v>
      </c>
      <c r="AA88" s="7">
        <f>VLOOKUP(A88,[1]TDSheet!$A:$Y,25,0)</f>
        <v>0</v>
      </c>
      <c r="AB88" s="7">
        <f>VLOOKUP(A88,[1]TDSheet!$A:$O,15,0)</f>
        <v>0</v>
      </c>
      <c r="AC88" s="25" t="str">
        <f>VLOOKUP(A88,[1]TDSheet!$A:$Z,26,0)</f>
        <v>акция/вывод</v>
      </c>
      <c r="AD88" s="7">
        <f t="shared" si="20"/>
        <v>100</v>
      </c>
    </row>
    <row r="89" spans="1:30" ht="11.1" customHeight="1" outlineLevel="2" x14ac:dyDescent="0.2">
      <c r="A89" s="9" t="s">
        <v>105</v>
      </c>
      <c r="B89" s="9" t="s">
        <v>23</v>
      </c>
      <c r="C89" s="23" t="str">
        <f>VLOOKUP(A89,[1]TDSheet!$A:$C,3,0)</f>
        <v>Нояб</v>
      </c>
      <c r="D89" s="5">
        <v>393</v>
      </c>
      <c r="E89" s="5">
        <v>124</v>
      </c>
      <c r="F89" s="5">
        <v>327</v>
      </c>
      <c r="G89" s="5">
        <v>73</v>
      </c>
      <c r="H89" s="5"/>
      <c r="I89" s="5">
        <f t="shared" si="14"/>
        <v>73</v>
      </c>
      <c r="J89" s="21">
        <f>VLOOKUP(A89,[1]TDSheet!$A:$H,8,0)</f>
        <v>0.4</v>
      </c>
      <c r="M89" s="7">
        <f t="shared" si="15"/>
        <v>327</v>
      </c>
      <c r="Q89" s="7">
        <f t="shared" si="16"/>
        <v>65.400000000000006</v>
      </c>
      <c r="R89" s="20">
        <f>9*Q89-I89</f>
        <v>515.6</v>
      </c>
      <c r="S89" s="20"/>
      <c r="T89" s="20">
        <v>0</v>
      </c>
      <c r="U89" s="28">
        <f t="shared" si="17"/>
        <v>515.6</v>
      </c>
      <c r="V89" s="20"/>
      <c r="X89" s="7">
        <f t="shared" si="18"/>
        <v>9</v>
      </c>
      <c r="Y89" s="7">
        <f t="shared" si="19"/>
        <v>1.1162079510703362</v>
      </c>
      <c r="Z89" s="7">
        <f>VLOOKUP(A89,[1]TDSheet!$A:$X,24,0)</f>
        <v>-0.2</v>
      </c>
      <c r="AA89" s="7">
        <f>VLOOKUP(A89,[1]TDSheet!$A:$Y,25,0)</f>
        <v>51.2</v>
      </c>
      <c r="AB89" s="7">
        <f>VLOOKUP(A89,[1]TDSheet!$A:$O,15,0)</f>
        <v>23.6</v>
      </c>
      <c r="AC89" s="25" t="str">
        <f>VLOOKUP(A89,[1]TDSheet!$A:$Z,26,0)</f>
        <v>акция/вывод</v>
      </c>
      <c r="AD89" s="7">
        <f t="shared" si="20"/>
        <v>206.24</v>
      </c>
    </row>
    <row r="90" spans="1:30" ht="11.1" customHeight="1" outlineLevel="2" x14ac:dyDescent="0.2">
      <c r="A90" s="9" t="s">
        <v>106</v>
      </c>
      <c r="B90" s="9" t="s">
        <v>23</v>
      </c>
      <c r="C90" s="23" t="str">
        <f>VLOOKUP(A90,[1]TDSheet!$A:$C,3,0)</f>
        <v>Нояб</v>
      </c>
      <c r="D90" s="5">
        <v>353</v>
      </c>
      <c r="E90" s="5">
        <v>1</v>
      </c>
      <c r="F90" s="5">
        <v>240</v>
      </c>
      <c r="G90" s="5"/>
      <c r="H90" s="5"/>
      <c r="I90" s="5">
        <f t="shared" si="14"/>
        <v>0</v>
      </c>
      <c r="J90" s="21">
        <f>VLOOKUP(A90,[1]TDSheet!$A:$H,8,0)</f>
        <v>0.4</v>
      </c>
      <c r="M90" s="7">
        <f t="shared" si="15"/>
        <v>240</v>
      </c>
      <c r="Q90" s="7">
        <f t="shared" si="16"/>
        <v>48</v>
      </c>
      <c r="R90" s="20">
        <f>8*Q90-I90</f>
        <v>384</v>
      </c>
      <c r="S90" s="20"/>
      <c r="T90" s="20">
        <v>0</v>
      </c>
      <c r="U90" s="28">
        <f t="shared" si="17"/>
        <v>384</v>
      </c>
      <c r="V90" s="20"/>
      <c r="X90" s="7">
        <f t="shared" si="18"/>
        <v>8</v>
      </c>
      <c r="Y90" s="7">
        <f t="shared" si="19"/>
        <v>0</v>
      </c>
      <c r="Z90" s="7">
        <f>VLOOKUP(A90,[1]TDSheet!$A:$X,24,0)</f>
        <v>5.4</v>
      </c>
      <c r="AA90" s="7">
        <f>VLOOKUP(A90,[1]TDSheet!$A:$Y,25,0)</f>
        <v>22.2</v>
      </c>
      <c r="AB90" s="7">
        <f>VLOOKUP(A90,[1]TDSheet!$A:$O,15,0)</f>
        <v>20.399999999999999</v>
      </c>
      <c r="AC90" s="25" t="str">
        <f>VLOOKUP(A90,[1]TDSheet!$A:$Z,26,0)</f>
        <v>акция/вывод</v>
      </c>
      <c r="AD90" s="7">
        <f t="shared" si="20"/>
        <v>153.60000000000002</v>
      </c>
    </row>
    <row r="91" spans="1:30" ht="21.95" customHeight="1" outlineLevel="2" x14ac:dyDescent="0.2">
      <c r="A91" s="9" t="s">
        <v>34</v>
      </c>
      <c r="B91" s="9" t="s">
        <v>23</v>
      </c>
      <c r="C91" s="9"/>
      <c r="D91" s="5">
        <v>84</v>
      </c>
      <c r="E91" s="5">
        <v>114</v>
      </c>
      <c r="F91" s="5">
        <v>84</v>
      </c>
      <c r="G91" s="5">
        <v>114</v>
      </c>
      <c r="H91" s="5">
        <f>VLOOKUP(A91,'для Гермес'!A:B,2,0)</f>
        <v>42</v>
      </c>
      <c r="I91" s="5">
        <f t="shared" si="14"/>
        <v>72</v>
      </c>
      <c r="J91" s="21">
        <f>VLOOKUP(A91,[1]TDSheet!$A:$H,8,0)</f>
        <v>0</v>
      </c>
      <c r="M91" s="7">
        <f t="shared" si="15"/>
        <v>0</v>
      </c>
      <c r="N91" s="7">
        <f>VLOOKUP(A91,[2]TDSheet!$A:$F,6,0)</f>
        <v>84</v>
      </c>
      <c r="Q91" s="7">
        <f t="shared" si="16"/>
        <v>0</v>
      </c>
      <c r="R91" s="20"/>
      <c r="S91" s="20"/>
      <c r="T91" s="20"/>
      <c r="U91" s="28"/>
      <c r="V91" s="20"/>
      <c r="X91" s="7" t="e">
        <f t="shared" si="18"/>
        <v>#DIV/0!</v>
      </c>
      <c r="Y91" s="7" t="e">
        <f t="shared" si="19"/>
        <v>#DIV/0!</v>
      </c>
      <c r="Z91" s="7">
        <f>VLOOKUP(A91,[1]TDSheet!$A:$X,24,0)</f>
        <v>0</v>
      </c>
      <c r="AA91" s="7">
        <f>VLOOKUP(A91,[1]TDSheet!$A:$Y,25,0)</f>
        <v>0</v>
      </c>
      <c r="AB91" s="7">
        <f>VLOOKUP(A91,[1]TDSheet!$A:$O,15,0)</f>
        <v>0</v>
      </c>
      <c r="AD91" s="7">
        <f t="shared" si="20"/>
        <v>0</v>
      </c>
    </row>
    <row r="92" spans="1:30" ht="21.95" customHeight="1" outlineLevel="2" x14ac:dyDescent="0.2">
      <c r="A92" s="9" t="s">
        <v>107</v>
      </c>
      <c r="B92" s="9" t="s">
        <v>23</v>
      </c>
      <c r="C92" s="9"/>
      <c r="D92" s="5">
        <v>84</v>
      </c>
      <c r="E92" s="5">
        <v>84</v>
      </c>
      <c r="F92" s="5">
        <v>84</v>
      </c>
      <c r="G92" s="5">
        <v>84</v>
      </c>
      <c r="H92" s="5">
        <f>VLOOKUP(A92,'для Гермес'!A:B,2,0)</f>
        <v>84</v>
      </c>
      <c r="I92" s="5">
        <f t="shared" si="14"/>
        <v>0</v>
      </c>
      <c r="J92" s="21">
        <f>VLOOKUP(A92,[1]TDSheet!$A:$H,8,0)</f>
        <v>0</v>
      </c>
      <c r="M92" s="7">
        <f t="shared" si="15"/>
        <v>0</v>
      </c>
      <c r="N92" s="7">
        <f>VLOOKUP(A92,[2]TDSheet!$A:$F,6,0)</f>
        <v>84</v>
      </c>
      <c r="Q92" s="7">
        <f t="shared" si="16"/>
        <v>0</v>
      </c>
      <c r="R92" s="20"/>
      <c r="S92" s="20"/>
      <c r="T92" s="20"/>
      <c r="U92" s="28"/>
      <c r="V92" s="20"/>
      <c r="X92" s="7" t="e">
        <f t="shared" si="18"/>
        <v>#DIV/0!</v>
      </c>
      <c r="Y92" s="7" t="e">
        <f t="shared" si="19"/>
        <v>#DIV/0!</v>
      </c>
      <c r="Z92" s="7">
        <f>VLOOKUP(A92,[1]TDSheet!$A:$X,24,0)</f>
        <v>0</v>
      </c>
      <c r="AA92" s="7">
        <f>VLOOKUP(A92,[1]TDSheet!$A:$Y,25,0)</f>
        <v>0</v>
      </c>
      <c r="AB92" s="7">
        <f>VLOOKUP(A92,[1]TDSheet!$A:$O,15,0)</f>
        <v>0</v>
      </c>
      <c r="AD92" s="7">
        <f t="shared" si="20"/>
        <v>0</v>
      </c>
    </row>
    <row r="93" spans="1:30" ht="21.95" customHeight="1" outlineLevel="2" x14ac:dyDescent="0.2">
      <c r="A93" s="9" t="s">
        <v>108</v>
      </c>
      <c r="B93" s="9" t="s">
        <v>23</v>
      </c>
      <c r="C93" s="9"/>
      <c r="D93" s="5">
        <v>100</v>
      </c>
      <c r="E93" s="5">
        <v>160</v>
      </c>
      <c r="F93" s="5">
        <v>100</v>
      </c>
      <c r="G93" s="5">
        <v>160</v>
      </c>
      <c r="H93" s="5">
        <f>VLOOKUP(A93,'для Гермес'!A:B,2,0)</f>
        <v>160</v>
      </c>
      <c r="I93" s="5">
        <f t="shared" si="14"/>
        <v>0</v>
      </c>
      <c r="J93" s="21">
        <f>VLOOKUP(A93,[1]TDSheet!$A:$H,8,0)</f>
        <v>0</v>
      </c>
      <c r="M93" s="7">
        <f t="shared" si="15"/>
        <v>0</v>
      </c>
      <c r="N93" s="7">
        <f>VLOOKUP(A93,[2]TDSheet!$A:$F,6,0)</f>
        <v>100</v>
      </c>
      <c r="Q93" s="7">
        <f t="shared" si="16"/>
        <v>0</v>
      </c>
      <c r="R93" s="20"/>
      <c r="S93" s="20"/>
      <c r="T93" s="20"/>
      <c r="U93" s="28"/>
      <c r="V93" s="20"/>
      <c r="X93" s="7" t="e">
        <f t="shared" si="18"/>
        <v>#DIV/0!</v>
      </c>
      <c r="Y93" s="7" t="e">
        <f t="shared" si="19"/>
        <v>#DIV/0!</v>
      </c>
      <c r="Z93" s="7">
        <f>VLOOKUP(A93,[1]TDSheet!$A:$X,24,0)</f>
        <v>0</v>
      </c>
      <c r="AA93" s="7">
        <f>VLOOKUP(A93,[1]TDSheet!$A:$Y,25,0)</f>
        <v>0</v>
      </c>
      <c r="AB93" s="7">
        <f>VLOOKUP(A93,[1]TDSheet!$A:$O,15,0)</f>
        <v>0</v>
      </c>
      <c r="AD93" s="7">
        <f t="shared" si="20"/>
        <v>0</v>
      </c>
    </row>
    <row r="94" spans="1:30" ht="21.95" customHeight="1" outlineLevel="2" x14ac:dyDescent="0.2">
      <c r="A94" s="9" t="s">
        <v>109</v>
      </c>
      <c r="B94" s="9" t="s">
        <v>23</v>
      </c>
      <c r="C94" s="9"/>
      <c r="D94" s="5">
        <v>120</v>
      </c>
      <c r="E94" s="5">
        <v>120</v>
      </c>
      <c r="F94" s="5">
        <v>120</v>
      </c>
      <c r="G94" s="5">
        <v>120</v>
      </c>
      <c r="H94" s="5">
        <f>VLOOKUP(A94,'для Гермес'!A:B,2,0)</f>
        <v>120</v>
      </c>
      <c r="I94" s="5">
        <f t="shared" si="14"/>
        <v>0</v>
      </c>
      <c r="J94" s="21">
        <f>VLOOKUP(A94,[1]TDSheet!$A:$H,8,0)</f>
        <v>0</v>
      </c>
      <c r="M94" s="7">
        <f t="shared" si="15"/>
        <v>0</v>
      </c>
      <c r="N94" s="7">
        <f>VLOOKUP(A94,[2]TDSheet!$A:$F,6,0)</f>
        <v>120</v>
      </c>
      <c r="Q94" s="7">
        <f t="shared" si="16"/>
        <v>0</v>
      </c>
      <c r="R94" s="20"/>
      <c r="S94" s="20"/>
      <c r="T94" s="20"/>
      <c r="U94" s="28"/>
      <c r="V94" s="20"/>
      <c r="X94" s="7" t="e">
        <f t="shared" si="18"/>
        <v>#DIV/0!</v>
      </c>
      <c r="Y94" s="7" t="e">
        <f t="shared" si="19"/>
        <v>#DIV/0!</v>
      </c>
      <c r="Z94" s="7">
        <f>VLOOKUP(A94,[1]TDSheet!$A:$X,24,0)</f>
        <v>0.2</v>
      </c>
      <c r="AA94" s="7">
        <f>VLOOKUP(A94,[1]TDSheet!$A:$Y,25,0)</f>
        <v>0.8</v>
      </c>
      <c r="AB94" s="7">
        <f>VLOOKUP(A94,[1]TDSheet!$A:$O,15,0)</f>
        <v>0</v>
      </c>
      <c r="AD94" s="7">
        <f t="shared" si="20"/>
        <v>0</v>
      </c>
    </row>
    <row r="95" spans="1:30" ht="21.95" customHeight="1" outlineLevel="2" x14ac:dyDescent="0.2">
      <c r="A95" s="9" t="s">
        <v>110</v>
      </c>
      <c r="B95" s="9" t="s">
        <v>23</v>
      </c>
      <c r="C95" s="9"/>
      <c r="D95" s="5">
        <v>92</v>
      </c>
      <c r="E95" s="5">
        <v>144</v>
      </c>
      <c r="F95" s="5">
        <v>92</v>
      </c>
      <c r="G95" s="5">
        <v>144</v>
      </c>
      <c r="H95" s="5">
        <f>VLOOKUP(A95,'для Гермес'!A:B,2,0)</f>
        <v>144</v>
      </c>
      <c r="I95" s="5">
        <f t="shared" si="14"/>
        <v>0</v>
      </c>
      <c r="J95" s="21">
        <f>VLOOKUP(A95,[1]TDSheet!$A:$H,8,0)</f>
        <v>0</v>
      </c>
      <c r="M95" s="7">
        <f t="shared" si="15"/>
        <v>0</v>
      </c>
      <c r="N95" s="7">
        <f>VLOOKUP(A95,[2]TDSheet!$A:$F,6,0)</f>
        <v>92</v>
      </c>
      <c r="Q95" s="7">
        <f t="shared" si="16"/>
        <v>0</v>
      </c>
      <c r="R95" s="20"/>
      <c r="S95" s="20"/>
      <c r="T95" s="20"/>
      <c r="U95" s="28"/>
      <c r="V95" s="20"/>
      <c r="X95" s="7" t="e">
        <f t="shared" si="18"/>
        <v>#DIV/0!</v>
      </c>
      <c r="Y95" s="7" t="e">
        <f t="shared" si="19"/>
        <v>#DIV/0!</v>
      </c>
      <c r="Z95" s="7">
        <f>VLOOKUP(A95,[1]TDSheet!$A:$X,24,0)</f>
        <v>0</v>
      </c>
      <c r="AA95" s="7">
        <f>VLOOKUP(A95,[1]TDSheet!$A:$Y,25,0)</f>
        <v>0</v>
      </c>
      <c r="AB95" s="7">
        <f>VLOOKUP(A95,[1]TDSheet!$A:$O,15,0)</f>
        <v>0</v>
      </c>
      <c r="AD95" s="7">
        <f t="shared" si="20"/>
        <v>0</v>
      </c>
    </row>
    <row r="96" spans="1:30" ht="21.95" customHeight="1" outlineLevel="2" x14ac:dyDescent="0.2">
      <c r="A96" s="9" t="s">
        <v>111</v>
      </c>
      <c r="B96" s="9" t="s">
        <v>23</v>
      </c>
      <c r="C96" s="23" t="str">
        <f>VLOOKUP(A96,[1]TDSheet!$A:$C,3,0)</f>
        <v>Нояб</v>
      </c>
      <c r="D96" s="5">
        <v>102</v>
      </c>
      <c r="E96" s="5"/>
      <c r="F96" s="5">
        <v>14</v>
      </c>
      <c r="G96" s="5">
        <v>81</v>
      </c>
      <c r="H96" s="5"/>
      <c r="I96" s="5">
        <f t="shared" si="14"/>
        <v>81</v>
      </c>
      <c r="J96" s="21">
        <f>VLOOKUP(A96,[1]TDSheet!$A:$H,8,0)</f>
        <v>0.4</v>
      </c>
      <c r="M96" s="7">
        <f t="shared" si="15"/>
        <v>14</v>
      </c>
      <c r="Q96" s="7">
        <f t="shared" si="16"/>
        <v>2.8</v>
      </c>
      <c r="R96" s="20"/>
      <c r="S96" s="20"/>
      <c r="T96" s="20">
        <v>42</v>
      </c>
      <c r="U96" s="28"/>
      <c r="V96" s="20"/>
      <c r="X96" s="7">
        <f t="shared" si="18"/>
        <v>43.928571428571431</v>
      </c>
      <c r="Y96" s="7">
        <f t="shared" si="19"/>
        <v>28.928571428571431</v>
      </c>
      <c r="Z96" s="7">
        <f>VLOOKUP(A96,[1]TDSheet!$A:$X,24,0)</f>
        <v>0</v>
      </c>
      <c r="AA96" s="7">
        <f>VLOOKUP(A96,[1]TDSheet!$A:$Y,25,0)</f>
        <v>0</v>
      </c>
      <c r="AB96" s="7">
        <f>VLOOKUP(A96,[1]TDSheet!$A:$O,15,0)</f>
        <v>1.4</v>
      </c>
      <c r="AC96" s="25" t="str">
        <f>VLOOKUP(A96,[1]TDSheet!$A:$Z,26,0)</f>
        <v>акция/вывод</v>
      </c>
      <c r="AD96" s="7">
        <f t="shared" si="20"/>
        <v>0</v>
      </c>
    </row>
    <row r="97" spans="1:30" ht="11.1" customHeight="1" outlineLevel="2" x14ac:dyDescent="0.2">
      <c r="A97" s="9" t="s">
        <v>66</v>
      </c>
      <c r="B97" s="9" t="s">
        <v>9</v>
      </c>
      <c r="C97" s="9"/>
      <c r="D97" s="5">
        <v>171.28</v>
      </c>
      <c r="E97" s="5">
        <v>49.414999999999999</v>
      </c>
      <c r="F97" s="5">
        <v>165.87799999999999</v>
      </c>
      <c r="G97" s="5">
        <v>42.591999999999999</v>
      </c>
      <c r="H97" s="5"/>
      <c r="I97" s="5">
        <f t="shared" si="14"/>
        <v>42.591999999999999</v>
      </c>
      <c r="J97" s="21">
        <f>VLOOKUP(A97,[1]TDSheet!$A:$H,8,0)</f>
        <v>1</v>
      </c>
      <c r="M97" s="7">
        <f t="shared" si="15"/>
        <v>165.87799999999999</v>
      </c>
      <c r="Q97" s="7">
        <f t="shared" si="16"/>
        <v>33.175599999999996</v>
      </c>
      <c r="R97" s="20">
        <f>9*Q97-I97</f>
        <v>255.98839999999996</v>
      </c>
      <c r="S97" s="20"/>
      <c r="T97" s="20">
        <v>1</v>
      </c>
      <c r="U97" s="28">
        <f t="shared" si="17"/>
        <v>254.98839999999996</v>
      </c>
      <c r="V97" s="20"/>
      <c r="X97" s="7">
        <f t="shared" si="18"/>
        <v>9</v>
      </c>
      <c r="Y97" s="7">
        <f t="shared" si="19"/>
        <v>1.2838351077297774</v>
      </c>
      <c r="Z97" s="7">
        <f>VLOOKUP(A97,[1]TDSheet!$A:$X,24,0)</f>
        <v>13.4078</v>
      </c>
      <c r="AA97" s="7">
        <f>VLOOKUP(A97,[1]TDSheet!$A:$Y,25,0)</f>
        <v>19.303000000000001</v>
      </c>
      <c r="AB97" s="7">
        <f>VLOOKUP(A97,[1]TDSheet!$A:$O,15,0)</f>
        <v>16.965600000000002</v>
      </c>
      <c r="AD97" s="7">
        <f t="shared" si="20"/>
        <v>254.98839999999996</v>
      </c>
    </row>
    <row r="98" spans="1:30" ht="11.1" customHeight="1" outlineLevel="2" x14ac:dyDescent="0.2">
      <c r="A98" s="9" t="s">
        <v>67</v>
      </c>
      <c r="B98" s="9" t="s">
        <v>9</v>
      </c>
      <c r="C98" s="9"/>
      <c r="D98" s="5">
        <v>109.599</v>
      </c>
      <c r="E98" s="5">
        <v>20.225000000000001</v>
      </c>
      <c r="F98" s="5">
        <v>59.75</v>
      </c>
      <c r="G98" s="5">
        <v>58.625</v>
      </c>
      <c r="H98" s="5"/>
      <c r="I98" s="5">
        <f t="shared" si="14"/>
        <v>58.625</v>
      </c>
      <c r="J98" s="21">
        <f>VLOOKUP(A98,[1]TDSheet!$A:$H,8,0)</f>
        <v>1</v>
      </c>
      <c r="M98" s="7">
        <f t="shared" si="15"/>
        <v>59.75</v>
      </c>
      <c r="Q98" s="7">
        <f t="shared" si="16"/>
        <v>11.95</v>
      </c>
      <c r="R98" s="20">
        <f t="shared" ref="R98" si="22">13*Q98-I98</f>
        <v>96.724999999999994</v>
      </c>
      <c r="S98" s="20"/>
      <c r="T98" s="20">
        <v>16</v>
      </c>
      <c r="U98" s="28">
        <f t="shared" si="17"/>
        <v>80.724999999999994</v>
      </c>
      <c r="V98" s="20"/>
      <c r="X98" s="7">
        <f t="shared" si="18"/>
        <v>13</v>
      </c>
      <c r="Y98" s="7">
        <f t="shared" si="19"/>
        <v>4.9058577405857742</v>
      </c>
      <c r="Z98" s="7">
        <f>VLOOKUP(A98,[1]TDSheet!$A:$X,24,0)</f>
        <v>10.054399999999999</v>
      </c>
      <c r="AA98" s="7">
        <f>VLOOKUP(A98,[1]TDSheet!$A:$Y,25,0)</f>
        <v>9.6956000000000007</v>
      </c>
      <c r="AB98" s="7">
        <f>VLOOKUP(A98,[1]TDSheet!$A:$O,15,0)</f>
        <v>9.6776</v>
      </c>
      <c r="AD98" s="7">
        <f t="shared" si="20"/>
        <v>80.724999999999994</v>
      </c>
    </row>
    <row r="99" spans="1:30" ht="21.95" customHeight="1" outlineLevel="2" x14ac:dyDescent="0.2">
      <c r="A99" s="9" t="s">
        <v>112</v>
      </c>
      <c r="B99" s="9" t="s">
        <v>23</v>
      </c>
      <c r="C99" s="9"/>
      <c r="D99" s="5">
        <v>54</v>
      </c>
      <c r="E99" s="5"/>
      <c r="F99" s="5">
        <v>11</v>
      </c>
      <c r="G99" s="5">
        <v>4</v>
      </c>
      <c r="H99" s="5"/>
      <c r="I99" s="5">
        <f t="shared" si="14"/>
        <v>4</v>
      </c>
      <c r="J99" s="21">
        <f>VLOOKUP(A99,[1]TDSheet!$A:$H,8,0)</f>
        <v>0</v>
      </c>
      <c r="M99" s="7">
        <f t="shared" si="15"/>
        <v>11</v>
      </c>
      <c r="Q99" s="7">
        <f t="shared" si="16"/>
        <v>2.2000000000000002</v>
      </c>
      <c r="R99" s="20"/>
      <c r="S99" s="20"/>
      <c r="T99" s="20"/>
      <c r="U99" s="28"/>
      <c r="V99" s="20"/>
      <c r="X99" s="7">
        <f t="shared" si="18"/>
        <v>1.8181818181818181</v>
      </c>
      <c r="Y99" s="7">
        <f t="shared" si="19"/>
        <v>1.8181818181818181</v>
      </c>
      <c r="Z99" s="7">
        <f>VLOOKUP(A99,[1]TDSheet!$A:$X,24,0)</f>
        <v>5.6</v>
      </c>
      <c r="AA99" s="7">
        <f>VLOOKUP(A99,[1]TDSheet!$A:$Y,25,0)</f>
        <v>4.5999999999999996</v>
      </c>
      <c r="AB99" s="7">
        <f>VLOOKUP(A99,[1]TDSheet!$A:$O,15,0)</f>
        <v>7.2</v>
      </c>
      <c r="AD99" s="7">
        <f t="shared" si="20"/>
        <v>0</v>
      </c>
    </row>
    <row r="100" spans="1:30" ht="21.95" customHeight="1" outlineLevel="2" x14ac:dyDescent="0.2">
      <c r="A100" s="9" t="s">
        <v>35</v>
      </c>
      <c r="B100" s="9" t="s">
        <v>23</v>
      </c>
      <c r="C100" s="9"/>
      <c r="D100" s="5">
        <v>65</v>
      </c>
      <c r="E100" s="5">
        <v>144</v>
      </c>
      <c r="F100" s="5">
        <v>60</v>
      </c>
      <c r="G100" s="5">
        <v>144</v>
      </c>
      <c r="H100" s="5"/>
      <c r="I100" s="5">
        <f t="shared" si="14"/>
        <v>144</v>
      </c>
      <c r="J100" s="21">
        <f>VLOOKUP(A100,[1]TDSheet!$A:$H,8,0)</f>
        <v>0.4</v>
      </c>
      <c r="M100" s="7">
        <f t="shared" si="15"/>
        <v>60</v>
      </c>
      <c r="Q100" s="7">
        <f t="shared" si="16"/>
        <v>12</v>
      </c>
      <c r="R100" s="20">
        <f t="shared" ref="R100:R101" si="23">13*Q100-I100</f>
        <v>12</v>
      </c>
      <c r="S100" s="20"/>
      <c r="T100" s="20">
        <v>0</v>
      </c>
      <c r="U100" s="28">
        <f t="shared" si="17"/>
        <v>12</v>
      </c>
      <c r="V100" s="20"/>
      <c r="X100" s="7">
        <f t="shared" si="18"/>
        <v>13</v>
      </c>
      <c r="Y100" s="7">
        <f t="shared" si="19"/>
        <v>12</v>
      </c>
      <c r="Z100" s="7">
        <f>VLOOKUP(A100,[1]TDSheet!$A:$X,24,0)</f>
        <v>20.6</v>
      </c>
      <c r="AA100" s="7">
        <f>VLOOKUP(A100,[1]TDSheet!$A:$Y,25,0)</f>
        <v>9.6</v>
      </c>
      <c r="AB100" s="7">
        <f>VLOOKUP(A100,[1]TDSheet!$A:$O,15,0)</f>
        <v>20</v>
      </c>
      <c r="AD100" s="7">
        <f t="shared" si="20"/>
        <v>4.8000000000000007</v>
      </c>
    </row>
    <row r="101" spans="1:30" ht="21.95" customHeight="1" outlineLevel="2" x14ac:dyDescent="0.2">
      <c r="A101" s="9" t="s">
        <v>36</v>
      </c>
      <c r="B101" s="9" t="s">
        <v>23</v>
      </c>
      <c r="C101" s="9"/>
      <c r="D101" s="5">
        <v>113</v>
      </c>
      <c r="E101" s="5">
        <v>176</v>
      </c>
      <c r="F101" s="5">
        <v>106</v>
      </c>
      <c r="G101" s="5">
        <v>176</v>
      </c>
      <c r="H101" s="5"/>
      <c r="I101" s="5">
        <f t="shared" si="14"/>
        <v>176</v>
      </c>
      <c r="J101" s="21">
        <f>VLOOKUP(A101,[1]TDSheet!$A:$H,8,0)</f>
        <v>0.33</v>
      </c>
      <c r="M101" s="7">
        <f t="shared" si="15"/>
        <v>106</v>
      </c>
      <c r="Q101" s="7">
        <f t="shared" si="16"/>
        <v>21.2</v>
      </c>
      <c r="R101" s="20">
        <f t="shared" si="23"/>
        <v>99.599999999999966</v>
      </c>
      <c r="S101" s="20"/>
      <c r="T101" s="20">
        <v>0</v>
      </c>
      <c r="U101" s="28">
        <f t="shared" si="17"/>
        <v>99.599999999999966</v>
      </c>
      <c r="V101" s="20"/>
      <c r="X101" s="7">
        <f t="shared" si="18"/>
        <v>12.999999999999998</v>
      </c>
      <c r="Y101" s="7">
        <f t="shared" si="19"/>
        <v>8.3018867924528301</v>
      </c>
      <c r="Z101" s="7">
        <f>VLOOKUP(A101,[1]TDSheet!$A:$X,24,0)</f>
        <v>30.2</v>
      </c>
      <c r="AA101" s="7">
        <f>VLOOKUP(A101,[1]TDSheet!$A:$Y,25,0)</f>
        <v>0</v>
      </c>
      <c r="AB101" s="7">
        <f>VLOOKUP(A101,[1]TDSheet!$A:$O,15,0)</f>
        <v>25.2</v>
      </c>
      <c r="AD101" s="7">
        <f t="shared" si="20"/>
        <v>32.867999999999988</v>
      </c>
    </row>
    <row r="102" spans="1:30" ht="11.1" customHeight="1" outlineLevel="2" x14ac:dyDescent="0.2">
      <c r="A102" s="9" t="s">
        <v>113</v>
      </c>
      <c r="B102" s="9" t="s">
        <v>23</v>
      </c>
      <c r="C102" s="9"/>
      <c r="D102" s="5"/>
      <c r="E102" s="5">
        <v>247</v>
      </c>
      <c r="F102" s="5">
        <v>247</v>
      </c>
      <c r="G102" s="5"/>
      <c r="H102" s="5"/>
      <c r="I102" s="5">
        <f t="shared" si="14"/>
        <v>0</v>
      </c>
      <c r="J102" s="21">
        <v>0</v>
      </c>
      <c r="M102" s="7">
        <f t="shared" si="15"/>
        <v>247</v>
      </c>
      <c r="Q102" s="7">
        <f t="shared" si="16"/>
        <v>49.4</v>
      </c>
      <c r="R102" s="20"/>
      <c r="S102" s="20"/>
      <c r="T102" s="20"/>
      <c r="U102" s="28"/>
      <c r="V102" s="20"/>
      <c r="X102" s="7">
        <f t="shared" si="18"/>
        <v>0</v>
      </c>
      <c r="Y102" s="7">
        <f t="shared" si="19"/>
        <v>0</v>
      </c>
      <c r="Z102" s="7">
        <v>0</v>
      </c>
      <c r="AA102" s="7">
        <v>0</v>
      </c>
      <c r="AB102" s="7">
        <v>0</v>
      </c>
      <c r="AD102" s="7">
        <f t="shared" si="20"/>
        <v>0</v>
      </c>
    </row>
    <row r="103" spans="1:30" ht="11.1" customHeight="1" outlineLevel="2" x14ac:dyDescent="0.2">
      <c r="A103" s="9" t="s">
        <v>68</v>
      </c>
      <c r="B103" s="9" t="s">
        <v>9</v>
      </c>
      <c r="C103" s="9"/>
      <c r="D103" s="5">
        <v>-6.13</v>
      </c>
      <c r="E103" s="5">
        <v>225.90600000000001</v>
      </c>
      <c r="F103" s="5">
        <v>217.136</v>
      </c>
      <c r="G103" s="5"/>
      <c r="H103" s="5"/>
      <c r="I103" s="5">
        <f t="shared" si="14"/>
        <v>0</v>
      </c>
      <c r="J103" s="21">
        <f>VLOOKUP(A103,[1]TDSheet!$A:$H,8,0)</f>
        <v>0</v>
      </c>
      <c r="M103" s="7">
        <f t="shared" si="15"/>
        <v>217.136</v>
      </c>
      <c r="Q103" s="7">
        <f t="shared" si="16"/>
        <v>43.427199999999999</v>
      </c>
      <c r="R103" s="20"/>
      <c r="S103" s="20"/>
      <c r="T103" s="20">
        <v>0</v>
      </c>
      <c r="U103" s="28"/>
      <c r="V103" s="20"/>
      <c r="X103" s="7">
        <f t="shared" si="18"/>
        <v>0</v>
      </c>
      <c r="Y103" s="7">
        <f t="shared" si="19"/>
        <v>0</v>
      </c>
      <c r="Z103" s="7">
        <f>VLOOKUP(A103,[1]TDSheet!$A:$X,24,0)</f>
        <v>67.231799999999993</v>
      </c>
      <c r="AA103" s="7">
        <f>VLOOKUP(A103,[1]TDSheet!$A:$Y,25,0)</f>
        <v>61.705399999999997</v>
      </c>
      <c r="AB103" s="7">
        <f>VLOOKUP(A103,[1]TDSheet!$A:$O,15,0)</f>
        <v>2.8083999999999998</v>
      </c>
      <c r="AD103" s="7">
        <f t="shared" si="20"/>
        <v>0</v>
      </c>
    </row>
    <row r="104" spans="1:30" ht="11.1" customHeight="1" outlineLevel="2" x14ac:dyDescent="0.2">
      <c r="A104" s="9" t="s">
        <v>17</v>
      </c>
      <c r="B104" s="9" t="s">
        <v>9</v>
      </c>
      <c r="C104" s="9"/>
      <c r="D104" s="5">
        <v>-2.68</v>
      </c>
      <c r="E104" s="5">
        <v>27.085000000000001</v>
      </c>
      <c r="F104" s="5">
        <v>24.405000000000001</v>
      </c>
      <c r="G104" s="5"/>
      <c r="H104" s="5"/>
      <c r="I104" s="5">
        <f t="shared" si="14"/>
        <v>0</v>
      </c>
      <c r="J104" s="21">
        <f>VLOOKUP(A104,[1]TDSheet!$A:$H,8,0)</f>
        <v>0</v>
      </c>
      <c r="M104" s="7">
        <f t="shared" si="15"/>
        <v>24.405000000000001</v>
      </c>
      <c r="Q104" s="7">
        <f t="shared" si="16"/>
        <v>4.8810000000000002</v>
      </c>
      <c r="R104" s="20"/>
      <c r="S104" s="20"/>
      <c r="T104" s="20">
        <v>0</v>
      </c>
      <c r="U104" s="28"/>
      <c r="V104" s="20"/>
      <c r="X104" s="7">
        <f t="shared" si="18"/>
        <v>0</v>
      </c>
      <c r="Y104" s="7">
        <f t="shared" si="19"/>
        <v>0</v>
      </c>
      <c r="Z104" s="7">
        <f>VLOOKUP(A104,[1]TDSheet!$A:$X,24,0)</f>
        <v>6.2380000000000004</v>
      </c>
      <c r="AA104" s="7">
        <f>VLOOKUP(A104,[1]TDSheet!$A:$Y,25,0)</f>
        <v>5.4014000000000006</v>
      </c>
      <c r="AB104" s="7">
        <f>VLOOKUP(A104,[1]TDSheet!$A:$O,15,0)</f>
        <v>3.2462000000000004</v>
      </c>
      <c r="AD104" s="7">
        <f t="shared" si="20"/>
        <v>0</v>
      </c>
    </row>
    <row r="105" spans="1:30" ht="11.1" customHeight="1" outlineLevel="2" x14ac:dyDescent="0.2">
      <c r="A105" s="9" t="s">
        <v>18</v>
      </c>
      <c r="B105" s="9" t="s">
        <v>9</v>
      </c>
      <c r="C105" s="9"/>
      <c r="D105" s="5">
        <v>615.13300000000004</v>
      </c>
      <c r="E105" s="5"/>
      <c r="F105" s="5">
        <v>4.0250000000000004</v>
      </c>
      <c r="G105" s="5">
        <v>604</v>
      </c>
      <c r="H105" s="5"/>
      <c r="I105" s="5">
        <f t="shared" si="14"/>
        <v>604</v>
      </c>
      <c r="J105" s="21">
        <f>VLOOKUP(A105,[1]TDSheet!$A:$H,8,0)</f>
        <v>0</v>
      </c>
      <c r="M105" s="7">
        <f t="shared" si="15"/>
        <v>4.0250000000000004</v>
      </c>
      <c r="Q105" s="7">
        <f t="shared" si="16"/>
        <v>0.80500000000000005</v>
      </c>
      <c r="R105" s="20"/>
      <c r="S105" s="20"/>
      <c r="T105" s="20"/>
      <c r="U105" s="28"/>
      <c r="V105" s="20"/>
      <c r="X105" s="7">
        <f t="shared" si="18"/>
        <v>750.31055900621118</v>
      </c>
      <c r="Y105" s="7">
        <f t="shared" si="19"/>
        <v>750.31055900621118</v>
      </c>
      <c r="Z105" s="7">
        <f>VLOOKUP(A105,[1]TDSheet!$A:$X,24,0)</f>
        <v>7.7919999999999998</v>
      </c>
      <c r="AA105" s="7">
        <f>VLOOKUP(A105,[1]TDSheet!$A:$Y,25,0)</f>
        <v>-2.4234</v>
      </c>
      <c r="AB105" s="7">
        <f>VLOOKUP(A105,[1]TDSheet!$A:$O,15,0)</f>
        <v>2.69</v>
      </c>
      <c r="AD105" s="7">
        <f t="shared" si="20"/>
        <v>0</v>
      </c>
    </row>
    <row r="106" spans="1:30" ht="21.95" customHeight="1" outlineLevel="2" x14ac:dyDescent="0.2">
      <c r="A106" s="9" t="s">
        <v>37</v>
      </c>
      <c r="B106" s="9" t="s">
        <v>23</v>
      </c>
      <c r="C106" s="9"/>
      <c r="D106" s="5">
        <v>12</v>
      </c>
      <c r="E106" s="5">
        <v>4</v>
      </c>
      <c r="F106" s="5">
        <v>4</v>
      </c>
      <c r="G106" s="5">
        <v>12</v>
      </c>
      <c r="H106" s="5"/>
      <c r="I106" s="5">
        <f t="shared" si="14"/>
        <v>12</v>
      </c>
      <c r="J106" s="21">
        <f>VLOOKUP(A106,[1]TDSheet!$A:$H,8,0)</f>
        <v>0</v>
      </c>
      <c r="M106" s="7">
        <f t="shared" si="15"/>
        <v>4</v>
      </c>
      <c r="Q106" s="7">
        <f t="shared" si="16"/>
        <v>0.8</v>
      </c>
      <c r="R106" s="20"/>
      <c r="S106" s="20"/>
      <c r="T106" s="20"/>
      <c r="U106" s="28"/>
      <c r="V106" s="20"/>
      <c r="X106" s="7">
        <f t="shared" si="18"/>
        <v>15</v>
      </c>
      <c r="Y106" s="7">
        <f t="shared" si="19"/>
        <v>15</v>
      </c>
      <c r="Z106" s="7">
        <f>VLOOKUP(A106,[1]TDSheet!$A:$X,24,0)</f>
        <v>0.4</v>
      </c>
      <c r="AA106" s="7">
        <f>VLOOKUP(A106,[1]TDSheet!$A:$Y,25,0)</f>
        <v>1</v>
      </c>
      <c r="AB106" s="7">
        <f>VLOOKUP(A106,[1]TDSheet!$A:$O,15,0)</f>
        <v>0</v>
      </c>
      <c r="AD106" s="7">
        <f t="shared" si="20"/>
        <v>0</v>
      </c>
    </row>
    <row r="107" spans="1:30" ht="21.95" customHeight="1" outlineLevel="2" x14ac:dyDescent="0.2">
      <c r="A107" s="9" t="s">
        <v>19</v>
      </c>
      <c r="B107" s="9" t="s">
        <v>9</v>
      </c>
      <c r="C107" s="9"/>
      <c r="D107" s="5">
        <v>59.893999999999998</v>
      </c>
      <c r="E107" s="5">
        <v>2.5939999999999999</v>
      </c>
      <c r="F107" s="5">
        <v>17.693999999999999</v>
      </c>
      <c r="G107" s="5">
        <v>39.543999999999997</v>
      </c>
      <c r="H107" s="5"/>
      <c r="I107" s="5">
        <f t="shared" si="14"/>
        <v>39.543999999999997</v>
      </c>
      <c r="J107" s="21">
        <f>VLOOKUP(A107,[1]TDSheet!$A:$H,8,0)</f>
        <v>0</v>
      </c>
      <c r="M107" s="7">
        <f t="shared" si="15"/>
        <v>17.693999999999999</v>
      </c>
      <c r="Q107" s="7">
        <f t="shared" si="16"/>
        <v>3.5387999999999997</v>
      </c>
      <c r="R107" s="20"/>
      <c r="S107" s="20"/>
      <c r="T107" s="20"/>
      <c r="U107" s="28"/>
      <c r="V107" s="20"/>
      <c r="X107" s="7">
        <f t="shared" si="18"/>
        <v>11.174409404317847</v>
      </c>
      <c r="Y107" s="7">
        <f t="shared" si="19"/>
        <v>11.174409404317847</v>
      </c>
      <c r="Z107" s="7">
        <f>VLOOKUP(A107,[1]TDSheet!$A:$X,24,0)</f>
        <v>30.363600000000002</v>
      </c>
      <c r="AA107" s="7">
        <f>VLOOKUP(A107,[1]TDSheet!$A:$Y,25,0)</f>
        <v>5.45</v>
      </c>
      <c r="AB107" s="7">
        <f>VLOOKUP(A107,[1]TDSheet!$A:$O,15,0)</f>
        <v>2.1781999999999999</v>
      </c>
      <c r="AD107" s="7">
        <f t="shared" si="20"/>
        <v>0</v>
      </c>
    </row>
    <row r="108" spans="1:30" ht="11.1" customHeight="1" outlineLevel="2" x14ac:dyDescent="0.2">
      <c r="A108" s="9" t="s">
        <v>20</v>
      </c>
      <c r="B108" s="9" t="s">
        <v>9</v>
      </c>
      <c r="C108" s="9"/>
      <c r="D108" s="5">
        <v>209.06800000000001</v>
      </c>
      <c r="E108" s="5"/>
      <c r="F108" s="5">
        <v>17.609000000000002</v>
      </c>
      <c r="G108" s="5">
        <v>191.459</v>
      </c>
      <c r="H108" s="5"/>
      <c r="I108" s="5">
        <f t="shared" si="14"/>
        <v>191.459</v>
      </c>
      <c r="J108" s="21">
        <f>VLOOKUP(A108,[1]TDSheet!$A:$H,8,0)</f>
        <v>0</v>
      </c>
      <c r="M108" s="7">
        <f t="shared" si="15"/>
        <v>17.609000000000002</v>
      </c>
      <c r="Q108" s="7">
        <f t="shared" si="16"/>
        <v>3.5218000000000003</v>
      </c>
      <c r="R108" s="20"/>
      <c r="S108" s="20"/>
      <c r="T108" s="20">
        <v>0</v>
      </c>
      <c r="U108" s="28"/>
      <c r="V108" s="20"/>
      <c r="X108" s="7">
        <f t="shared" si="18"/>
        <v>54.363961610540059</v>
      </c>
      <c r="Y108" s="7">
        <f t="shared" si="19"/>
        <v>54.363961610540059</v>
      </c>
      <c r="Z108" s="7">
        <f>VLOOKUP(A108,[1]TDSheet!$A:$X,24,0)</f>
        <v>10.997400000000001</v>
      </c>
      <c r="AA108" s="7">
        <f>VLOOKUP(A108,[1]TDSheet!$A:$Y,25,0)</f>
        <v>5.1264000000000003</v>
      </c>
      <c r="AB108" s="7">
        <f>VLOOKUP(A108,[1]TDSheet!$A:$O,15,0)</f>
        <v>7.0591999999999997</v>
      </c>
      <c r="AD108" s="7">
        <f t="shared" si="20"/>
        <v>0</v>
      </c>
    </row>
    <row r="109" spans="1:30" ht="21.95" customHeight="1" outlineLevel="2" x14ac:dyDescent="0.2">
      <c r="A109" s="9" t="s">
        <v>69</v>
      </c>
      <c r="B109" s="9" t="s">
        <v>9</v>
      </c>
      <c r="C109" s="9"/>
      <c r="D109" s="5">
        <v>1172.2339999999999</v>
      </c>
      <c r="E109" s="5"/>
      <c r="F109" s="5">
        <v>1.48</v>
      </c>
      <c r="G109" s="5">
        <v>1167.768</v>
      </c>
      <c r="H109" s="5"/>
      <c r="I109" s="5">
        <f t="shared" si="14"/>
        <v>1167.768</v>
      </c>
      <c r="J109" s="21">
        <f>VLOOKUP(A109,[1]TDSheet!$A:$H,8,0)</f>
        <v>0</v>
      </c>
      <c r="M109" s="7">
        <f t="shared" si="15"/>
        <v>1.48</v>
      </c>
      <c r="Q109" s="7">
        <f t="shared" si="16"/>
        <v>0.29599999999999999</v>
      </c>
      <c r="R109" s="20"/>
      <c r="S109" s="20"/>
      <c r="T109" s="20"/>
      <c r="U109" s="28"/>
      <c r="V109" s="20"/>
      <c r="X109" s="7">
        <f t="shared" si="18"/>
        <v>3945.1621621621625</v>
      </c>
      <c r="Y109" s="7">
        <f t="shared" si="19"/>
        <v>3945.1621621621625</v>
      </c>
      <c r="Z109" s="7">
        <f>VLOOKUP(A109,[1]TDSheet!$A:$X,24,0)</f>
        <v>5.7134</v>
      </c>
      <c r="AA109" s="7">
        <f>VLOOKUP(A109,[1]TDSheet!$A:$Y,25,0)</f>
        <v>2.7025999999999999</v>
      </c>
      <c r="AB109" s="7">
        <f>VLOOKUP(A109,[1]TDSheet!$A:$O,15,0)</f>
        <v>1.5524</v>
      </c>
      <c r="AD109" s="7">
        <f t="shared" si="20"/>
        <v>0</v>
      </c>
    </row>
    <row r="110" spans="1:30" ht="11.1" customHeight="1" outlineLevel="2" x14ac:dyDescent="0.2">
      <c r="A110" s="9" t="s">
        <v>21</v>
      </c>
      <c r="B110" s="9" t="s">
        <v>9</v>
      </c>
      <c r="C110" s="9"/>
      <c r="D110" s="5">
        <v>409.76499999999999</v>
      </c>
      <c r="E110" s="5">
        <v>0.60199999999999998</v>
      </c>
      <c r="F110" s="5"/>
      <c r="G110" s="5">
        <v>409</v>
      </c>
      <c r="H110" s="5"/>
      <c r="I110" s="5">
        <f t="shared" si="14"/>
        <v>409</v>
      </c>
      <c r="J110" s="21">
        <f>VLOOKUP(A110,[1]TDSheet!$A:$H,8,0)</f>
        <v>0</v>
      </c>
      <c r="M110" s="7">
        <f t="shared" si="15"/>
        <v>0</v>
      </c>
      <c r="Q110" s="7">
        <f t="shared" si="16"/>
        <v>0</v>
      </c>
      <c r="R110" s="20"/>
      <c r="S110" s="20"/>
      <c r="T110" s="20"/>
      <c r="U110" s="28"/>
      <c r="V110" s="20"/>
      <c r="X110" s="7" t="e">
        <f t="shared" si="18"/>
        <v>#DIV/0!</v>
      </c>
      <c r="Y110" s="7" t="e">
        <f t="shared" si="19"/>
        <v>#DIV/0!</v>
      </c>
      <c r="Z110" s="7">
        <f>VLOOKUP(A110,[1]TDSheet!$A:$X,24,0)</f>
        <v>20.029199999999999</v>
      </c>
      <c r="AA110" s="7">
        <f>VLOOKUP(A110,[1]TDSheet!$A:$Y,25,0)</f>
        <v>0.27360000000000001</v>
      </c>
      <c r="AB110" s="7">
        <f>VLOOKUP(A110,[1]TDSheet!$A:$O,15,0)</f>
        <v>1.9134</v>
      </c>
      <c r="AD110" s="7">
        <f t="shared" si="20"/>
        <v>0</v>
      </c>
    </row>
    <row r="111" spans="1:30" ht="11.45" customHeight="1" x14ac:dyDescent="0.2">
      <c r="S111" s="29" t="s">
        <v>140</v>
      </c>
      <c r="T111" s="29"/>
    </row>
    <row r="112" spans="1:30" ht="11.45" customHeight="1" x14ac:dyDescent="0.2">
      <c r="S112" s="30"/>
      <c r="T112" s="30"/>
    </row>
    <row r="113" spans="19:20" ht="11.45" customHeight="1" x14ac:dyDescent="0.2">
      <c r="S113" s="30"/>
      <c r="T113" s="30"/>
    </row>
    <row r="114" spans="19:20" ht="11.45" customHeight="1" x14ac:dyDescent="0.2">
      <c r="S114" s="30"/>
      <c r="T114" s="30"/>
    </row>
    <row r="115" spans="19:20" ht="11.45" customHeight="1" x14ac:dyDescent="0.2">
      <c r="S115" s="30"/>
      <c r="T115" s="30"/>
    </row>
    <row r="116" spans="19:20" ht="11.45" customHeight="1" x14ac:dyDescent="0.2">
      <c r="S116" s="30"/>
      <c r="T116" s="30"/>
    </row>
  </sheetData>
  <autoFilter ref="A3:AD110" xr:uid="{DD648E8A-BE88-42AB-B6EC-6A44D77FDF52}"/>
  <mergeCells count="1">
    <mergeCell ref="S111:T116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0104-B266-48C2-A889-2FAB09E3EF3A}">
  <dimension ref="A1:B37"/>
  <sheetViews>
    <sheetView workbookViewId="0">
      <selection activeCell="D31" sqref="D31"/>
    </sheetView>
  </sheetViews>
  <sheetFormatPr defaultRowHeight="11.25" x14ac:dyDescent="0.2"/>
  <cols>
    <col min="1" max="1" width="98.83203125" bestFit="1" customWidth="1"/>
  </cols>
  <sheetData>
    <row r="1" spans="1:2" x14ac:dyDescent="0.2">
      <c r="A1" t="s">
        <v>83</v>
      </c>
      <c r="B1">
        <v>144</v>
      </c>
    </row>
    <row r="2" spans="1:2" x14ac:dyDescent="0.2">
      <c r="A2" t="s">
        <v>34</v>
      </c>
      <c r="B2">
        <v>42</v>
      </c>
    </row>
    <row r="3" spans="1:2" x14ac:dyDescent="0.2">
      <c r="A3" t="s">
        <v>34</v>
      </c>
      <c r="B3">
        <v>72</v>
      </c>
    </row>
    <row r="4" spans="1:2" x14ac:dyDescent="0.2">
      <c r="A4" t="s">
        <v>31</v>
      </c>
      <c r="B4">
        <v>30</v>
      </c>
    </row>
    <row r="5" spans="1:2" x14ac:dyDescent="0.2">
      <c r="A5" t="s">
        <v>32</v>
      </c>
      <c r="B5">
        <v>40</v>
      </c>
    </row>
    <row r="6" spans="1:2" x14ac:dyDescent="0.2">
      <c r="A6" t="s">
        <v>26</v>
      </c>
      <c r="B6">
        <v>138</v>
      </c>
    </row>
    <row r="7" spans="1:2" x14ac:dyDescent="0.2">
      <c r="A7" t="s">
        <v>33</v>
      </c>
      <c r="B7">
        <v>120</v>
      </c>
    </row>
    <row r="8" spans="1:2" x14ac:dyDescent="0.2">
      <c r="A8" t="s">
        <v>90</v>
      </c>
      <c r="B8">
        <v>354</v>
      </c>
    </row>
    <row r="9" spans="1:2" x14ac:dyDescent="0.2">
      <c r="A9" t="s">
        <v>110</v>
      </c>
      <c r="B9">
        <v>144</v>
      </c>
    </row>
    <row r="10" spans="1:2" x14ac:dyDescent="0.2">
      <c r="A10" t="s">
        <v>91</v>
      </c>
      <c r="B10">
        <v>354</v>
      </c>
    </row>
    <row r="11" spans="1:2" x14ac:dyDescent="0.2">
      <c r="A11" t="s">
        <v>108</v>
      </c>
      <c r="B11">
        <v>160</v>
      </c>
    </row>
    <row r="12" spans="1:2" x14ac:dyDescent="0.2">
      <c r="A12" t="s">
        <v>107</v>
      </c>
      <c r="B12">
        <v>84</v>
      </c>
    </row>
    <row r="13" spans="1:2" x14ac:dyDescent="0.2">
      <c r="A13" t="s">
        <v>92</v>
      </c>
      <c r="B13">
        <v>90</v>
      </c>
    </row>
    <row r="14" spans="1:2" x14ac:dyDescent="0.2">
      <c r="A14" t="s">
        <v>109</v>
      </c>
      <c r="B14">
        <v>120</v>
      </c>
    </row>
    <row r="15" spans="1:2" x14ac:dyDescent="0.2">
      <c r="A15" t="s">
        <v>100</v>
      </c>
      <c r="B15">
        <v>204</v>
      </c>
    </row>
    <row r="16" spans="1:2" x14ac:dyDescent="0.2">
      <c r="A16" t="s">
        <v>76</v>
      </c>
      <c r="B16">
        <v>80</v>
      </c>
    </row>
    <row r="17" spans="1:2" x14ac:dyDescent="0.2">
      <c r="A17" t="s">
        <v>97</v>
      </c>
      <c r="B17">
        <v>60</v>
      </c>
    </row>
    <row r="18" spans="1:2" x14ac:dyDescent="0.2">
      <c r="A18" t="s">
        <v>75</v>
      </c>
      <c r="B18">
        <v>290</v>
      </c>
    </row>
    <row r="19" spans="1:2" x14ac:dyDescent="0.2">
      <c r="A19" t="s">
        <v>77</v>
      </c>
      <c r="B19">
        <v>90</v>
      </c>
    </row>
    <row r="20" spans="1:2" x14ac:dyDescent="0.2">
      <c r="A20" t="s">
        <v>81</v>
      </c>
      <c r="B20">
        <v>840</v>
      </c>
    </row>
    <row r="21" spans="1:2" x14ac:dyDescent="0.2">
      <c r="A21" t="s">
        <v>80</v>
      </c>
      <c r="B21">
        <v>498</v>
      </c>
    </row>
    <row r="22" spans="1:2" x14ac:dyDescent="0.2">
      <c r="A22" t="s">
        <v>79</v>
      </c>
      <c r="B22">
        <v>150</v>
      </c>
    </row>
    <row r="23" spans="1:2" x14ac:dyDescent="0.2">
      <c r="A23" t="s">
        <v>71</v>
      </c>
      <c r="B23">
        <v>60</v>
      </c>
    </row>
    <row r="24" spans="1:2" x14ac:dyDescent="0.2">
      <c r="A24" t="s">
        <v>70</v>
      </c>
      <c r="B24">
        <v>120</v>
      </c>
    </row>
    <row r="25" spans="1:2" x14ac:dyDescent="0.2">
      <c r="A25" t="s">
        <v>54</v>
      </c>
      <c r="B25">
        <v>208.74100000000001</v>
      </c>
    </row>
    <row r="26" spans="1:2" x14ac:dyDescent="0.2">
      <c r="A26" t="s">
        <v>95</v>
      </c>
      <c r="B26">
        <v>260</v>
      </c>
    </row>
    <row r="27" spans="1:2" x14ac:dyDescent="0.2">
      <c r="A27" t="s">
        <v>101</v>
      </c>
      <c r="B27">
        <v>354</v>
      </c>
    </row>
    <row r="28" spans="1:2" x14ac:dyDescent="0.2">
      <c r="A28" t="s">
        <v>72</v>
      </c>
      <c r="B28">
        <v>24</v>
      </c>
    </row>
    <row r="29" spans="1:2" x14ac:dyDescent="0.2">
      <c r="A29" t="s">
        <v>73</v>
      </c>
      <c r="B29">
        <v>30</v>
      </c>
    </row>
    <row r="30" spans="1:2" x14ac:dyDescent="0.2">
      <c r="A30" t="s">
        <v>85</v>
      </c>
      <c r="B30">
        <v>42</v>
      </c>
    </row>
    <row r="31" spans="1:2" x14ac:dyDescent="0.2">
      <c r="A31" t="s">
        <v>86</v>
      </c>
      <c r="B31">
        <v>48</v>
      </c>
    </row>
    <row r="32" spans="1:2" x14ac:dyDescent="0.2">
      <c r="A32" t="s">
        <v>96</v>
      </c>
      <c r="B32">
        <v>42</v>
      </c>
    </row>
    <row r="33" spans="1:2" x14ac:dyDescent="0.2">
      <c r="A33" t="s">
        <v>87</v>
      </c>
      <c r="B33">
        <v>60</v>
      </c>
    </row>
    <row r="34" spans="1:2" x14ac:dyDescent="0.2">
      <c r="A34" t="s">
        <v>99</v>
      </c>
      <c r="B34">
        <v>42</v>
      </c>
    </row>
    <row r="35" spans="1:2" x14ac:dyDescent="0.2">
      <c r="A35" t="s">
        <v>82</v>
      </c>
      <c r="B35">
        <v>84</v>
      </c>
    </row>
    <row r="36" spans="1:2" x14ac:dyDescent="0.2">
      <c r="A36" t="s">
        <v>84</v>
      </c>
      <c r="B36">
        <v>96</v>
      </c>
    </row>
    <row r="37" spans="1:2" x14ac:dyDescent="0.2">
      <c r="A37" t="s">
        <v>78</v>
      </c>
      <c r="B37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для 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2023-11-15T09:39:40Z</dcterms:modified>
</cp:coreProperties>
</file>