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08,11,23 КИ\"/>
    </mc:Choice>
  </mc:AlternateContent>
  <xr:revisionPtr revIDLastSave="0" documentId="13_ncr:1_{C6EADB8E-09BE-469C-A565-420B8535F594}" xr6:coauthVersionLast="45" xr6:coauthVersionMax="45" xr10:uidLastSave="{00000000-0000-0000-0000-000000000000}"/>
  <bookViews>
    <workbookView xWindow="-120" yWindow="-120" windowWidth="29040" windowHeight="15840" tabRatio="305" xr2:uid="{00000000-000D-0000-FFFF-FFFF00000000}"/>
  </bookViews>
  <sheets>
    <sheet name="TDSheet" sheetId="1" r:id="rId1"/>
    <sheet name="Спар" sheetId="3" r:id="rId2"/>
  </sheets>
  <externalReferences>
    <externalReference r:id="rId3"/>
    <externalReference r:id="rId4"/>
  </externalReferences>
  <definedNames>
    <definedName name="_xlnm._FilterDatabase" localSheetId="0" hidden="1">TDSheet!$A$3:$AB$94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S15" i="1"/>
  <c r="S16" i="1"/>
  <c r="S17" i="1"/>
  <c r="S18" i="1"/>
  <c r="S19" i="1"/>
  <c r="S22" i="1"/>
  <c r="S41" i="1"/>
  <c r="S42" i="1"/>
  <c r="S43" i="1"/>
  <c r="S46" i="1"/>
  <c r="S47" i="1"/>
  <c r="S50" i="1"/>
  <c r="S57" i="1"/>
  <c r="S60" i="1"/>
  <c r="S61" i="1"/>
  <c r="S63" i="1"/>
  <c r="S64" i="1"/>
  <c r="S67" i="1"/>
  <c r="S68" i="1"/>
  <c r="S70" i="1"/>
  <c r="S74" i="1"/>
  <c r="AB74" i="1" s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AB91" i="1" s="1"/>
  <c r="S92" i="1"/>
  <c r="S93" i="1"/>
  <c r="AB93" i="1" s="1"/>
  <c r="S94" i="1"/>
  <c r="S6" i="1"/>
  <c r="AB6" i="1" s="1"/>
  <c r="S5" i="1" l="1"/>
  <c r="F56" i="1" l="1"/>
  <c r="F29" i="1"/>
  <c r="F21" i="1"/>
  <c r="I8" i="1"/>
  <c r="I9" i="1"/>
  <c r="I10" i="1"/>
  <c r="I11" i="1"/>
  <c r="I12" i="1"/>
  <c r="I13" i="1"/>
  <c r="I14" i="1"/>
  <c r="I15" i="1"/>
  <c r="I16" i="1"/>
  <c r="I18" i="1"/>
  <c r="I19" i="1"/>
  <c r="I20" i="1"/>
  <c r="I22" i="1"/>
  <c r="I23" i="1"/>
  <c r="I24" i="1"/>
  <c r="I25" i="1"/>
  <c r="I26" i="1"/>
  <c r="I27" i="1"/>
  <c r="I30" i="1"/>
  <c r="I31" i="1"/>
  <c r="I32" i="1"/>
  <c r="I33" i="1"/>
  <c r="I34" i="1"/>
  <c r="I35" i="1"/>
  <c r="I36" i="1"/>
  <c r="I37" i="1"/>
  <c r="I38" i="1"/>
  <c r="I40" i="1"/>
  <c r="I41" i="1"/>
  <c r="I42" i="1"/>
  <c r="I43" i="1"/>
  <c r="I44" i="1"/>
  <c r="I45" i="1"/>
  <c r="I47" i="1"/>
  <c r="I48" i="1"/>
  <c r="I50" i="1"/>
  <c r="I51" i="1"/>
  <c r="I53" i="1"/>
  <c r="I55" i="1"/>
  <c r="I57" i="1"/>
  <c r="I58" i="1"/>
  <c r="I61" i="1"/>
  <c r="I62" i="1"/>
  <c r="I63" i="1"/>
  <c r="I64" i="1"/>
  <c r="I65" i="1"/>
  <c r="I67" i="1"/>
  <c r="I69" i="1"/>
  <c r="I70" i="1"/>
  <c r="I71" i="1"/>
  <c r="I72" i="1"/>
  <c r="I74" i="1"/>
  <c r="I75" i="1"/>
  <c r="I76" i="1"/>
  <c r="I77" i="1"/>
  <c r="I78" i="1"/>
  <c r="I79" i="1"/>
  <c r="I82" i="1"/>
  <c r="I85" i="1"/>
  <c r="I87" i="1"/>
  <c r="I88" i="1"/>
  <c r="I89" i="1"/>
  <c r="I90" i="1"/>
  <c r="I91" i="1"/>
  <c r="I92" i="1"/>
  <c r="I93" i="1"/>
  <c r="I94" i="1"/>
  <c r="I6" i="1"/>
  <c r="H7" i="1"/>
  <c r="I7" i="1" s="1"/>
  <c r="H17" i="1"/>
  <c r="I17" i="1" s="1"/>
  <c r="H28" i="1"/>
  <c r="I28" i="1" s="1"/>
  <c r="H39" i="1"/>
  <c r="I39" i="1" s="1"/>
  <c r="H46" i="1"/>
  <c r="I46" i="1" s="1"/>
  <c r="H52" i="1"/>
  <c r="I52" i="1" s="1"/>
  <c r="H60" i="1"/>
  <c r="I60" i="1" s="1"/>
  <c r="H66" i="1"/>
  <c r="I66" i="1" s="1"/>
  <c r="H68" i="1"/>
  <c r="I68" i="1" s="1"/>
  <c r="H73" i="1"/>
  <c r="I73" i="1" s="1"/>
  <c r="H80" i="1"/>
  <c r="I80" i="1" s="1"/>
  <c r="H81" i="1"/>
  <c r="I81" i="1" s="1"/>
  <c r="H83" i="1"/>
  <c r="I83" i="1" s="1"/>
  <c r="H84" i="1"/>
  <c r="I84" i="1" s="1"/>
  <c r="H86" i="1"/>
  <c r="I86" i="1" s="1"/>
  <c r="I59" i="1" l="1"/>
  <c r="I49" i="1"/>
  <c r="I54" i="1"/>
  <c r="I56" i="1"/>
  <c r="I21" i="1"/>
  <c r="I29" i="1"/>
  <c r="J22" i="1"/>
  <c r="AB22" i="1" s="1"/>
  <c r="M22" i="1"/>
  <c r="Q22" i="1" s="1"/>
  <c r="V22" i="1" s="1"/>
  <c r="X22" i="1"/>
  <c r="Y22" i="1"/>
  <c r="Z22" i="1"/>
  <c r="V29" i="1" l="1"/>
  <c r="V56" i="1"/>
  <c r="W22" i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14" i="1"/>
  <c r="Q14" i="1" s="1"/>
  <c r="V14" i="1" s="1"/>
  <c r="M20" i="1"/>
  <c r="Q20" i="1" s="1"/>
  <c r="M21" i="1"/>
  <c r="Q21" i="1" s="1"/>
  <c r="R21" i="1" s="1"/>
  <c r="M23" i="1"/>
  <c r="Q23" i="1" s="1"/>
  <c r="M24" i="1"/>
  <c r="Q24" i="1" s="1"/>
  <c r="M25" i="1"/>
  <c r="Q25" i="1" s="1"/>
  <c r="M26" i="1"/>
  <c r="Q26" i="1" s="1"/>
  <c r="M27" i="1"/>
  <c r="Q27" i="1" s="1"/>
  <c r="M29" i="1"/>
  <c r="Q29" i="1" s="1"/>
  <c r="R29" i="1" s="1"/>
  <c r="M30" i="1"/>
  <c r="Q30" i="1" s="1"/>
  <c r="M31" i="1"/>
  <c r="Q31" i="1" s="1"/>
  <c r="M32" i="1"/>
  <c r="Q32" i="1" s="1"/>
  <c r="M33" i="1"/>
  <c r="Q33" i="1" s="1"/>
  <c r="M34" i="1"/>
  <c r="Q34" i="1" s="1"/>
  <c r="M35" i="1"/>
  <c r="Q35" i="1" s="1"/>
  <c r="M36" i="1"/>
  <c r="Q36" i="1" s="1"/>
  <c r="M37" i="1"/>
  <c r="Q37" i="1" s="1"/>
  <c r="M38" i="1"/>
  <c r="Q38" i="1" s="1"/>
  <c r="M40" i="1"/>
  <c r="Q40" i="1" s="1"/>
  <c r="M41" i="1"/>
  <c r="Q41" i="1" s="1"/>
  <c r="V41" i="1" s="1"/>
  <c r="M43" i="1"/>
  <c r="Q43" i="1" s="1"/>
  <c r="V43" i="1" s="1"/>
  <c r="M44" i="1"/>
  <c r="Q44" i="1" s="1"/>
  <c r="M45" i="1"/>
  <c r="Q45" i="1" s="1"/>
  <c r="M47" i="1"/>
  <c r="Q47" i="1" s="1"/>
  <c r="V47" i="1" s="1"/>
  <c r="M48" i="1"/>
  <c r="Q48" i="1" s="1"/>
  <c r="M50" i="1"/>
  <c r="Q50" i="1" s="1"/>
  <c r="V50" i="1" s="1"/>
  <c r="M51" i="1"/>
  <c r="Q51" i="1" s="1"/>
  <c r="M53" i="1"/>
  <c r="Q53" i="1" s="1"/>
  <c r="M54" i="1"/>
  <c r="Q54" i="1" s="1"/>
  <c r="R54" i="1" s="1"/>
  <c r="M55" i="1"/>
  <c r="Q55" i="1" s="1"/>
  <c r="M56" i="1"/>
  <c r="Q56" i="1" s="1"/>
  <c r="R56" i="1" s="1"/>
  <c r="M57" i="1"/>
  <c r="Q57" i="1" s="1"/>
  <c r="V57" i="1" s="1"/>
  <c r="M58" i="1"/>
  <c r="Q58" i="1" s="1"/>
  <c r="M61" i="1"/>
  <c r="Q61" i="1" s="1"/>
  <c r="V61" i="1" s="1"/>
  <c r="M62" i="1"/>
  <c r="Q62" i="1" s="1"/>
  <c r="M63" i="1"/>
  <c r="Q63" i="1" s="1"/>
  <c r="V63" i="1" s="1"/>
  <c r="M64" i="1"/>
  <c r="Q64" i="1" s="1"/>
  <c r="V64" i="1" s="1"/>
  <c r="M65" i="1"/>
  <c r="Q65" i="1" s="1"/>
  <c r="M67" i="1"/>
  <c r="Q67" i="1" s="1"/>
  <c r="V67" i="1" s="1"/>
  <c r="M69" i="1"/>
  <c r="Q69" i="1" s="1"/>
  <c r="M70" i="1"/>
  <c r="Q70" i="1" s="1"/>
  <c r="V70" i="1" s="1"/>
  <c r="M71" i="1"/>
  <c r="Q71" i="1" s="1"/>
  <c r="M72" i="1"/>
  <c r="Q72" i="1" s="1"/>
  <c r="M74" i="1"/>
  <c r="Q74" i="1" s="1"/>
  <c r="V74" i="1" s="1"/>
  <c r="M75" i="1"/>
  <c r="Q75" i="1" s="1"/>
  <c r="M76" i="1"/>
  <c r="Q76" i="1" s="1"/>
  <c r="M77" i="1"/>
  <c r="Q77" i="1" s="1"/>
  <c r="M78" i="1"/>
  <c r="Q78" i="1" s="1"/>
  <c r="V78" i="1" s="1"/>
  <c r="M79" i="1"/>
  <c r="Q79" i="1" s="1"/>
  <c r="V79" i="1" s="1"/>
  <c r="M88" i="1"/>
  <c r="Q88" i="1" s="1"/>
  <c r="V88" i="1" s="1"/>
  <c r="M89" i="1"/>
  <c r="Q89" i="1" s="1"/>
  <c r="V89" i="1" s="1"/>
  <c r="M90" i="1"/>
  <c r="Q90" i="1" s="1"/>
  <c r="V90" i="1" s="1"/>
  <c r="M91" i="1"/>
  <c r="Q91" i="1" s="1"/>
  <c r="V91" i="1" s="1"/>
  <c r="M92" i="1"/>
  <c r="Q92" i="1" s="1"/>
  <c r="V92" i="1" s="1"/>
  <c r="M93" i="1"/>
  <c r="Q93" i="1" s="1"/>
  <c r="V93" i="1" s="1"/>
  <c r="M94" i="1"/>
  <c r="Q94" i="1" s="1"/>
  <c r="V94" i="1" s="1"/>
  <c r="M6" i="1"/>
  <c r="Q6" i="1" s="1"/>
  <c r="V6" i="1" s="1"/>
  <c r="N7" i="1"/>
  <c r="N15" i="1"/>
  <c r="M15" i="1" s="1"/>
  <c r="Q15" i="1" s="1"/>
  <c r="V15" i="1" s="1"/>
  <c r="N16" i="1"/>
  <c r="M16" i="1" s="1"/>
  <c r="Q16" i="1" s="1"/>
  <c r="V16" i="1" s="1"/>
  <c r="N17" i="1"/>
  <c r="M17" i="1" s="1"/>
  <c r="Q17" i="1" s="1"/>
  <c r="V17" i="1" s="1"/>
  <c r="N18" i="1"/>
  <c r="M18" i="1" s="1"/>
  <c r="Q18" i="1" s="1"/>
  <c r="V18" i="1" s="1"/>
  <c r="N19" i="1"/>
  <c r="M19" i="1" s="1"/>
  <c r="Q19" i="1" s="1"/>
  <c r="V19" i="1" s="1"/>
  <c r="N28" i="1"/>
  <c r="M28" i="1" s="1"/>
  <c r="Q28" i="1" s="1"/>
  <c r="N39" i="1"/>
  <c r="M39" i="1" s="1"/>
  <c r="Q39" i="1" s="1"/>
  <c r="N42" i="1"/>
  <c r="M42" i="1" s="1"/>
  <c r="Q42" i="1" s="1"/>
  <c r="V42" i="1" s="1"/>
  <c r="N46" i="1"/>
  <c r="M46" i="1" s="1"/>
  <c r="Q46" i="1" s="1"/>
  <c r="V46" i="1" s="1"/>
  <c r="N49" i="1"/>
  <c r="M49" i="1" s="1"/>
  <c r="Q49" i="1" s="1"/>
  <c r="R49" i="1" s="1"/>
  <c r="N52" i="1"/>
  <c r="M52" i="1" s="1"/>
  <c r="Q52" i="1" s="1"/>
  <c r="N59" i="1"/>
  <c r="M59" i="1" s="1"/>
  <c r="Q59" i="1" s="1"/>
  <c r="R59" i="1" s="1"/>
  <c r="N60" i="1"/>
  <c r="M60" i="1" s="1"/>
  <c r="Q60" i="1" s="1"/>
  <c r="V60" i="1" s="1"/>
  <c r="N66" i="1"/>
  <c r="M66" i="1" s="1"/>
  <c r="Q66" i="1" s="1"/>
  <c r="N68" i="1"/>
  <c r="M68" i="1" s="1"/>
  <c r="Q68" i="1" s="1"/>
  <c r="V68" i="1" s="1"/>
  <c r="N73" i="1"/>
  <c r="M73" i="1" s="1"/>
  <c r="Q73" i="1" s="1"/>
  <c r="N80" i="1"/>
  <c r="M80" i="1" s="1"/>
  <c r="Q80" i="1" s="1"/>
  <c r="V80" i="1" s="1"/>
  <c r="N81" i="1"/>
  <c r="M81" i="1" s="1"/>
  <c r="Q81" i="1" s="1"/>
  <c r="V81" i="1" s="1"/>
  <c r="N82" i="1"/>
  <c r="M82" i="1" s="1"/>
  <c r="Q82" i="1" s="1"/>
  <c r="V82" i="1" s="1"/>
  <c r="N83" i="1"/>
  <c r="M83" i="1" s="1"/>
  <c r="Q83" i="1" s="1"/>
  <c r="V83" i="1" s="1"/>
  <c r="N84" i="1"/>
  <c r="M84" i="1" s="1"/>
  <c r="Q84" i="1" s="1"/>
  <c r="V84" i="1" s="1"/>
  <c r="N85" i="1"/>
  <c r="M85" i="1" s="1"/>
  <c r="Q85" i="1" s="1"/>
  <c r="V85" i="1" s="1"/>
  <c r="N86" i="1"/>
  <c r="M86" i="1" s="1"/>
  <c r="Q86" i="1" s="1"/>
  <c r="V86" i="1" s="1"/>
  <c r="N87" i="1"/>
  <c r="M87" i="1" s="1"/>
  <c r="Q87" i="1" s="1"/>
  <c r="V87" i="1" s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2" i="1"/>
  <c r="Z94" i="1"/>
  <c r="Y73" i="1"/>
  <c r="X73" i="1"/>
  <c r="T5" i="1"/>
  <c r="P5" i="1"/>
  <c r="O5" i="1"/>
  <c r="I5" i="1"/>
  <c r="H5" i="1"/>
  <c r="G5" i="1"/>
  <c r="F5" i="1"/>
  <c r="L5" i="1"/>
  <c r="J73" i="1"/>
  <c r="AB73" i="1" s="1"/>
  <c r="C73" i="1"/>
  <c r="K5" i="1"/>
  <c r="R52" i="1" l="1"/>
  <c r="V52" i="1"/>
  <c r="R39" i="1"/>
  <c r="V39" i="1"/>
  <c r="R77" i="1"/>
  <c r="V77" i="1"/>
  <c r="R75" i="1"/>
  <c r="V75" i="1"/>
  <c r="R72" i="1"/>
  <c r="V72" i="1"/>
  <c r="R62" i="1"/>
  <c r="V62" i="1"/>
  <c r="R58" i="1"/>
  <c r="V58" i="1"/>
  <c r="R51" i="1"/>
  <c r="V51" i="1"/>
  <c r="R48" i="1"/>
  <c r="V48" i="1"/>
  <c r="R45" i="1"/>
  <c r="V45" i="1"/>
  <c r="R40" i="1"/>
  <c r="V40" i="1"/>
  <c r="R37" i="1"/>
  <c r="V37" i="1"/>
  <c r="R35" i="1"/>
  <c r="V35" i="1"/>
  <c r="R33" i="1"/>
  <c r="V33" i="1"/>
  <c r="R31" i="1"/>
  <c r="V31" i="1"/>
  <c r="R26" i="1"/>
  <c r="V26" i="1"/>
  <c r="R24" i="1"/>
  <c r="V24" i="1"/>
  <c r="R12" i="1"/>
  <c r="V12" i="1"/>
  <c r="R10" i="1"/>
  <c r="V10" i="1"/>
  <c r="R8" i="1"/>
  <c r="V8" i="1"/>
  <c r="V59" i="1"/>
  <c r="V54" i="1"/>
  <c r="V21" i="1"/>
  <c r="R73" i="1"/>
  <c r="V73" i="1"/>
  <c r="R66" i="1"/>
  <c r="V66" i="1"/>
  <c r="R28" i="1"/>
  <c r="V28" i="1"/>
  <c r="R76" i="1"/>
  <c r="V76" i="1"/>
  <c r="R71" i="1"/>
  <c r="V71" i="1"/>
  <c r="R69" i="1"/>
  <c r="V69" i="1"/>
  <c r="R65" i="1"/>
  <c r="V65" i="1"/>
  <c r="R55" i="1"/>
  <c r="V55" i="1"/>
  <c r="R53" i="1"/>
  <c r="V53" i="1"/>
  <c r="R44" i="1"/>
  <c r="V44" i="1"/>
  <c r="R38" i="1"/>
  <c r="V38" i="1"/>
  <c r="R36" i="1"/>
  <c r="V36" i="1"/>
  <c r="R34" i="1"/>
  <c r="V34" i="1"/>
  <c r="R32" i="1"/>
  <c r="V32" i="1"/>
  <c r="R30" i="1"/>
  <c r="V30" i="1"/>
  <c r="R27" i="1"/>
  <c r="V27" i="1"/>
  <c r="R25" i="1"/>
  <c r="V25" i="1"/>
  <c r="R23" i="1"/>
  <c r="V23" i="1"/>
  <c r="R20" i="1"/>
  <c r="V20" i="1"/>
  <c r="R13" i="1"/>
  <c r="V13" i="1"/>
  <c r="R11" i="1"/>
  <c r="V11" i="1"/>
  <c r="R9" i="1"/>
  <c r="V9" i="1"/>
  <c r="V49" i="1"/>
  <c r="W87" i="1"/>
  <c r="W85" i="1"/>
  <c r="W83" i="1"/>
  <c r="W81" i="1"/>
  <c r="W73" i="1"/>
  <c r="W66" i="1"/>
  <c r="W59" i="1"/>
  <c r="W49" i="1"/>
  <c r="W42" i="1"/>
  <c r="W28" i="1"/>
  <c r="W18" i="1"/>
  <c r="W16" i="1"/>
  <c r="W94" i="1"/>
  <c r="W92" i="1"/>
  <c r="W90" i="1"/>
  <c r="W88" i="1"/>
  <c r="W78" i="1"/>
  <c r="W76" i="1"/>
  <c r="W74" i="1"/>
  <c r="W71" i="1"/>
  <c r="W69" i="1"/>
  <c r="W65" i="1"/>
  <c r="W63" i="1"/>
  <c r="W61" i="1"/>
  <c r="W57" i="1"/>
  <c r="W55" i="1"/>
  <c r="W53" i="1"/>
  <c r="W50" i="1"/>
  <c r="W47" i="1"/>
  <c r="W44" i="1"/>
  <c r="W41" i="1"/>
  <c r="W38" i="1"/>
  <c r="W36" i="1"/>
  <c r="W34" i="1"/>
  <c r="W32" i="1"/>
  <c r="W30" i="1"/>
  <c r="W27" i="1"/>
  <c r="W25" i="1"/>
  <c r="W23" i="1"/>
  <c r="W20" i="1"/>
  <c r="W13" i="1"/>
  <c r="W11" i="1"/>
  <c r="W9" i="1"/>
  <c r="W86" i="1"/>
  <c r="W84" i="1"/>
  <c r="W82" i="1"/>
  <c r="W80" i="1"/>
  <c r="W68" i="1"/>
  <c r="W60" i="1"/>
  <c r="W52" i="1"/>
  <c r="W46" i="1"/>
  <c r="W39" i="1"/>
  <c r="W19" i="1"/>
  <c r="W17" i="1"/>
  <c r="W15" i="1"/>
  <c r="W6" i="1"/>
  <c r="W93" i="1"/>
  <c r="W91" i="1"/>
  <c r="W89" i="1"/>
  <c r="W79" i="1"/>
  <c r="W77" i="1"/>
  <c r="W75" i="1"/>
  <c r="W72" i="1"/>
  <c r="W70" i="1"/>
  <c r="W67" i="1"/>
  <c r="W64" i="1"/>
  <c r="W62" i="1"/>
  <c r="W58" i="1"/>
  <c r="W56" i="1"/>
  <c r="W54" i="1"/>
  <c r="W51" i="1"/>
  <c r="W48" i="1"/>
  <c r="W45" i="1"/>
  <c r="W43" i="1"/>
  <c r="W40" i="1"/>
  <c r="W37" i="1"/>
  <c r="W35" i="1"/>
  <c r="W33" i="1"/>
  <c r="W31" i="1"/>
  <c r="W29" i="1"/>
  <c r="W26" i="1"/>
  <c r="W24" i="1"/>
  <c r="W21" i="1"/>
  <c r="W14" i="1"/>
  <c r="W12" i="1"/>
  <c r="W10" i="1"/>
  <c r="W8" i="1"/>
  <c r="N5" i="1"/>
  <c r="M7" i="1"/>
  <c r="Q7" i="1" s="1"/>
  <c r="Z5" i="1"/>
  <c r="AA53" i="1"/>
  <c r="AA57" i="1"/>
  <c r="AA58" i="1"/>
  <c r="AA62" i="1"/>
  <c r="AA69" i="1"/>
  <c r="AA70" i="1"/>
  <c r="AA71" i="1"/>
  <c r="AA72" i="1"/>
  <c r="AA77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2" i="1"/>
  <c r="Y9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2" i="1"/>
  <c r="X94" i="1"/>
  <c r="R7" i="1" l="1"/>
  <c r="V7" i="1"/>
  <c r="R5" i="1"/>
  <c r="Q5" i="1"/>
  <c r="W7" i="1"/>
  <c r="M5" i="1"/>
  <c r="Y5" i="1"/>
  <c r="X5" i="1"/>
  <c r="C7" i="1" l="1"/>
  <c r="C21" i="1"/>
  <c r="C23" i="1"/>
  <c r="C26" i="1"/>
  <c r="C28" i="1"/>
  <c r="C29" i="1"/>
  <c r="C32" i="1"/>
  <c r="C33" i="1"/>
  <c r="C34" i="1"/>
  <c r="C46" i="1"/>
  <c r="C51" i="1"/>
  <c r="C52" i="1"/>
  <c r="C53" i="1"/>
  <c r="C54" i="1"/>
  <c r="C55" i="1"/>
  <c r="C56" i="1"/>
  <c r="C58" i="1"/>
  <c r="C62" i="1"/>
  <c r="C69" i="1"/>
  <c r="C70" i="1"/>
  <c r="C71" i="1"/>
  <c r="C72" i="1"/>
  <c r="J8" i="1"/>
  <c r="AB8" i="1" s="1"/>
  <c r="J12" i="1"/>
  <c r="AB12" i="1" s="1"/>
  <c r="J23" i="1"/>
  <c r="AB23" i="1" s="1"/>
  <c r="J25" i="1"/>
  <c r="AB25" i="1" s="1"/>
  <c r="J27" i="1"/>
  <c r="AB27" i="1" s="1"/>
  <c r="J35" i="1"/>
  <c r="AB35" i="1" s="1"/>
  <c r="J47" i="1"/>
  <c r="AB47" i="1" s="1"/>
  <c r="J49" i="1"/>
  <c r="AB49" i="1" s="1"/>
  <c r="J52" i="1"/>
  <c r="AB52" i="1" s="1"/>
  <c r="J59" i="1"/>
  <c r="AB59" i="1" s="1"/>
  <c r="J79" i="1"/>
  <c r="AB79" i="1" s="1"/>
  <c r="J92" i="1" l="1"/>
  <c r="AB92" i="1" s="1"/>
  <c r="J90" i="1"/>
  <c r="AB90" i="1" s="1"/>
  <c r="J88" i="1"/>
  <c r="AB88" i="1" s="1"/>
  <c r="AB86" i="1"/>
  <c r="AB84" i="1"/>
  <c r="AB82" i="1"/>
  <c r="AB80" i="1"/>
  <c r="J78" i="1"/>
  <c r="AB78" i="1" s="1"/>
  <c r="J76" i="1"/>
  <c r="AB76" i="1" s="1"/>
  <c r="J71" i="1"/>
  <c r="AB71" i="1" s="1"/>
  <c r="J69" i="1"/>
  <c r="AB69" i="1" s="1"/>
  <c r="J67" i="1"/>
  <c r="AB67" i="1" s="1"/>
  <c r="J65" i="1"/>
  <c r="AB65" i="1" s="1"/>
  <c r="J63" i="1"/>
  <c r="AB63" i="1" s="1"/>
  <c r="AB60" i="1"/>
  <c r="J58" i="1"/>
  <c r="AB58" i="1" s="1"/>
  <c r="J56" i="1"/>
  <c r="AB56" i="1" s="1"/>
  <c r="J54" i="1"/>
  <c r="AB54" i="1" s="1"/>
  <c r="J50" i="1"/>
  <c r="AB50" i="1" s="1"/>
  <c r="J48" i="1"/>
  <c r="AB48" i="1" s="1"/>
  <c r="J46" i="1"/>
  <c r="AB46" i="1" s="1"/>
  <c r="J44" i="1"/>
  <c r="AB44" i="1" s="1"/>
  <c r="AB42" i="1"/>
  <c r="J40" i="1"/>
  <c r="AB40" i="1" s="1"/>
  <c r="J38" i="1"/>
  <c r="AB38" i="1" s="1"/>
  <c r="J36" i="1"/>
  <c r="AB36" i="1" s="1"/>
  <c r="J34" i="1"/>
  <c r="AB34" i="1" s="1"/>
  <c r="J32" i="1"/>
  <c r="AB32" i="1" s="1"/>
  <c r="J30" i="1"/>
  <c r="AB30" i="1" s="1"/>
  <c r="J28" i="1"/>
  <c r="AB28" i="1" s="1"/>
  <c r="J26" i="1"/>
  <c r="AB26" i="1" s="1"/>
  <c r="J24" i="1"/>
  <c r="AB24" i="1" s="1"/>
  <c r="J21" i="1"/>
  <c r="AB21" i="1" s="1"/>
  <c r="J19" i="1"/>
  <c r="AB19" i="1" s="1"/>
  <c r="AB17" i="1"/>
  <c r="AB15" i="1"/>
  <c r="J13" i="1"/>
  <c r="AB13" i="1" s="1"/>
  <c r="J11" i="1"/>
  <c r="AB11" i="1" s="1"/>
  <c r="J9" i="1"/>
  <c r="AB9" i="1" s="1"/>
  <c r="J7" i="1"/>
  <c r="AB7" i="1" s="1"/>
  <c r="J94" i="1"/>
  <c r="AB94" i="1" s="1"/>
  <c r="J89" i="1"/>
  <c r="AB89" i="1" s="1"/>
  <c r="AB87" i="1"/>
  <c r="AB85" i="1"/>
  <c r="AB83" i="1"/>
  <c r="AB81" i="1"/>
  <c r="J77" i="1"/>
  <c r="AB77" i="1" s="1"/>
  <c r="J75" i="1"/>
  <c r="AB75" i="1" s="1"/>
  <c r="J72" i="1"/>
  <c r="AB72" i="1" s="1"/>
  <c r="J70" i="1"/>
  <c r="AB70" i="1" s="1"/>
  <c r="AB68" i="1"/>
  <c r="J66" i="1"/>
  <c r="AB66" i="1" s="1"/>
  <c r="J64" i="1"/>
  <c r="AB64" i="1" s="1"/>
  <c r="J62" i="1"/>
  <c r="AB62" i="1" s="1"/>
  <c r="J61" i="1"/>
  <c r="AB61" i="1" s="1"/>
  <c r="AB57" i="1"/>
  <c r="J55" i="1"/>
  <c r="AB55" i="1" s="1"/>
  <c r="J53" i="1"/>
  <c r="AB53" i="1" s="1"/>
  <c r="J51" i="1"/>
  <c r="AB51" i="1" s="1"/>
  <c r="J45" i="1"/>
  <c r="AB45" i="1" s="1"/>
  <c r="J43" i="1"/>
  <c r="AB43" i="1" s="1"/>
  <c r="J41" i="1"/>
  <c r="AB41" i="1" s="1"/>
  <c r="J39" i="1"/>
  <c r="AB39" i="1" s="1"/>
  <c r="J37" i="1"/>
  <c r="AB37" i="1" s="1"/>
  <c r="J33" i="1"/>
  <c r="AB33" i="1" s="1"/>
  <c r="J31" i="1"/>
  <c r="AB31" i="1" s="1"/>
  <c r="J29" i="1"/>
  <c r="AB29" i="1" s="1"/>
  <c r="J20" i="1"/>
  <c r="AB20" i="1" s="1"/>
  <c r="AB18" i="1"/>
  <c r="AB16" i="1"/>
  <c r="J14" i="1"/>
  <c r="AB14" i="1" s="1"/>
  <c r="J10" i="1"/>
  <c r="AB10" i="1" s="1"/>
  <c r="AB5" i="1" l="1"/>
</calcChain>
</file>

<file path=xl/sharedStrings.xml><?xml version="1.0" encoding="utf-8"?>
<sst xmlns="http://schemas.openxmlformats.org/spreadsheetml/2006/main" count="236" uniqueCount="124">
  <si>
    <t>Период: 01.11.2023 - 08.11.2023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</si>
  <si>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</si>
  <si>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</si>
  <si>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</si>
  <si>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</si>
  <si>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</si>
  <si>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</si>
  <si>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</si>
  <si>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001   Ветчина Столичная Вязанка, вектор, ВЕС.ПОКОМ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</si>
  <si>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</si>
  <si>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</si>
  <si>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</si>
  <si>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</si>
  <si>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</si>
  <si>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</si>
  <si>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</si>
  <si>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</si>
  <si>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</si>
  <si>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</si>
  <si>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</si>
  <si>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</si>
  <si>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У_312  Ветчина Филейская ТМ Вязанка ТС Столичная ВЕС  ПОКОМ</t>
  </si>
  <si>
    <t>У_370 Ветчина Сливушка с индейкой ТМ Вязанка в оболочке полиамид.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</si>
  <si>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</si>
  <si>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</si>
  <si>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</si>
  <si>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</si>
  <si>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</si>
  <si>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</si>
  <si>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339  Колбаса вареная Филейская ТМ Вязанка ТС Классическая, 0,40 кг.  ПОКОМ</t>
  </si>
  <si>
    <t>344 Колбаса Салями Финская ТМ Стародворски колбасы ТС Вязанка в оболочке фиброуз в вак 0,35 кг ПОКОМ</t>
  </si>
  <si>
    <t>367 Вареные колбасы Молокуша Вязанка Фикс.вес 0,45 п/а Вязанка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</si>
  <si>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</si>
  <si>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</si>
  <si>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391 Вареные колбасы «Докторская ГОСТ» Фикс.вес 0,37 п/а ТМ «Вязанка»  Поком</t>
  </si>
  <si>
    <t>393 Ветчины Сливушка с индейкой Вязанка Фикс.вес 0,4 П/а Вязанка  Поком</t>
  </si>
  <si>
    <t>396 Сардельки «Филейские» Фикс.вес 0,4 NDX мгс ТМ «Вязанка»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</si>
  <si>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</si>
  <si>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</si>
  <si>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</si>
  <si>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</si>
  <si>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</si>
  <si>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</si>
  <si>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</si>
  <si>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</si>
  <si>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</si>
  <si>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</si>
  <si>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</si>
  <si>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</si>
  <si>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</si>
  <si>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</si>
  <si>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</si>
  <si>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</si>
  <si>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</si>
  <si>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</si>
  <si>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</si>
  <si>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</si>
  <si>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</si>
  <si>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</si>
  <si>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</si>
  <si>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</si>
  <si>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</si>
  <si>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</si>
  <si>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</si>
  <si>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</si>
  <si>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</si>
  <si>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398 Сосиски Молочные Дугушки Дугушка Весовые П/а мгс Дугушка  Поком</t>
  </si>
  <si>
    <t>БОНУС_229  Колбаса Молочная Дугушка, в/у, ВЕС, ТМ Стародворье   ПОКОМ</t>
  </si>
  <si>
    <t>047  Кол Баварская, белков.обол. в термоусад. пакете 0.17 кг, ТМ Стародворье 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</si>
  <si>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</si>
  <si>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</si>
  <si>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</si>
  <si>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</si>
  <si>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</si>
  <si>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</si>
  <si>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117  Колбаса Сервелат Филейбургский с ароматными пряностями,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</si>
  <si>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</si>
  <si>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</si>
  <si>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</si>
  <si>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</si>
  <si>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</si>
  <si>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</si>
  <si>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</si>
  <si>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</si>
  <si>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</si>
  <si>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</si>
  <si>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</si>
  <si>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</si>
  <si>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</si>
  <si>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376  Сардельки Сочинки с сочным окороком ТМ Стародворье полиамид мгс ф/в 0,4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</si>
  <si>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</si>
  <si>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</si>
  <si>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392 Вареные колбасы «Докторская ГОСТ» Фикс.вес 0,6 Вектор ТМ «Дугушка»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</si>
  <si>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</si>
  <si>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</si>
  <si>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397 Сосиски Сливочные по-стародворски Бордо Фикс.вес 0,45 П/а мгс Стародворье  Поком</t>
  </si>
  <si>
    <t>БОНУС_096  Сосиски Баварские,  0.42кг,ПОКОМ</t>
  </si>
  <si>
    <t>У_296  Колбаса Мясорубская с рубленой грудинкой 0,35кг срез ТМ Стародворье  ПОКОМ</t>
  </si>
  <si>
    <t>У_325 Колбаса Сервелат Мясорубский ТМ Стародворье с мелкорубленным окороком 0,35 кг  ПОКОМ</t>
  </si>
  <si>
    <t>Спар</t>
  </si>
  <si>
    <t>Остаток</t>
  </si>
  <si>
    <t>крат</t>
  </si>
  <si>
    <t>заяв</t>
  </si>
  <si>
    <t>раз</t>
  </si>
  <si>
    <t>продажи</t>
  </si>
  <si>
    <t>заказ</t>
  </si>
  <si>
    <t>ср</t>
  </si>
  <si>
    <t>кон ост</t>
  </si>
  <si>
    <t>опт</t>
  </si>
  <si>
    <t>ср 18,10</t>
  </si>
  <si>
    <t>ср 25,10</t>
  </si>
  <si>
    <t>коментарий</t>
  </si>
  <si>
    <t>вес</t>
  </si>
  <si>
    <t>без опта</t>
  </si>
  <si>
    <t>от филиала</t>
  </si>
  <si>
    <t>комментарий филиала</t>
  </si>
  <si>
    <t>ср 01,11</t>
  </si>
  <si>
    <t>АКЦИЯ</t>
  </si>
  <si>
    <t>небольшой запас на новые ТТ</t>
  </si>
  <si>
    <t>хорошая цена+новые ТТ</t>
  </si>
  <si>
    <t>если есть в матрице, ТМ Баварушка в приоритетах на ноябрь</t>
  </si>
  <si>
    <t>было мало на остатке, поэтому продажи не соответствуют действительности! Учавствуют в акции</t>
  </si>
  <si>
    <t>учавствует в акции, хорошая цена.</t>
  </si>
  <si>
    <t>усредн.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</si>
</sst>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5" fillId="4" borderId="0" xfId="0" applyNumberFormat="1" applyFont="1" applyFill="1"/>
    <xf numFmtId="164" fontId="5" fillId="5" borderId="0" xfId="0" applyNumberFormat="1" applyFont="1" applyFill="1"/>
    <xf numFmtId="164" fontId="0" fillId="0" borderId="0" xfId="0" applyNumberFormat="1" applyAlignment="1">
      <alignment wrapText="1"/>
    </xf>
    <xf numFmtId="164" fontId="5" fillId="0" borderId="0" xfId="0" applyNumberFormat="1" applyFont="1"/>
    <xf numFmtId="165" fontId="5" fillId="0" borderId="0" xfId="0" applyNumberFormat="1" applyFont="1"/>
    <xf numFmtId="164" fontId="6" fillId="6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7" borderId="1" xfId="0" applyNumberFormat="1" applyFill="1" applyBorder="1" applyAlignment="1">
      <alignment horizontal="left" vertical="top"/>
    </xf>
    <xf numFmtId="164" fontId="0" fillId="8" borderId="0" xfId="0" applyNumberFormat="1" applyFill="1" applyAlignment="1"/>
    <xf numFmtId="164" fontId="0" fillId="9" borderId="1" xfId="0" applyNumberFormat="1" applyFill="1" applyBorder="1" applyAlignment="1">
      <alignment horizontal="left" vertical="top"/>
    </xf>
    <xf numFmtId="164" fontId="0" fillId="9" borderId="1" xfId="0" applyNumberFormat="1" applyFill="1" applyBorder="1" applyAlignment="1">
      <alignment horizontal="right" vertical="top"/>
    </xf>
    <xf numFmtId="2" fontId="0" fillId="9" borderId="0" xfId="0" applyNumberFormat="1" applyFill="1" applyAlignment="1"/>
    <xf numFmtId="164" fontId="0" fillId="9" borderId="0" xfId="0" applyNumberFormat="1" applyFill="1" applyAlignment="1"/>
    <xf numFmtId="164" fontId="5" fillId="9" borderId="0" xfId="0" applyNumberFormat="1" applyFont="1" applyFill="1" applyAlignment="1"/>
    <xf numFmtId="164" fontId="7" fillId="4" borderId="1" xfId="0" applyNumberFormat="1" applyFon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0" fillId="4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1,11,23%20&#1050;&#1048;/&#1076;&#1074;%2001,11,23%20&#1083;&#1075;&#1088;&#1089;&#1095;%20&#1086;&#1090;%20&#1092;&#1080;&#1083;&#1080;&#1072;&#1083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7;&#1087;&#1072;&#1088;%2002,11,23-08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2"/>
    </sheetNames>
    <sheetDataSet>
      <sheetData sheetId="0">
        <row r="1">
          <cell r="A1" t="str">
            <v>Период: 25.10.2023 - 01.11.2023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продажи</v>
          </cell>
          <cell r="N3" t="str">
            <v>продажи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</v>
          </cell>
          <cell r="S3" t="str">
            <v>заказ</v>
          </cell>
          <cell r="T3" t="str">
            <v>заказ</v>
          </cell>
          <cell r="V3" t="str">
            <v>кон ост</v>
          </cell>
          <cell r="W3" t="str">
            <v>опт</v>
          </cell>
          <cell r="X3" t="str">
            <v>ср 11,10</v>
          </cell>
          <cell r="Y3" t="str">
            <v>ср 18,10</v>
          </cell>
          <cell r="Z3" t="str">
            <v>ср 25,10</v>
          </cell>
          <cell r="AA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Спар</v>
          </cell>
          <cell r="I4" t="str">
            <v>Остаток</v>
          </cell>
          <cell r="M4" t="str">
            <v>без опта</v>
          </cell>
          <cell r="N4" t="str">
            <v>Спар</v>
          </cell>
          <cell r="T4" t="str">
            <v>от филиала</v>
          </cell>
          <cell r="U4" t="str">
            <v>комментарий филиала</v>
          </cell>
        </row>
        <row r="5">
          <cell r="F5">
            <v>17268.630999999998</v>
          </cell>
          <cell r="G5">
            <v>30712.638999999988</v>
          </cell>
          <cell r="H5">
            <v>2108.0669999999996</v>
          </cell>
          <cell r="I5">
            <v>28604.571999999986</v>
          </cell>
          <cell r="K5">
            <v>0</v>
          </cell>
          <cell r="L5">
            <v>0</v>
          </cell>
          <cell r="M5">
            <v>15332.104999999996</v>
          </cell>
          <cell r="N5">
            <v>1936.5260000000001</v>
          </cell>
          <cell r="O5">
            <v>0</v>
          </cell>
          <cell r="P5">
            <v>0</v>
          </cell>
          <cell r="Q5">
            <v>3066.4209999999989</v>
          </cell>
          <cell r="R5">
            <v>12081.556799999997</v>
          </cell>
          <cell r="S5">
            <v>12275</v>
          </cell>
          <cell r="T5">
            <v>2500</v>
          </cell>
          <cell r="X5">
            <v>2994.7445999999995</v>
          </cell>
          <cell r="Y5">
            <v>3187.1998000000003</v>
          </cell>
          <cell r="Z5">
            <v>3533.6417999999985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D6">
            <v>-1.37</v>
          </cell>
          <cell r="E6">
            <v>1.37</v>
          </cell>
          <cell r="F6">
            <v>-0.42</v>
          </cell>
          <cell r="I6">
            <v>0</v>
          </cell>
          <cell r="J6">
            <v>0</v>
          </cell>
          <cell r="M6">
            <v>-0.42</v>
          </cell>
          <cell r="Q6">
            <v>-8.3999999999999991E-2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0.27400000000000002</v>
          </cell>
          <cell r="AA6" t="str">
            <v>снят с производства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Нояб</v>
          </cell>
          <cell r="D7">
            <v>676.50599999999997</v>
          </cell>
          <cell r="E7">
            <v>372.96</v>
          </cell>
          <cell r="F7">
            <v>581.04499999999996</v>
          </cell>
          <cell r="G7">
            <v>388.36900000000003</v>
          </cell>
          <cell r="H7">
            <v>43.55</v>
          </cell>
          <cell r="I7">
            <v>344.81900000000002</v>
          </cell>
          <cell r="J7">
            <v>1</v>
          </cell>
          <cell r="M7">
            <v>539.35299999999995</v>
          </cell>
          <cell r="N7">
            <v>41.692</v>
          </cell>
          <cell r="Q7">
            <v>107.8706</v>
          </cell>
          <cell r="R7">
            <v>733.88699999999994</v>
          </cell>
          <cell r="S7">
            <v>720</v>
          </cell>
          <cell r="V7">
            <v>9.8712624199735615</v>
          </cell>
          <cell r="W7">
            <v>3.1965985171121698</v>
          </cell>
          <cell r="X7">
            <v>52.458600000000004</v>
          </cell>
          <cell r="Y7">
            <v>100.15779999999999</v>
          </cell>
          <cell r="Z7">
            <v>67.971199999999996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D8">
            <v>377.61099999999999</v>
          </cell>
          <cell r="E8">
            <v>405.57400000000001</v>
          </cell>
          <cell r="F8">
            <v>297.89600000000002</v>
          </cell>
          <cell r="G8">
            <v>429.22</v>
          </cell>
          <cell r="I8">
            <v>429.22</v>
          </cell>
          <cell r="J8">
            <v>1</v>
          </cell>
          <cell r="M8">
            <v>297.89600000000002</v>
          </cell>
          <cell r="Q8">
            <v>59.5792</v>
          </cell>
          <cell r="R8">
            <v>285.73039999999992</v>
          </cell>
          <cell r="S8">
            <v>270</v>
          </cell>
          <cell r="V8">
            <v>11.735974971130865</v>
          </cell>
          <cell r="W8">
            <v>7.204192067030105</v>
          </cell>
          <cell r="X8">
            <v>28.086200000000002</v>
          </cell>
          <cell r="Y8">
            <v>60.517999999999994</v>
          </cell>
          <cell r="Z8">
            <v>24.565799999999999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D9">
            <v>179.35499999999999</v>
          </cell>
          <cell r="E9">
            <v>648.18899999999996</v>
          </cell>
          <cell r="F9">
            <v>96.578000000000003</v>
          </cell>
          <cell r="G9">
            <v>648.18899999999996</v>
          </cell>
          <cell r="I9">
            <v>648.18899999999996</v>
          </cell>
          <cell r="J9">
            <v>1</v>
          </cell>
          <cell r="M9">
            <v>96.578000000000003</v>
          </cell>
          <cell r="Q9">
            <v>19.3156</v>
          </cell>
          <cell r="S9">
            <v>0</v>
          </cell>
          <cell r="V9">
            <v>33.557797842158671</v>
          </cell>
          <cell r="W9">
            <v>33.557797842158671</v>
          </cell>
          <cell r="X9">
            <v>96.475200000000001</v>
          </cell>
          <cell r="Y9">
            <v>9.9250000000000007</v>
          </cell>
          <cell r="Z9">
            <v>91.713999999999999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D10">
            <v>158.92400000000001</v>
          </cell>
          <cell r="E10">
            <v>559.32100000000003</v>
          </cell>
          <cell r="F10">
            <v>107.381</v>
          </cell>
          <cell r="G10">
            <v>559.32100000000003</v>
          </cell>
          <cell r="I10">
            <v>559.32100000000003</v>
          </cell>
          <cell r="J10">
            <v>1</v>
          </cell>
          <cell r="M10">
            <v>107.381</v>
          </cell>
          <cell r="Q10">
            <v>21.476199999999999</v>
          </cell>
          <cell r="S10">
            <v>0</v>
          </cell>
          <cell r="V10">
            <v>26.043760069286002</v>
          </cell>
          <cell r="W10">
            <v>26.043760069286002</v>
          </cell>
          <cell r="X10">
            <v>66.830799999999996</v>
          </cell>
          <cell r="Y10">
            <v>18.636199999999999</v>
          </cell>
          <cell r="Z10">
            <v>57.903999999999996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71</v>
          </cell>
          <cell r="F11">
            <v>9</v>
          </cell>
          <cell r="G11">
            <v>46</v>
          </cell>
          <cell r="I11">
            <v>46</v>
          </cell>
          <cell r="J11">
            <v>0.35</v>
          </cell>
          <cell r="M11">
            <v>9</v>
          </cell>
          <cell r="Q11">
            <v>1.8</v>
          </cell>
          <cell r="S11">
            <v>0</v>
          </cell>
          <cell r="V11">
            <v>25.555555555555554</v>
          </cell>
          <cell r="W11">
            <v>25.555555555555554</v>
          </cell>
          <cell r="X11">
            <v>7.8</v>
          </cell>
          <cell r="Y11">
            <v>3.8</v>
          </cell>
          <cell r="Z11">
            <v>5.2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304</v>
          </cell>
          <cell r="E12">
            <v>354</v>
          </cell>
          <cell r="F12">
            <v>184</v>
          </cell>
          <cell r="G12">
            <v>373</v>
          </cell>
          <cell r="I12">
            <v>373</v>
          </cell>
          <cell r="J12">
            <v>0.45</v>
          </cell>
          <cell r="M12">
            <v>184</v>
          </cell>
          <cell r="Q12">
            <v>36.799999999999997</v>
          </cell>
          <cell r="R12">
            <v>68.599999999999966</v>
          </cell>
          <cell r="S12">
            <v>65</v>
          </cell>
          <cell r="V12">
            <v>11.902173913043478</v>
          </cell>
          <cell r="W12">
            <v>10.135869565217392</v>
          </cell>
          <cell r="X12">
            <v>36.799999999999997</v>
          </cell>
          <cell r="Y12">
            <v>39.4</v>
          </cell>
          <cell r="Z12">
            <v>48.8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267</v>
          </cell>
          <cell r="E13">
            <v>246</v>
          </cell>
          <cell r="F13">
            <v>187</v>
          </cell>
          <cell r="G13">
            <v>242</v>
          </cell>
          <cell r="I13">
            <v>242</v>
          </cell>
          <cell r="J13">
            <v>0.45</v>
          </cell>
          <cell r="M13">
            <v>187</v>
          </cell>
          <cell r="Q13">
            <v>37.4</v>
          </cell>
          <cell r="R13">
            <v>206.79999999999995</v>
          </cell>
          <cell r="S13">
            <v>200</v>
          </cell>
          <cell r="V13">
            <v>11.818181818181818</v>
          </cell>
          <cell r="W13">
            <v>6.4705882352941178</v>
          </cell>
          <cell r="X13">
            <v>38.071399999999997</v>
          </cell>
          <cell r="Y13">
            <v>34.200000000000003</v>
          </cell>
          <cell r="Z13">
            <v>39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63</v>
          </cell>
          <cell r="F14">
            <v>3</v>
          </cell>
          <cell r="G14">
            <v>55</v>
          </cell>
          <cell r="I14">
            <v>55</v>
          </cell>
          <cell r="J14">
            <v>0.35</v>
          </cell>
          <cell r="M14">
            <v>3</v>
          </cell>
          <cell r="Q14">
            <v>0.6</v>
          </cell>
          <cell r="S14">
            <v>0</v>
          </cell>
          <cell r="V14">
            <v>91.666666666666671</v>
          </cell>
          <cell r="W14">
            <v>91.666666666666671</v>
          </cell>
          <cell r="X14">
            <v>3</v>
          </cell>
          <cell r="Y14">
            <v>1</v>
          </cell>
          <cell r="Z14">
            <v>2</v>
          </cell>
        </row>
        <row r="15">
          <cell r="A15" t="str">
            <v>047  Кол Баварская, белков.обол. в термоусад. пакете 0.17 кг, ТМ Стародворье  ПОКОМ</v>
          </cell>
          <cell r="B15" t="str">
            <v>шт</v>
          </cell>
          <cell r="D15">
            <v>225</v>
          </cell>
          <cell r="E15">
            <v>120</v>
          </cell>
          <cell r="F15">
            <v>127</v>
          </cell>
          <cell r="G15">
            <v>217</v>
          </cell>
          <cell r="H15">
            <v>120</v>
          </cell>
          <cell r="I15">
            <v>97</v>
          </cell>
          <cell r="J15">
            <v>0</v>
          </cell>
          <cell r="M15">
            <v>18</v>
          </cell>
          <cell r="N15">
            <v>109</v>
          </cell>
          <cell r="Q15">
            <v>3.6</v>
          </cell>
          <cell r="S15">
            <v>0</v>
          </cell>
          <cell r="V15">
            <v>26.944444444444443</v>
          </cell>
          <cell r="W15">
            <v>26.944444444444443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062  Колбаса Кракушка пряная с сальцем, 0.3кг в/у п/к, БАВАРУШКА ПОКОМ</v>
          </cell>
          <cell r="B16" t="str">
            <v>шт</v>
          </cell>
          <cell r="D16">
            <v>204</v>
          </cell>
          <cell r="E16">
            <v>102</v>
          </cell>
          <cell r="F16">
            <v>195</v>
          </cell>
          <cell r="G16">
            <v>111</v>
          </cell>
          <cell r="H16">
            <v>102</v>
          </cell>
          <cell r="I16">
            <v>9</v>
          </cell>
          <cell r="J16">
            <v>0</v>
          </cell>
          <cell r="M16">
            <v>94</v>
          </cell>
          <cell r="N16">
            <v>101</v>
          </cell>
          <cell r="Q16">
            <v>18.8</v>
          </cell>
          <cell r="S16">
            <v>0</v>
          </cell>
          <cell r="V16">
            <v>0.47872340425531912</v>
          </cell>
          <cell r="W16">
            <v>0.47872340425531912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064  Колбаса Молочная Дугушка, вектор 0,4 кг, ТМ Стародворье  ПОКОМ</v>
          </cell>
          <cell r="B17" t="str">
            <v>шт</v>
          </cell>
          <cell r="D17">
            <v>150</v>
          </cell>
          <cell r="E17">
            <v>78</v>
          </cell>
          <cell r="F17">
            <v>116</v>
          </cell>
          <cell r="G17">
            <v>112</v>
          </cell>
          <cell r="H17">
            <v>78</v>
          </cell>
          <cell r="I17">
            <v>34</v>
          </cell>
          <cell r="J17">
            <v>0</v>
          </cell>
          <cell r="M17">
            <v>42</v>
          </cell>
          <cell r="N17">
            <v>74</v>
          </cell>
          <cell r="Q17">
            <v>8.4</v>
          </cell>
          <cell r="S17">
            <v>0</v>
          </cell>
          <cell r="V17">
            <v>4.0476190476190474</v>
          </cell>
          <cell r="W17">
            <v>4.0476190476190474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079  Колбаса Сервелат Кремлевский,  0.35 кг, ПОКОМ</v>
          </cell>
          <cell r="B18" t="str">
            <v>шт</v>
          </cell>
          <cell r="D18">
            <v>204</v>
          </cell>
          <cell r="E18">
            <v>102</v>
          </cell>
          <cell r="F18">
            <v>102</v>
          </cell>
          <cell r="G18">
            <v>204</v>
          </cell>
          <cell r="H18">
            <v>102</v>
          </cell>
          <cell r="I18">
            <v>102</v>
          </cell>
          <cell r="J18">
            <v>0</v>
          </cell>
          <cell r="M18">
            <v>7</v>
          </cell>
          <cell r="N18">
            <v>95</v>
          </cell>
          <cell r="Q18">
            <v>1.4</v>
          </cell>
          <cell r="S18">
            <v>0</v>
          </cell>
          <cell r="V18">
            <v>72.857142857142861</v>
          </cell>
          <cell r="W18">
            <v>72.857142857142861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083  Колбаса Швейцарская 0,17 кг., ШТ., сырокопченая   ПОКОМ</v>
          </cell>
          <cell r="B19" t="str">
            <v>шт</v>
          </cell>
          <cell r="D19">
            <v>543</v>
          </cell>
          <cell r="E19">
            <v>270</v>
          </cell>
          <cell r="F19">
            <v>266</v>
          </cell>
          <cell r="G19">
            <v>525</v>
          </cell>
          <cell r="H19">
            <v>120</v>
          </cell>
          <cell r="I19">
            <v>405</v>
          </cell>
          <cell r="J19">
            <v>0.17</v>
          </cell>
          <cell r="M19">
            <v>157</v>
          </cell>
          <cell r="N19">
            <v>109</v>
          </cell>
          <cell r="Q19">
            <v>31.4</v>
          </cell>
          <cell r="S19">
            <v>0</v>
          </cell>
          <cell r="V19">
            <v>12.898089171974522</v>
          </cell>
          <cell r="W19">
            <v>12.898089171974522</v>
          </cell>
          <cell r="X19">
            <v>30.6</v>
          </cell>
          <cell r="Y19">
            <v>35.6</v>
          </cell>
          <cell r="Z19">
            <v>30.8</v>
          </cell>
        </row>
        <row r="20">
          <cell r="A20" t="str">
            <v>092  Сосиски Баварские с сыром,  0.42кг,ПОКОМ</v>
          </cell>
          <cell r="B20" t="str">
            <v>шт</v>
          </cell>
          <cell r="D20">
            <v>113</v>
          </cell>
          <cell r="E20">
            <v>173</v>
          </cell>
          <cell r="F20">
            <v>74</v>
          </cell>
          <cell r="G20">
            <v>198</v>
          </cell>
          <cell r="I20">
            <v>198</v>
          </cell>
          <cell r="J20">
            <v>0.42</v>
          </cell>
          <cell r="M20">
            <v>74</v>
          </cell>
          <cell r="Q20">
            <v>14.8</v>
          </cell>
          <cell r="S20">
            <v>0</v>
          </cell>
          <cell r="V20">
            <v>13.378378378378377</v>
          </cell>
          <cell r="W20">
            <v>13.378378378378377</v>
          </cell>
          <cell r="X20">
            <v>32.6</v>
          </cell>
          <cell r="Y20">
            <v>17.2</v>
          </cell>
          <cell r="Z20">
            <v>23.6</v>
          </cell>
        </row>
        <row r="21">
          <cell r="A21" t="str">
            <v>096  Сосиски Баварские,  0.42кг,ПОКОМ</v>
          </cell>
          <cell r="B21" t="str">
            <v>шт</v>
          </cell>
          <cell r="C21" t="str">
            <v>бонус_Н</v>
          </cell>
          <cell r="E21">
            <v>282</v>
          </cell>
          <cell r="G21">
            <v>282</v>
          </cell>
          <cell r="I21">
            <v>282</v>
          </cell>
          <cell r="J21">
            <v>0.42</v>
          </cell>
          <cell r="M21">
            <v>0</v>
          </cell>
          <cell r="Q21">
            <v>0</v>
          </cell>
          <cell r="S21">
            <v>0</v>
          </cell>
          <cell r="V21" t="e">
            <v>#DIV/0!</v>
          </cell>
          <cell r="W21" t="e">
            <v>#DIV/0!</v>
          </cell>
          <cell r="X21">
            <v>29.4</v>
          </cell>
          <cell r="Y21">
            <v>7</v>
          </cell>
          <cell r="Z21">
            <v>0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F22">
            <v>1</v>
          </cell>
          <cell r="G22">
            <v>-1</v>
          </cell>
          <cell r="I22">
            <v>-1</v>
          </cell>
          <cell r="J22">
            <v>0</v>
          </cell>
          <cell r="M22">
            <v>1</v>
          </cell>
          <cell r="Q22">
            <v>0.2</v>
          </cell>
          <cell r="S22">
            <v>0</v>
          </cell>
          <cell r="V22">
            <v>-5</v>
          </cell>
          <cell r="W22">
            <v>-5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662.79700000000003</v>
          </cell>
          <cell r="E23">
            <v>409.04599999999999</v>
          </cell>
          <cell r="F23">
            <v>434.60300000000001</v>
          </cell>
          <cell r="G23">
            <v>565.19200000000001</v>
          </cell>
          <cell r="I23">
            <v>565.19200000000001</v>
          </cell>
          <cell r="J23">
            <v>1</v>
          </cell>
          <cell r="M23">
            <v>434.60300000000001</v>
          </cell>
          <cell r="Q23">
            <v>86.920600000000007</v>
          </cell>
          <cell r="R23">
            <v>477.85519999999997</v>
          </cell>
          <cell r="S23">
            <v>460</v>
          </cell>
          <cell r="V23">
            <v>11.794580341138923</v>
          </cell>
          <cell r="W23">
            <v>6.5023941390188282</v>
          </cell>
          <cell r="X23">
            <v>55.631799999999998</v>
          </cell>
          <cell r="Y23">
            <v>91.933599999999998</v>
          </cell>
          <cell r="Z23">
            <v>52.028399999999998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1089.8499999999999</v>
          </cell>
          <cell r="E24">
            <v>2037.66</v>
          </cell>
          <cell r="F24">
            <v>884.63199999999995</v>
          </cell>
          <cell r="G24">
            <v>2026.711</v>
          </cell>
          <cell r="I24">
            <v>2026.711</v>
          </cell>
          <cell r="J24">
            <v>1</v>
          </cell>
          <cell r="M24">
            <v>884.63199999999995</v>
          </cell>
          <cell r="Q24">
            <v>176.9264</v>
          </cell>
          <cell r="R24">
            <v>96.405799999999772</v>
          </cell>
          <cell r="S24">
            <v>600</v>
          </cell>
          <cell r="T24">
            <v>1000</v>
          </cell>
          <cell r="U24" t="str">
            <v>Опт.канал+снижена цена</v>
          </cell>
          <cell r="V24">
            <v>14.846348538149197</v>
          </cell>
          <cell r="W24">
            <v>11.455107886669259</v>
          </cell>
          <cell r="X24">
            <v>136.15820000000002</v>
          </cell>
          <cell r="Y24">
            <v>147.81</v>
          </cell>
          <cell r="Z24">
            <v>231.45120000000003</v>
          </cell>
        </row>
        <row r="25">
          <cell r="A25" t="str">
            <v>215  Колбаса Докторская ГОСТ Дугушка, ВЕС, ТМ Стародворье ПОКОМ</v>
          </cell>
          <cell r="B25" t="str">
            <v>кг</v>
          </cell>
          <cell r="D25">
            <v>73.188999999999993</v>
          </cell>
          <cell r="E25">
            <v>157.74299999999999</v>
          </cell>
          <cell r="F25">
            <v>86.322999999999993</v>
          </cell>
          <cell r="G25">
            <v>128.81</v>
          </cell>
          <cell r="I25">
            <v>128.81</v>
          </cell>
          <cell r="J25">
            <v>1</v>
          </cell>
          <cell r="M25">
            <v>86.322999999999993</v>
          </cell>
          <cell r="Q25">
            <v>17.264599999999998</v>
          </cell>
          <cell r="R25">
            <v>78.365199999999959</v>
          </cell>
          <cell r="S25">
            <v>70</v>
          </cell>
          <cell r="V25">
            <v>11.515470963706083</v>
          </cell>
          <cell r="W25">
            <v>7.4609316172978239</v>
          </cell>
          <cell r="X25">
            <v>12.3284</v>
          </cell>
          <cell r="Y25">
            <v>9.5096000000000007</v>
          </cell>
          <cell r="Z25">
            <v>17.914400000000001</v>
          </cell>
        </row>
        <row r="26">
          <cell r="A26" t="str">
            <v>217  Колбаса Докторская Дугушка, ВЕС, НЕ ГОСТ, ТМ Стародворье ПОКОМ</v>
          </cell>
          <cell r="B26" t="str">
            <v>кг</v>
          </cell>
          <cell r="C26" t="str">
            <v>Нояб</v>
          </cell>
          <cell r="D26">
            <v>1064.864</v>
          </cell>
          <cell r="E26">
            <v>948.96199999999999</v>
          </cell>
          <cell r="F26">
            <v>676.11199999999997</v>
          </cell>
          <cell r="G26">
            <v>1120.6600000000001</v>
          </cell>
          <cell r="I26">
            <v>1120.6600000000001</v>
          </cell>
          <cell r="J26">
            <v>1</v>
          </cell>
          <cell r="M26">
            <v>676.11199999999997</v>
          </cell>
          <cell r="Q26">
            <v>135.22239999999999</v>
          </cell>
          <cell r="R26">
            <v>502.00879999999984</v>
          </cell>
          <cell r="S26">
            <v>490</v>
          </cell>
          <cell r="V26">
            <v>11.91119222850652</v>
          </cell>
          <cell r="W26">
            <v>8.2875322431786458</v>
          </cell>
          <cell r="X26">
            <v>136.69319999999999</v>
          </cell>
          <cell r="Y26">
            <v>136.5376</v>
          </cell>
          <cell r="Z26">
            <v>153.8288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2418.86</v>
          </cell>
          <cell r="E27">
            <v>4030.5</v>
          </cell>
          <cell r="F27">
            <v>2136.9929999999999</v>
          </cell>
          <cell r="G27">
            <v>4082.9720000000002</v>
          </cell>
          <cell r="I27">
            <v>4082.9720000000002</v>
          </cell>
          <cell r="J27">
            <v>1</v>
          </cell>
          <cell r="M27">
            <v>2136.9929999999999</v>
          </cell>
          <cell r="Q27">
            <v>427.39859999999999</v>
          </cell>
          <cell r="R27">
            <v>1045.8111999999996</v>
          </cell>
          <cell r="S27">
            <v>1000</v>
          </cell>
          <cell r="V27">
            <v>11.892813874448816</v>
          </cell>
          <cell r="W27">
            <v>9.5530776188784898</v>
          </cell>
          <cell r="X27">
            <v>314.56599999999997</v>
          </cell>
          <cell r="Y27">
            <v>364.64479999999998</v>
          </cell>
          <cell r="Z27">
            <v>500.17740000000003</v>
          </cell>
        </row>
        <row r="28">
          <cell r="A28" t="str">
            <v>225  Колбаса Дугушка со шпиком, ВЕС, ТМ Стародворье   ПОКОМ</v>
          </cell>
          <cell r="B28" t="str">
            <v>кг</v>
          </cell>
          <cell r="C28" t="str">
            <v>Нояб</v>
          </cell>
          <cell r="D28">
            <v>238.53700000000001</v>
          </cell>
          <cell r="E28">
            <v>461.91500000000002</v>
          </cell>
          <cell r="F28">
            <v>179.178</v>
          </cell>
          <cell r="G28">
            <v>449.88799999999998</v>
          </cell>
          <cell r="H28">
            <v>47.53</v>
          </cell>
          <cell r="I28">
            <v>402.35799999999995</v>
          </cell>
          <cell r="J28">
            <v>1</v>
          </cell>
          <cell r="M28">
            <v>130.59299999999999</v>
          </cell>
          <cell r="N28">
            <v>48.585000000000001</v>
          </cell>
          <cell r="Q28">
            <v>26.118599999999997</v>
          </cell>
          <cell r="S28">
            <v>0</v>
          </cell>
          <cell r="V28">
            <v>15.405037023423919</v>
          </cell>
          <cell r="W28">
            <v>15.405037023423919</v>
          </cell>
          <cell r="X28">
            <v>37.206800000000001</v>
          </cell>
          <cell r="Y28">
            <v>32.555799999999998</v>
          </cell>
          <cell r="Z28">
            <v>61.3996</v>
          </cell>
        </row>
        <row r="29">
          <cell r="A29" t="str">
            <v>229  Колбаса Молочная Дугушка, в/у, ВЕС, ТМ Стародворье   ПОКОМ</v>
          </cell>
          <cell r="B29" t="str">
            <v>кг</v>
          </cell>
          <cell r="C29" t="str">
            <v>Нояб</v>
          </cell>
          <cell r="D29">
            <v>302.88600000000002</v>
          </cell>
          <cell r="E29">
            <v>804.21699999999998</v>
          </cell>
          <cell r="F29">
            <v>6.5129999999999999</v>
          </cell>
          <cell r="G29">
            <v>803.33699999999999</v>
          </cell>
          <cell r="I29">
            <v>803.33699999999999</v>
          </cell>
          <cell r="J29">
            <v>1</v>
          </cell>
          <cell r="M29">
            <v>6.5129999999999999</v>
          </cell>
          <cell r="Q29">
            <v>1.3026</v>
          </cell>
          <cell r="S29">
            <v>0</v>
          </cell>
          <cell r="V29">
            <v>616.71810225702438</v>
          </cell>
          <cell r="W29">
            <v>616.71810225702438</v>
          </cell>
          <cell r="X29">
            <v>87.988599999999991</v>
          </cell>
          <cell r="Y29">
            <v>51.553200000000004</v>
          </cell>
          <cell r="Z29">
            <v>90.722999999999999</v>
          </cell>
        </row>
        <row r="30">
          <cell r="A30" t="str">
            <v>230  Колбаса Молочная Особая ТМ Особый рецепт, п/а, ВЕС. ПОКОМ</v>
          </cell>
          <cell r="B30" t="str">
            <v>кг</v>
          </cell>
          <cell r="D30">
            <v>2278.0590000000002</v>
          </cell>
          <cell r="E30">
            <v>936.70500000000004</v>
          </cell>
          <cell r="F30">
            <v>1301.9490000000001</v>
          </cell>
          <cell r="G30">
            <v>1732.489</v>
          </cell>
          <cell r="I30">
            <v>1732.489</v>
          </cell>
          <cell r="J30">
            <v>1</v>
          </cell>
          <cell r="M30">
            <v>1301.9490000000001</v>
          </cell>
          <cell r="Q30">
            <v>260.38980000000004</v>
          </cell>
          <cell r="R30">
            <v>1392.1886000000004</v>
          </cell>
          <cell r="S30">
            <v>1350</v>
          </cell>
          <cell r="V30">
            <v>11.837979060623725</v>
          </cell>
          <cell r="W30">
            <v>6.6534441825294222</v>
          </cell>
          <cell r="X30">
            <v>210.17080000000001</v>
          </cell>
          <cell r="Y30">
            <v>279.36720000000003</v>
          </cell>
          <cell r="Z30">
            <v>240.22539999999998</v>
          </cell>
        </row>
        <row r="31">
          <cell r="A31" t="str">
            <v>235  Колбаса Особая ТМ Особый рецепт, ВЕС, ТМ Стародворье ПОКОМ</v>
          </cell>
          <cell r="B31" t="str">
            <v>кг</v>
          </cell>
          <cell r="D31">
            <v>1721.5509999999999</v>
          </cell>
          <cell r="E31">
            <v>841.36599999999999</v>
          </cell>
          <cell r="F31">
            <v>971.99</v>
          </cell>
          <cell r="G31">
            <v>1418.249</v>
          </cell>
          <cell r="I31">
            <v>1418.249</v>
          </cell>
          <cell r="J31">
            <v>1</v>
          </cell>
          <cell r="M31">
            <v>971.99</v>
          </cell>
          <cell r="Q31">
            <v>194.398</v>
          </cell>
          <cell r="R31">
            <v>914.52699999999982</v>
          </cell>
          <cell r="S31">
            <v>900</v>
          </cell>
          <cell r="V31">
            <v>11.925271864936882</v>
          </cell>
          <cell r="W31">
            <v>7.2955946048827665</v>
          </cell>
          <cell r="X31">
            <v>138.35679999999999</v>
          </cell>
          <cell r="Y31">
            <v>215.78640000000001</v>
          </cell>
          <cell r="Z31">
            <v>168.22739999999999</v>
          </cell>
        </row>
        <row r="32">
          <cell r="A32" t="str">
            <v>236  Колбаса Рубленая ЗАПЕЧ. Дугушка ТМ Стародворье, вектор, в/к    ПОКОМ</v>
          </cell>
          <cell r="B32" t="str">
            <v>кг</v>
          </cell>
          <cell r="C32" t="str">
            <v>Нояб</v>
          </cell>
          <cell r="D32">
            <v>493.822</v>
          </cell>
          <cell r="E32">
            <v>524.70899999999995</v>
          </cell>
          <cell r="F32">
            <v>395.48899999999998</v>
          </cell>
          <cell r="G32">
            <v>528.25900000000001</v>
          </cell>
          <cell r="I32">
            <v>528.25900000000001</v>
          </cell>
          <cell r="J32">
            <v>1</v>
          </cell>
          <cell r="M32">
            <v>395.48899999999998</v>
          </cell>
          <cell r="Q32">
            <v>79.097799999999992</v>
          </cell>
          <cell r="R32">
            <v>420.91459999999984</v>
          </cell>
          <cell r="S32">
            <v>410</v>
          </cell>
          <cell r="V32">
            <v>11.862011332805718</v>
          </cell>
          <cell r="W32">
            <v>6.6785549029176545</v>
          </cell>
          <cell r="X32">
            <v>107.95840000000001</v>
          </cell>
          <cell r="Y32">
            <v>62.402000000000001</v>
          </cell>
          <cell r="Z32">
            <v>75.543599999999998</v>
          </cell>
        </row>
        <row r="33">
          <cell r="A33" t="str">
            <v>239  Колбаса Салями запеч Дугушка, оболочка вектор, ВЕС, ТМ Стародворье  ПОКОМ</v>
          </cell>
          <cell r="B33" t="str">
            <v>кг</v>
          </cell>
          <cell r="C33" t="str">
            <v>Нояб</v>
          </cell>
          <cell r="D33">
            <v>69.338999999999999</v>
          </cell>
          <cell r="E33">
            <v>522.06799999999998</v>
          </cell>
          <cell r="F33">
            <v>3.2149999999999999</v>
          </cell>
          <cell r="G33">
            <v>522.06799999999998</v>
          </cell>
          <cell r="I33">
            <v>522.06799999999998</v>
          </cell>
          <cell r="J33">
            <v>1</v>
          </cell>
          <cell r="M33">
            <v>3.2149999999999999</v>
          </cell>
          <cell r="Q33">
            <v>0.64300000000000002</v>
          </cell>
          <cell r="S33">
            <v>0</v>
          </cell>
          <cell r="V33">
            <v>811.92534992223943</v>
          </cell>
          <cell r="W33">
            <v>811.92534992223943</v>
          </cell>
          <cell r="X33">
            <v>59.710599999999999</v>
          </cell>
          <cell r="Y33">
            <v>30.790800000000001</v>
          </cell>
          <cell r="Z33">
            <v>74.547799999999995</v>
          </cell>
        </row>
        <row r="34">
          <cell r="A34" t="str">
            <v>242  Колбаса Сервелат ЗАПЕЧ.Дугушка ТМ Стародворье, вектор, в/к     ПОКОМ</v>
          </cell>
          <cell r="B34" t="str">
            <v>кг</v>
          </cell>
          <cell r="C34" t="str">
            <v>Нояб</v>
          </cell>
          <cell r="D34">
            <v>266.03100000000001</v>
          </cell>
          <cell r="E34">
            <v>687.13900000000001</v>
          </cell>
          <cell r="F34">
            <v>177.446</v>
          </cell>
          <cell r="G34">
            <v>686.12699999999995</v>
          </cell>
          <cell r="I34">
            <v>686.12699999999995</v>
          </cell>
          <cell r="J34">
            <v>1</v>
          </cell>
          <cell r="M34">
            <v>177.446</v>
          </cell>
          <cell r="Q34">
            <v>35.489199999999997</v>
          </cell>
          <cell r="S34">
            <v>0</v>
          </cell>
          <cell r="V34">
            <v>19.333402838046506</v>
          </cell>
          <cell r="W34">
            <v>19.333402838046506</v>
          </cell>
          <cell r="X34">
            <v>68.944000000000003</v>
          </cell>
          <cell r="Y34">
            <v>51.870399999999997</v>
          </cell>
          <cell r="Z34">
            <v>94.67519999999999</v>
          </cell>
        </row>
        <row r="35">
          <cell r="A35" t="str">
            <v>243  Колбаса Сервелат Зернистый, ВЕС.  ПОКОМ</v>
          </cell>
          <cell r="B35" t="str">
            <v>кг</v>
          </cell>
          <cell r="D35">
            <v>272.61200000000002</v>
          </cell>
          <cell r="E35">
            <v>6.5359999999999996</v>
          </cell>
          <cell r="F35">
            <v>116.334</v>
          </cell>
          <cell r="G35">
            <v>146.70500000000001</v>
          </cell>
          <cell r="I35">
            <v>146.70500000000001</v>
          </cell>
          <cell r="J35">
            <v>1</v>
          </cell>
          <cell r="M35">
            <v>116.334</v>
          </cell>
          <cell r="Q35">
            <v>23.2668</v>
          </cell>
          <cell r="R35">
            <v>132.49659999999997</v>
          </cell>
          <cell r="S35">
            <v>125</v>
          </cell>
          <cell r="V35">
            <v>11.677798408032048</v>
          </cell>
          <cell r="W35">
            <v>6.3053363591039595</v>
          </cell>
          <cell r="X35">
            <v>0.97959999999999992</v>
          </cell>
          <cell r="Y35">
            <v>36.763199999999998</v>
          </cell>
          <cell r="Z35">
            <v>9.5096000000000007</v>
          </cell>
        </row>
        <row r="36">
          <cell r="A36" t="str">
            <v>244  Колбаса Сервелат Кремлевский, ВЕС. ПОКОМ</v>
          </cell>
          <cell r="B36" t="str">
            <v>кг</v>
          </cell>
          <cell r="D36">
            <v>287.74799999999999</v>
          </cell>
          <cell r="E36">
            <v>12.898</v>
          </cell>
          <cell r="F36">
            <v>93.694999999999993</v>
          </cell>
          <cell r="G36">
            <v>192.69</v>
          </cell>
          <cell r="I36">
            <v>192.69</v>
          </cell>
          <cell r="J36">
            <v>1</v>
          </cell>
          <cell r="M36">
            <v>93.694999999999993</v>
          </cell>
          <cell r="Q36">
            <v>18.738999999999997</v>
          </cell>
          <cell r="R36">
            <v>32.177999999999969</v>
          </cell>
          <cell r="S36">
            <v>30</v>
          </cell>
          <cell r="V36">
            <v>11.883771812796843</v>
          </cell>
          <cell r="W36">
            <v>10.282832595122473</v>
          </cell>
          <cell r="X36">
            <v>24.0322</v>
          </cell>
          <cell r="Y36">
            <v>34.939800000000005</v>
          </cell>
          <cell r="Z36">
            <v>23.4132</v>
          </cell>
        </row>
        <row r="37">
          <cell r="A37" t="str">
            <v>247  Сардельки Нежные, ВЕС.  ПОКОМ</v>
          </cell>
          <cell r="B37" t="str">
            <v>кг</v>
          </cell>
          <cell r="D37">
            <v>420.43599999999998</v>
          </cell>
          <cell r="E37">
            <v>349.31200000000001</v>
          </cell>
          <cell r="F37">
            <v>265.67700000000002</v>
          </cell>
          <cell r="G37">
            <v>455.411</v>
          </cell>
          <cell r="I37">
            <v>455.411</v>
          </cell>
          <cell r="J37">
            <v>1</v>
          </cell>
          <cell r="M37">
            <v>265.67700000000002</v>
          </cell>
          <cell r="Q37">
            <v>53.135400000000004</v>
          </cell>
          <cell r="R37">
            <v>182.21380000000005</v>
          </cell>
          <cell r="S37">
            <v>250</v>
          </cell>
          <cell r="T37">
            <v>300</v>
          </cell>
          <cell r="U37" t="str">
            <v>снижена цена</v>
          </cell>
          <cell r="V37">
            <v>13.275725787328222</v>
          </cell>
          <cell r="W37">
            <v>8.5707644997496946</v>
          </cell>
          <cell r="X37">
            <v>43.505399999999995</v>
          </cell>
          <cell r="Y37">
            <v>54.8934</v>
          </cell>
          <cell r="Z37">
            <v>59.444600000000001</v>
          </cell>
        </row>
        <row r="38">
          <cell r="A38" t="str">
            <v>248  Сардельки Сочные ТМ Особый рецепт,   ПОКОМ</v>
          </cell>
          <cell r="B38" t="str">
            <v>кг</v>
          </cell>
          <cell r="D38">
            <v>484.16899999999998</v>
          </cell>
          <cell r="E38">
            <v>260.35399999999998</v>
          </cell>
          <cell r="F38">
            <v>218.459</v>
          </cell>
          <cell r="G38">
            <v>489.03</v>
          </cell>
          <cell r="I38">
            <v>489.03</v>
          </cell>
          <cell r="J38">
            <v>1</v>
          </cell>
          <cell r="M38">
            <v>218.459</v>
          </cell>
          <cell r="Q38">
            <v>43.691800000000001</v>
          </cell>
          <cell r="R38">
            <v>35.271600000000035</v>
          </cell>
          <cell r="S38">
            <v>180</v>
          </cell>
          <cell r="T38">
            <v>300</v>
          </cell>
          <cell r="U38" t="str">
            <v>снижена цена</v>
          </cell>
          <cell r="V38">
            <v>15.312484264781949</v>
          </cell>
          <cell r="W38">
            <v>11.192718084400276</v>
          </cell>
          <cell r="X38">
            <v>46.041600000000003</v>
          </cell>
          <cell r="Y38">
            <v>60.125199999999992</v>
          </cell>
          <cell r="Z38">
            <v>49.817999999999998</v>
          </cell>
        </row>
        <row r="39">
          <cell r="A39" t="str">
            <v>250  Сардельки стародворские с говядиной в обол. NDX, ВЕС. ПОКОМ</v>
          </cell>
          <cell r="B39" t="str">
            <v>кг</v>
          </cell>
          <cell r="D39">
            <v>257.685</v>
          </cell>
          <cell r="E39">
            <v>598.94600000000003</v>
          </cell>
          <cell r="F39">
            <v>183.297</v>
          </cell>
          <cell r="G39">
            <v>598.82600000000002</v>
          </cell>
          <cell r="H39">
            <v>42.375999999999998</v>
          </cell>
          <cell r="I39">
            <v>556.45000000000005</v>
          </cell>
          <cell r="J39">
            <v>1</v>
          </cell>
          <cell r="M39">
            <v>147.9</v>
          </cell>
          <cell r="N39">
            <v>35.396999999999998</v>
          </cell>
          <cell r="Q39">
            <v>29.580000000000002</v>
          </cell>
          <cell r="S39">
            <v>0</v>
          </cell>
          <cell r="V39">
            <v>18.811697092630155</v>
          </cell>
          <cell r="W39">
            <v>18.811697092630155</v>
          </cell>
          <cell r="X39">
            <v>77.115399999999994</v>
          </cell>
          <cell r="Y39">
            <v>18.491999999999997</v>
          </cell>
          <cell r="Z39">
            <v>73.099999999999994</v>
          </cell>
        </row>
        <row r="40">
          <cell r="A40" t="str">
            <v>255  Сосиски Молочные для завтрака ТМ Особый рецепт, п/а МГС, ВЕС, ТМ Стародворье  ПОКОМ</v>
          </cell>
          <cell r="B40" t="str">
            <v>кг</v>
          </cell>
          <cell r="D40">
            <v>843.53</v>
          </cell>
          <cell r="E40">
            <v>279.87200000000001</v>
          </cell>
          <cell r="F40">
            <v>619.91800000000001</v>
          </cell>
          <cell r="G40">
            <v>343.90800000000002</v>
          </cell>
          <cell r="I40">
            <v>343.90800000000002</v>
          </cell>
          <cell r="J40">
            <v>1</v>
          </cell>
          <cell r="M40">
            <v>619.91800000000001</v>
          </cell>
          <cell r="Q40">
            <v>123.9836</v>
          </cell>
          <cell r="R40">
            <v>895.928</v>
          </cell>
          <cell r="S40">
            <v>880</v>
          </cell>
          <cell r="V40">
            <v>9.8715313960878692</v>
          </cell>
          <cell r="W40">
            <v>2.7738184727657531</v>
          </cell>
          <cell r="X40">
            <v>61.823999999999998</v>
          </cell>
          <cell r="Y40">
            <v>116.27200000000001</v>
          </cell>
          <cell r="Z40">
            <v>78.695000000000007</v>
          </cell>
        </row>
        <row r="41">
          <cell r="A41" t="str">
            <v>257  Сосиски Молочные оригинальные ТМ Особый рецепт, ВЕС.   ПОКОМ</v>
          </cell>
          <cell r="B41" t="str">
            <v>кг</v>
          </cell>
          <cell r="D41">
            <v>248.06399999999999</v>
          </cell>
          <cell r="E41">
            <v>352.26100000000002</v>
          </cell>
          <cell r="F41">
            <v>184.62100000000001</v>
          </cell>
          <cell r="G41">
            <v>367.65199999999999</v>
          </cell>
          <cell r="I41">
            <v>367.65199999999999</v>
          </cell>
          <cell r="J41">
            <v>1</v>
          </cell>
          <cell r="M41">
            <v>184.62100000000001</v>
          </cell>
          <cell r="Q41">
            <v>36.924199999999999</v>
          </cell>
          <cell r="R41">
            <v>75.438400000000001</v>
          </cell>
          <cell r="S41">
            <v>180</v>
          </cell>
          <cell r="T41">
            <v>300</v>
          </cell>
          <cell r="U41" t="str">
            <v>снижена цена</v>
          </cell>
          <cell r="V41">
            <v>14.831790533037955</v>
          </cell>
          <cell r="W41">
            <v>9.9569388097778688</v>
          </cell>
          <cell r="X41">
            <v>39.68</v>
          </cell>
          <cell r="Y41">
            <v>29.8644</v>
          </cell>
          <cell r="Z41">
            <v>37.139400000000002</v>
          </cell>
        </row>
        <row r="42">
          <cell r="A42" t="str">
            <v>259  Сосиски Сливочные Дугушка, ВЕС.   ПОКОМ</v>
          </cell>
          <cell r="B42" t="str">
            <v>кг</v>
          </cell>
          <cell r="D42">
            <v>79.188000000000002</v>
          </cell>
          <cell r="E42">
            <v>42.268000000000001</v>
          </cell>
          <cell r="F42">
            <v>80.55</v>
          </cell>
          <cell r="G42">
            <v>40.905999999999999</v>
          </cell>
          <cell r="H42">
            <v>42.268000000000001</v>
          </cell>
          <cell r="I42">
            <v>-1.3620000000000019</v>
          </cell>
          <cell r="J42">
            <v>0</v>
          </cell>
          <cell r="M42">
            <v>39.641999999999996</v>
          </cell>
          <cell r="N42">
            <v>40.908000000000001</v>
          </cell>
          <cell r="Q42">
            <v>7.928399999999999</v>
          </cell>
          <cell r="S42">
            <v>0</v>
          </cell>
          <cell r="V42">
            <v>-0.17178749810806745</v>
          </cell>
          <cell r="W42">
            <v>-0.17178749810806745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266  Колбаса Филейбургская с сочным окороком, ВЕС, ТМ Баварушка  ПОКОМ</v>
          </cell>
          <cell r="B43" t="str">
            <v>кг</v>
          </cell>
          <cell r="D43">
            <v>42.898000000000003</v>
          </cell>
          <cell r="E43">
            <v>4.8000000000000001E-2</v>
          </cell>
          <cell r="F43">
            <v>40.793999999999997</v>
          </cell>
          <cell r="I43">
            <v>0</v>
          </cell>
          <cell r="J43">
            <v>1</v>
          </cell>
          <cell r="M43">
            <v>40.793999999999997</v>
          </cell>
          <cell r="Q43">
            <v>8.1587999999999994</v>
          </cell>
          <cell r="R43">
            <v>57.111599999999996</v>
          </cell>
          <cell r="S43">
            <v>55</v>
          </cell>
          <cell r="V43">
            <v>6.7411874295239498</v>
          </cell>
          <cell r="W43">
            <v>0</v>
          </cell>
          <cell r="X43">
            <v>17.405799999999999</v>
          </cell>
          <cell r="Y43">
            <v>0.28860000000000002</v>
          </cell>
          <cell r="Z43">
            <v>0.4304</v>
          </cell>
        </row>
        <row r="44">
          <cell r="A44" t="str">
            <v>267  Колбаса Салями Филейбургская зернистая, оболочка фиброуз, ВЕС, ТМ Баварушка  ПОКОМ</v>
          </cell>
          <cell r="B44" t="str">
            <v>кг</v>
          </cell>
          <cell r="D44">
            <v>88.796999999999997</v>
          </cell>
          <cell r="E44">
            <v>157.76400000000001</v>
          </cell>
          <cell r="F44">
            <v>78.695999999999998</v>
          </cell>
          <cell r="G44">
            <v>157.76400000000001</v>
          </cell>
          <cell r="I44">
            <v>157.76400000000001</v>
          </cell>
          <cell r="J44">
            <v>1</v>
          </cell>
          <cell r="M44">
            <v>78.695999999999998</v>
          </cell>
          <cell r="Q44">
            <v>15.7392</v>
          </cell>
          <cell r="R44">
            <v>31.106400000000008</v>
          </cell>
          <cell r="S44">
            <v>30</v>
          </cell>
          <cell r="V44">
            <v>11.92970417810308</v>
          </cell>
          <cell r="W44">
            <v>10.023635254650809</v>
          </cell>
          <cell r="X44">
            <v>17.8306</v>
          </cell>
          <cell r="Y44">
            <v>15.3202</v>
          </cell>
          <cell r="Z44">
            <v>21.702000000000002</v>
          </cell>
        </row>
        <row r="45">
          <cell r="A45" t="str">
            <v>272  Колбаса Сервелат Филедворский, фиброуз, в/у 0,35 кг срез,  ПОКОМ</v>
          </cell>
          <cell r="B45" t="str">
            <v>шт</v>
          </cell>
          <cell r="D45">
            <v>168</v>
          </cell>
          <cell r="E45">
            <v>117</v>
          </cell>
          <cell r="F45">
            <v>86</v>
          </cell>
          <cell r="G45">
            <v>183</v>
          </cell>
          <cell r="I45">
            <v>183</v>
          </cell>
          <cell r="J45">
            <v>0.35</v>
          </cell>
          <cell r="M45">
            <v>86</v>
          </cell>
          <cell r="Q45">
            <v>17.2</v>
          </cell>
          <cell r="R45">
            <v>23.399999999999977</v>
          </cell>
          <cell r="S45">
            <v>20</v>
          </cell>
          <cell r="V45">
            <v>11.802325581395349</v>
          </cell>
          <cell r="W45">
            <v>10.63953488372093</v>
          </cell>
          <cell r="X45">
            <v>22.2</v>
          </cell>
          <cell r="Y45">
            <v>21.6</v>
          </cell>
          <cell r="Z45">
            <v>21.8</v>
          </cell>
        </row>
        <row r="46">
          <cell r="A46" t="str">
            <v>273  Сосиски Сочинки с сочной грудинкой, МГС 0.4кг,   ПОКОМ</v>
          </cell>
          <cell r="B46" t="str">
            <v>шт</v>
          </cell>
          <cell r="C46" t="str">
            <v>Нояб</v>
          </cell>
          <cell r="D46">
            <v>929</v>
          </cell>
          <cell r="E46">
            <v>84</v>
          </cell>
          <cell r="F46">
            <v>776</v>
          </cell>
          <cell r="G46">
            <v>87</v>
          </cell>
          <cell r="H46">
            <v>84</v>
          </cell>
          <cell r="I46">
            <v>3</v>
          </cell>
          <cell r="J46">
            <v>0.4</v>
          </cell>
          <cell r="M46">
            <v>694</v>
          </cell>
          <cell r="N46">
            <v>82</v>
          </cell>
          <cell r="Q46">
            <v>138.80000000000001</v>
          </cell>
          <cell r="R46">
            <v>968.60000000000014</v>
          </cell>
          <cell r="S46">
            <v>950</v>
          </cell>
          <cell r="V46">
            <v>6.8659942363112387</v>
          </cell>
          <cell r="W46">
            <v>2.1613832853025934E-2</v>
          </cell>
          <cell r="X46">
            <v>37.4</v>
          </cell>
          <cell r="Y46">
            <v>107.6</v>
          </cell>
          <cell r="Z46">
            <v>31.2</v>
          </cell>
        </row>
        <row r="47">
          <cell r="A47" t="str">
            <v>276  Колбаса Сливушка ТМ Вязанка в оболочке полиамид 0,45 кг  ПОКОМ</v>
          </cell>
          <cell r="B47" t="str">
            <v>шт</v>
          </cell>
          <cell r="D47">
            <v>82</v>
          </cell>
          <cell r="E47">
            <v>118</v>
          </cell>
          <cell r="F47">
            <v>65</v>
          </cell>
          <cell r="G47">
            <v>107</v>
          </cell>
          <cell r="I47">
            <v>107</v>
          </cell>
          <cell r="J47">
            <v>0.45</v>
          </cell>
          <cell r="M47">
            <v>65</v>
          </cell>
          <cell r="Q47">
            <v>13</v>
          </cell>
          <cell r="R47">
            <v>49</v>
          </cell>
          <cell r="S47">
            <v>45</v>
          </cell>
          <cell r="V47">
            <v>11.692307692307692</v>
          </cell>
          <cell r="W47">
            <v>8.2307692307692299</v>
          </cell>
          <cell r="X47">
            <v>9.7355999999999998</v>
          </cell>
          <cell r="Y47">
            <v>10.6</v>
          </cell>
          <cell r="Z47">
            <v>16.2</v>
          </cell>
        </row>
        <row r="48">
          <cell r="A48" t="str">
            <v>283  Сосиски Сочинки, ВЕС, ТМ Стародворье ПОКОМ</v>
          </cell>
          <cell r="B48" t="str">
            <v>кг</v>
          </cell>
          <cell r="D48">
            <v>498.697</v>
          </cell>
          <cell r="E48">
            <v>960.77300000000002</v>
          </cell>
          <cell r="F48">
            <v>345.99900000000002</v>
          </cell>
          <cell r="G48">
            <v>962.22699999999998</v>
          </cell>
          <cell r="I48">
            <v>962.22699999999998</v>
          </cell>
          <cell r="J48">
            <v>1</v>
          </cell>
          <cell r="M48">
            <v>345.99900000000002</v>
          </cell>
          <cell r="Q48">
            <v>69.19980000000001</v>
          </cell>
          <cell r="S48">
            <v>0</v>
          </cell>
          <cell r="V48">
            <v>13.905054638886238</v>
          </cell>
          <cell r="W48">
            <v>13.905054638886238</v>
          </cell>
          <cell r="X48">
            <v>142.6174</v>
          </cell>
          <cell r="Y48">
            <v>77.5822</v>
          </cell>
          <cell r="Z48">
            <v>121.02979999999999</v>
          </cell>
        </row>
        <row r="49">
          <cell r="A49" t="str">
            <v>296  Колбаса Мясорубская с рубленой грудинкой 0,35кг срез ТМ Стародворье  ПОКОМ</v>
          </cell>
          <cell r="B49" t="str">
            <v>шт</v>
          </cell>
          <cell r="D49">
            <v>205</v>
          </cell>
          <cell r="E49">
            <v>145</v>
          </cell>
          <cell r="F49">
            <v>163</v>
          </cell>
          <cell r="G49">
            <v>187</v>
          </cell>
          <cell r="H49">
            <v>102</v>
          </cell>
          <cell r="I49">
            <v>85</v>
          </cell>
          <cell r="J49">
            <v>0.35</v>
          </cell>
          <cell r="M49">
            <v>62</v>
          </cell>
          <cell r="N49">
            <v>101</v>
          </cell>
          <cell r="Q49">
            <v>12.4</v>
          </cell>
          <cell r="R49">
            <v>63.800000000000011</v>
          </cell>
          <cell r="S49">
            <v>60</v>
          </cell>
          <cell r="V49">
            <v>11.693548387096774</v>
          </cell>
          <cell r="W49">
            <v>6.854838709677419</v>
          </cell>
          <cell r="X49">
            <v>4.2</v>
          </cell>
          <cell r="Y49">
            <v>0.8</v>
          </cell>
          <cell r="Z49">
            <v>3.8</v>
          </cell>
        </row>
        <row r="50">
          <cell r="A50" t="str">
            <v>297  Колбаса Мясорубская с рубленой грудинкой ВЕС ТМ Стародворье  ПОКОМ</v>
          </cell>
          <cell r="B50" t="str">
            <v>кг</v>
          </cell>
          <cell r="D50">
            <v>129.28700000000001</v>
          </cell>
          <cell r="F50">
            <v>105.622</v>
          </cell>
          <cell r="G50">
            <v>14.359</v>
          </cell>
          <cell r="I50">
            <v>14.359</v>
          </cell>
          <cell r="J50">
            <v>1</v>
          </cell>
          <cell r="M50">
            <v>105.622</v>
          </cell>
          <cell r="Q50">
            <v>21.124400000000001</v>
          </cell>
          <cell r="R50">
            <v>154.6362</v>
          </cell>
          <cell r="S50">
            <v>150</v>
          </cell>
          <cell r="V50">
            <v>7.7805286777375926</v>
          </cell>
          <cell r="W50">
            <v>0.67973528242222259</v>
          </cell>
          <cell r="X50">
            <v>1.4525999999999999</v>
          </cell>
          <cell r="Y50">
            <v>17.680600000000002</v>
          </cell>
          <cell r="Z50">
            <v>0.1414</v>
          </cell>
        </row>
        <row r="51">
          <cell r="A51" t="str">
            <v>301  Сосиски Сочинки по-баварски с сыром,  0.4кг, ТМ Стародворье  ПОКОМ</v>
          </cell>
          <cell r="B51" t="str">
            <v>шт</v>
          </cell>
          <cell r="C51" t="str">
            <v>Нояб</v>
          </cell>
          <cell r="D51">
            <v>645</v>
          </cell>
          <cell r="E51">
            <v>690</v>
          </cell>
          <cell r="F51">
            <v>467</v>
          </cell>
          <cell r="G51">
            <v>699</v>
          </cell>
          <cell r="H51">
            <v>84</v>
          </cell>
          <cell r="I51">
            <v>615</v>
          </cell>
          <cell r="J51">
            <v>0.4</v>
          </cell>
          <cell r="M51">
            <v>467</v>
          </cell>
          <cell r="Q51">
            <v>93.4</v>
          </cell>
          <cell r="R51">
            <v>505.80000000000018</v>
          </cell>
          <cell r="S51">
            <v>480</v>
          </cell>
          <cell r="V51">
            <v>11.723768736616702</v>
          </cell>
          <cell r="W51">
            <v>6.5845824411134899</v>
          </cell>
          <cell r="X51">
            <v>77.400000000000006</v>
          </cell>
          <cell r="Y51">
            <v>86.8</v>
          </cell>
          <cell r="Z51">
            <v>92.2</v>
          </cell>
        </row>
        <row r="52">
          <cell r="A52" t="str">
            <v>302  Сосиски Сочинки по-баварски,  0.4кг, ТМ Стародворье  ПОКОМ</v>
          </cell>
          <cell r="B52" t="str">
            <v>шт</v>
          </cell>
          <cell r="C52" t="str">
            <v>Нояб</v>
          </cell>
          <cell r="D52">
            <v>708</v>
          </cell>
          <cell r="E52">
            <v>954</v>
          </cell>
          <cell r="F52">
            <v>565</v>
          </cell>
          <cell r="G52">
            <v>948</v>
          </cell>
          <cell r="H52">
            <v>138</v>
          </cell>
          <cell r="I52">
            <v>810</v>
          </cell>
          <cell r="J52">
            <v>0.4</v>
          </cell>
          <cell r="M52">
            <v>431</v>
          </cell>
          <cell r="N52">
            <v>134</v>
          </cell>
          <cell r="Q52">
            <v>86.2</v>
          </cell>
          <cell r="R52">
            <v>224.40000000000009</v>
          </cell>
          <cell r="S52">
            <v>210</v>
          </cell>
          <cell r="V52">
            <v>11.832946635730858</v>
          </cell>
          <cell r="W52">
            <v>9.3967517401392104</v>
          </cell>
          <cell r="X52">
            <v>86</v>
          </cell>
          <cell r="Y52">
            <v>73.400000000000006</v>
          </cell>
          <cell r="Z52">
            <v>121</v>
          </cell>
        </row>
        <row r="53">
          <cell r="A53" t="str">
            <v>309  Сосиски Сочинки с сыром 0,4 кг ТМ Стародворье  ПОКОМ</v>
          </cell>
          <cell r="B53" t="str">
            <v>шт</v>
          </cell>
          <cell r="C53" t="str">
            <v>Нояб</v>
          </cell>
          <cell r="D53">
            <v>44</v>
          </cell>
          <cell r="E53">
            <v>72</v>
          </cell>
          <cell r="F53">
            <v>13</v>
          </cell>
          <cell r="G53">
            <v>76</v>
          </cell>
          <cell r="I53">
            <v>76</v>
          </cell>
          <cell r="J53">
            <v>0.4</v>
          </cell>
          <cell r="M53">
            <v>13</v>
          </cell>
          <cell r="Q53">
            <v>2.6</v>
          </cell>
          <cell r="S53">
            <v>0</v>
          </cell>
          <cell r="V53">
            <v>29.23076923076923</v>
          </cell>
          <cell r="W53">
            <v>29.23076923076923</v>
          </cell>
          <cell r="X53">
            <v>0</v>
          </cell>
          <cell r="Y53">
            <v>5.2</v>
          </cell>
          <cell r="Z53">
            <v>10</v>
          </cell>
          <cell r="AA53" t="str">
            <v>акция/вывод</v>
          </cell>
        </row>
        <row r="54">
          <cell r="A54" t="str">
            <v>312  Ветчина Филейская ТМ Вязанка ТС Столичная ВЕС  ПОКОМ</v>
          </cell>
          <cell r="B54" t="str">
            <v>кг</v>
          </cell>
          <cell r="C54" t="str">
            <v>Нояб</v>
          </cell>
          <cell r="D54">
            <v>346.48</v>
          </cell>
          <cell r="E54">
            <v>476.28500000000003</v>
          </cell>
          <cell r="F54">
            <v>310.01799999999997</v>
          </cell>
          <cell r="G54">
            <v>465.33499999999998</v>
          </cell>
          <cell r="I54">
            <v>465.33499999999998</v>
          </cell>
          <cell r="J54">
            <v>1</v>
          </cell>
          <cell r="M54">
            <v>310.01799999999997</v>
          </cell>
          <cell r="Q54">
            <v>62.003599999999992</v>
          </cell>
          <cell r="R54">
            <v>278.70819999999986</v>
          </cell>
          <cell r="S54">
            <v>260</v>
          </cell>
          <cell r="V54">
            <v>11.698272358379192</v>
          </cell>
          <cell r="W54">
            <v>7.5049674535027009</v>
          </cell>
          <cell r="X54">
            <v>68.122799999999998</v>
          </cell>
          <cell r="Y54">
            <v>93.522999999999996</v>
          </cell>
          <cell r="Z54">
            <v>62.621200000000002</v>
          </cell>
        </row>
        <row r="55">
          <cell r="A55" t="str">
            <v>313 Колбаса вареная Молокуша ТМ Вязанка в оболочке полиамид. ВЕС  ПОКОМ</v>
          </cell>
          <cell r="B55" t="str">
            <v>кг</v>
          </cell>
          <cell r="C55" t="str">
            <v>Нояб</v>
          </cell>
          <cell r="D55">
            <v>744.15099999999995</v>
          </cell>
          <cell r="E55">
            <v>207.626</v>
          </cell>
          <cell r="F55">
            <v>575.37599999999998</v>
          </cell>
          <cell r="G55">
            <v>322.99599999999998</v>
          </cell>
          <cell r="I55">
            <v>322.99599999999998</v>
          </cell>
          <cell r="J55">
            <v>1</v>
          </cell>
          <cell r="M55">
            <v>575.37599999999998</v>
          </cell>
          <cell r="Q55">
            <v>115.0752</v>
          </cell>
          <cell r="R55">
            <v>827.75599999999997</v>
          </cell>
          <cell r="S55">
            <v>600</v>
          </cell>
          <cell r="T55">
            <v>600</v>
          </cell>
          <cell r="U55" t="str">
            <v>дороже конкурентов</v>
          </cell>
          <cell r="V55">
            <v>8.0208072634242651</v>
          </cell>
          <cell r="W55">
            <v>2.8068254497928309</v>
          </cell>
          <cell r="X55">
            <v>10</v>
          </cell>
          <cell r="Y55">
            <v>113.30619999999999</v>
          </cell>
          <cell r="Z55">
            <v>27.769799999999996</v>
          </cell>
        </row>
        <row r="56">
          <cell r="A56" t="str">
            <v>314 Колбаса вареная Филейская ТМ Вязанка ТС Классическая в оболочке полиамид.  ПОКОМ</v>
          </cell>
          <cell r="B56" t="str">
            <v>кг</v>
          </cell>
          <cell r="C56" t="str">
            <v>Нояб</v>
          </cell>
          <cell r="D56">
            <v>44.283999999999999</v>
          </cell>
          <cell r="E56">
            <v>659.1</v>
          </cell>
          <cell r="F56">
            <v>1.36</v>
          </cell>
          <cell r="G56">
            <v>659.1</v>
          </cell>
          <cell r="I56">
            <v>659.1</v>
          </cell>
          <cell r="J56">
            <v>1</v>
          </cell>
          <cell r="M56">
            <v>1.36</v>
          </cell>
          <cell r="Q56">
            <v>0.27200000000000002</v>
          </cell>
          <cell r="S56">
            <v>0</v>
          </cell>
          <cell r="V56">
            <v>2423.1617647058824</v>
          </cell>
          <cell r="W56">
            <v>2423.1617647058824</v>
          </cell>
          <cell r="X56">
            <v>86.987400000000008</v>
          </cell>
          <cell r="Y56">
            <v>22.030799999999999</v>
          </cell>
          <cell r="Z56">
            <v>93.127200000000002</v>
          </cell>
        </row>
        <row r="57">
          <cell r="A57" t="str">
            <v>315 Колбаса Нежная ТМ Зареченские ТС Зареченские продукты в оболочкНТУ.  изделие вар  ПОКОМ</v>
          </cell>
          <cell r="B57" t="str">
            <v>кг</v>
          </cell>
          <cell r="D57">
            <v>179.83600000000001</v>
          </cell>
          <cell r="E57">
            <v>1.9E-2</v>
          </cell>
          <cell r="F57">
            <v>-4.5</v>
          </cell>
          <cell r="G57">
            <v>179.85499999999999</v>
          </cell>
          <cell r="I57">
            <v>179.85499999999999</v>
          </cell>
          <cell r="J57">
            <v>0</v>
          </cell>
          <cell r="M57">
            <v>-4.5</v>
          </cell>
          <cell r="Q57">
            <v>-0.9</v>
          </cell>
          <cell r="S57">
            <v>0</v>
          </cell>
          <cell r="V57">
            <v>-199.83888888888887</v>
          </cell>
          <cell r="W57">
            <v>-199.83888888888887</v>
          </cell>
          <cell r="X57">
            <v>13.252600000000001</v>
          </cell>
          <cell r="Y57">
            <v>9.3974000000000011</v>
          </cell>
          <cell r="Z57">
            <v>5.7161999999999997</v>
          </cell>
          <cell r="AA57" t="str">
            <v>заказана вместе с акцией</v>
          </cell>
        </row>
        <row r="58">
          <cell r="A58" t="str">
            <v>320  Сосиски Сочинки с сочным окороком 0,4 кг ТМ Стародворье  ПОКОМ</v>
          </cell>
          <cell r="B58" t="str">
            <v>шт</v>
          </cell>
          <cell r="C58" t="str">
            <v>Нояб</v>
          </cell>
          <cell r="D58">
            <v>97</v>
          </cell>
          <cell r="E58">
            <v>222</v>
          </cell>
          <cell r="F58">
            <v>22</v>
          </cell>
          <cell r="G58">
            <v>222</v>
          </cell>
          <cell r="I58">
            <v>222</v>
          </cell>
          <cell r="J58">
            <v>0.4</v>
          </cell>
          <cell r="M58">
            <v>22</v>
          </cell>
          <cell r="Q58">
            <v>4.4000000000000004</v>
          </cell>
          <cell r="S58">
            <v>0</v>
          </cell>
          <cell r="V58">
            <v>50.454545454545453</v>
          </cell>
          <cell r="W58">
            <v>50.454545454545453</v>
          </cell>
          <cell r="X58">
            <v>23</v>
          </cell>
          <cell r="Y58">
            <v>14.2</v>
          </cell>
          <cell r="Z58">
            <v>30.2</v>
          </cell>
          <cell r="AA58" t="str">
            <v>акция/вывод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B59" t="str">
            <v>шт</v>
          </cell>
          <cell r="D59">
            <v>461</v>
          </cell>
          <cell r="E59">
            <v>180</v>
          </cell>
          <cell r="F59">
            <v>289.51900000000001</v>
          </cell>
          <cell r="G59">
            <v>314</v>
          </cell>
          <cell r="H59">
            <v>96</v>
          </cell>
          <cell r="I59">
            <v>218</v>
          </cell>
          <cell r="J59">
            <v>0.35</v>
          </cell>
          <cell r="M59">
            <v>195.51900000000001</v>
          </cell>
          <cell r="N59">
            <v>94</v>
          </cell>
          <cell r="Q59">
            <v>39.1038</v>
          </cell>
          <cell r="R59">
            <v>251.24559999999997</v>
          </cell>
          <cell r="S59">
            <v>240</v>
          </cell>
          <cell r="V59">
            <v>11.712416696075573</v>
          </cell>
          <cell r="W59">
            <v>5.5749057636342245</v>
          </cell>
          <cell r="X59">
            <v>24.6</v>
          </cell>
          <cell r="Y59">
            <v>40.4</v>
          </cell>
          <cell r="Z59">
            <v>26</v>
          </cell>
        </row>
        <row r="60">
          <cell r="A60" t="str">
            <v>339  Колбаса вареная Филейская ТМ Вязанка ТС Классическая, 0,40 кг.  ПОКОМ</v>
          </cell>
          <cell r="B60" t="str">
            <v>шт</v>
          </cell>
          <cell r="D60">
            <v>150</v>
          </cell>
          <cell r="E60">
            <v>80</v>
          </cell>
          <cell r="F60">
            <v>89</v>
          </cell>
          <cell r="G60">
            <v>141</v>
          </cell>
          <cell r="H60">
            <v>80</v>
          </cell>
          <cell r="I60">
            <v>61</v>
          </cell>
          <cell r="J60">
            <v>0</v>
          </cell>
          <cell r="M60">
            <v>15</v>
          </cell>
          <cell r="N60">
            <v>74</v>
          </cell>
          <cell r="Q60">
            <v>3</v>
          </cell>
          <cell r="S60">
            <v>0</v>
          </cell>
          <cell r="V60">
            <v>20.333333333333332</v>
          </cell>
          <cell r="W60">
            <v>20.333333333333332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344 Колбаса Салями Финская ТМ Стародворски колбасы ТС Вязанка в оболочке фиброуз в вак 0,35 кг ПОКОМ</v>
          </cell>
          <cell r="B61" t="str">
            <v>шт</v>
          </cell>
          <cell r="D61">
            <v>45</v>
          </cell>
          <cell r="F61">
            <v>9.35</v>
          </cell>
          <cell r="G61">
            <v>34</v>
          </cell>
          <cell r="I61">
            <v>34</v>
          </cell>
          <cell r="J61">
            <v>0.35</v>
          </cell>
          <cell r="M61">
            <v>9.35</v>
          </cell>
          <cell r="Q61">
            <v>1.8699999999999999</v>
          </cell>
          <cell r="S61">
            <v>0</v>
          </cell>
          <cell r="V61">
            <v>18.181818181818183</v>
          </cell>
          <cell r="W61">
            <v>18.181818181818183</v>
          </cell>
          <cell r="X61">
            <v>2.6</v>
          </cell>
          <cell r="Y61">
            <v>1.8</v>
          </cell>
          <cell r="Z61">
            <v>3.6</v>
          </cell>
        </row>
        <row r="62">
          <cell r="A62" t="str">
            <v>346 Колбаса Сервелат Филейбургский с копченой грудинкой ТМ Баварушка в оболов/у 0,35 кг срез  ПОКОМ</v>
          </cell>
          <cell r="B62" t="str">
            <v>шт</v>
          </cell>
          <cell r="D62">
            <v>-6</v>
          </cell>
          <cell r="E62">
            <v>6</v>
          </cell>
          <cell r="I62">
            <v>0</v>
          </cell>
          <cell r="J62">
            <v>0</v>
          </cell>
          <cell r="M62">
            <v>0</v>
          </cell>
          <cell r="Q62">
            <v>0</v>
          </cell>
          <cell r="S62">
            <v>0</v>
          </cell>
          <cell r="V62" t="e">
            <v>#DIV/0!</v>
          </cell>
          <cell r="W62" t="e">
            <v>#DIV/0!</v>
          </cell>
          <cell r="X62">
            <v>0</v>
          </cell>
          <cell r="Y62">
            <v>0</v>
          </cell>
          <cell r="Z62">
            <v>1.2</v>
          </cell>
        </row>
        <row r="63">
          <cell r="A63" t="str">
            <v>352  Сардельки Сочинки с сыром 0,4 кг ТМ Стародворье   ПОКОМ</v>
          </cell>
          <cell r="B63" t="str">
            <v>шт</v>
          </cell>
          <cell r="C63" t="str">
            <v>Нояб</v>
          </cell>
          <cell r="D63">
            <v>1</v>
          </cell>
          <cell r="E63">
            <v>229</v>
          </cell>
          <cell r="F63">
            <v>8</v>
          </cell>
          <cell r="G63">
            <v>202</v>
          </cell>
          <cell r="I63">
            <v>202</v>
          </cell>
          <cell r="J63">
            <v>0.4</v>
          </cell>
          <cell r="M63">
            <v>8</v>
          </cell>
          <cell r="Q63">
            <v>1.6</v>
          </cell>
          <cell r="S63">
            <v>0</v>
          </cell>
          <cell r="V63">
            <v>126.25</v>
          </cell>
          <cell r="W63">
            <v>126.25</v>
          </cell>
          <cell r="X63">
            <v>23</v>
          </cell>
          <cell r="Y63">
            <v>9.1999999999999993</v>
          </cell>
          <cell r="Z63">
            <v>27</v>
          </cell>
          <cell r="AA63" t="str">
            <v>акция/вывод</v>
          </cell>
        </row>
        <row r="64">
          <cell r="A64" t="str">
            <v>358 Колбаса Сервелат Мясорубский ТМ Стародворье с мелкорубленным окороком в вак упак  ПОКОМ</v>
          </cell>
          <cell r="B64" t="str">
            <v>кг</v>
          </cell>
          <cell r="D64">
            <v>93.81</v>
          </cell>
          <cell r="F64">
            <v>83.165999999999997</v>
          </cell>
          <cell r="I64">
            <v>0</v>
          </cell>
          <cell r="J64">
            <v>1</v>
          </cell>
          <cell r="M64">
            <v>83.165999999999997</v>
          </cell>
          <cell r="Q64">
            <v>16.633199999999999</v>
          </cell>
          <cell r="R64">
            <v>116.43239999999999</v>
          </cell>
          <cell r="S64">
            <v>110</v>
          </cell>
          <cell r="V64">
            <v>6.6132794651660536</v>
          </cell>
          <cell r="W64">
            <v>0</v>
          </cell>
          <cell r="X64">
            <v>1.4236</v>
          </cell>
          <cell r="Y64">
            <v>33.071399999999997</v>
          </cell>
          <cell r="Z64">
            <v>0.42580000000000001</v>
          </cell>
        </row>
        <row r="65">
          <cell r="A65" t="str">
            <v>360 Колбаса варено-копченая  Сервелат Левантский ТМ Особый Рецепт  0,35 кг  ПОКОМ</v>
          </cell>
          <cell r="B65" t="str">
            <v>шт</v>
          </cell>
          <cell r="D65">
            <v>72</v>
          </cell>
          <cell r="E65">
            <v>24</v>
          </cell>
          <cell r="F65">
            <v>21</v>
          </cell>
          <cell r="G65">
            <v>62</v>
          </cell>
          <cell r="I65">
            <v>62</v>
          </cell>
          <cell r="J65">
            <v>0.35</v>
          </cell>
          <cell r="M65">
            <v>21</v>
          </cell>
          <cell r="Q65">
            <v>4.2</v>
          </cell>
          <cell r="S65">
            <v>0</v>
          </cell>
          <cell r="V65">
            <v>14.761904761904761</v>
          </cell>
          <cell r="W65">
            <v>14.761904761904761</v>
          </cell>
          <cell r="X65">
            <v>6.4</v>
          </cell>
          <cell r="Y65">
            <v>4.8</v>
          </cell>
          <cell r="Z65">
            <v>7.2</v>
          </cell>
        </row>
        <row r="66">
          <cell r="A66" t="str">
            <v>361 Колбаса Салями Филейбургская зернистая ТМ Баварушка в оболочке  в вак 0.28кг ПОКОМ</v>
          </cell>
          <cell r="B66" t="str">
            <v>шт</v>
          </cell>
          <cell r="D66">
            <v>183</v>
          </cell>
          <cell r="E66">
            <v>181</v>
          </cell>
          <cell r="F66">
            <v>119</v>
          </cell>
          <cell r="G66">
            <v>216</v>
          </cell>
          <cell r="I66">
            <v>216</v>
          </cell>
          <cell r="J66">
            <v>0.28000000000000003</v>
          </cell>
          <cell r="M66">
            <v>119</v>
          </cell>
          <cell r="Q66">
            <v>23.8</v>
          </cell>
          <cell r="R66">
            <v>69.600000000000023</v>
          </cell>
          <cell r="S66">
            <v>65</v>
          </cell>
          <cell r="V66">
            <v>11.806722689075629</v>
          </cell>
          <cell r="W66">
            <v>9.0756302521008401</v>
          </cell>
          <cell r="X66">
            <v>24.4</v>
          </cell>
          <cell r="Y66">
            <v>24.4</v>
          </cell>
          <cell r="Z66">
            <v>28.2</v>
          </cell>
        </row>
        <row r="67">
          <cell r="A67" t="str">
            <v>363 Сардельки Филейские Вязанка ТМ Вязанка в обол NDX  ПОКОМ</v>
          </cell>
          <cell r="B67" t="str">
            <v>кг</v>
          </cell>
          <cell r="D67">
            <v>113.965</v>
          </cell>
          <cell r="E67">
            <v>315.54500000000002</v>
          </cell>
          <cell r="F67">
            <v>90.025999999999996</v>
          </cell>
          <cell r="G67">
            <v>315.52999999999997</v>
          </cell>
          <cell r="H67">
            <v>46.06</v>
          </cell>
          <cell r="I67">
            <v>269.46999999999997</v>
          </cell>
          <cell r="J67">
            <v>1</v>
          </cell>
          <cell r="M67">
            <v>48.999999999999993</v>
          </cell>
          <cell r="N67">
            <v>41.026000000000003</v>
          </cell>
          <cell r="Q67">
            <v>9.7999999999999989</v>
          </cell>
          <cell r="S67">
            <v>0</v>
          </cell>
          <cell r="V67">
            <v>27.496938775510205</v>
          </cell>
          <cell r="W67">
            <v>27.496938775510205</v>
          </cell>
          <cell r="X67">
            <v>29.75</v>
          </cell>
          <cell r="Y67">
            <v>4.5343999999999998</v>
          </cell>
          <cell r="Z67">
            <v>37.247199999999999</v>
          </cell>
        </row>
        <row r="68">
          <cell r="A68" t="str">
            <v>364 Колбаса Сервелат Филейбургский с копченой грудинкой ТМ Баварушка  в/у 0,28 кг  ПОКОМ</v>
          </cell>
          <cell r="B68" t="str">
            <v>шт</v>
          </cell>
          <cell r="D68">
            <v>275</v>
          </cell>
          <cell r="F68">
            <v>158</v>
          </cell>
          <cell r="G68">
            <v>80</v>
          </cell>
          <cell r="I68">
            <v>80</v>
          </cell>
          <cell r="J68">
            <v>0.28000000000000003</v>
          </cell>
          <cell r="M68">
            <v>158</v>
          </cell>
          <cell r="Q68">
            <v>31.6</v>
          </cell>
          <cell r="R68">
            <v>236</v>
          </cell>
          <cell r="S68">
            <v>220</v>
          </cell>
          <cell r="V68">
            <v>9.4936708860759484</v>
          </cell>
          <cell r="W68">
            <v>2.5316455696202529</v>
          </cell>
          <cell r="X68">
            <v>26.6</v>
          </cell>
          <cell r="Y68">
            <v>32.6</v>
          </cell>
          <cell r="Z68">
            <v>32.4</v>
          </cell>
        </row>
        <row r="69">
          <cell r="A69" t="str">
            <v>367 Вареные колбасы Молокуша Вязанка Фикс.вес 0,45 п/а Вязанка  ПОКОМ</v>
          </cell>
          <cell r="B69" t="str">
            <v>шт</v>
          </cell>
          <cell r="D69">
            <v>150</v>
          </cell>
          <cell r="E69">
            <v>80</v>
          </cell>
          <cell r="F69">
            <v>86</v>
          </cell>
          <cell r="G69">
            <v>144</v>
          </cell>
          <cell r="H69">
            <v>80</v>
          </cell>
          <cell r="I69">
            <v>64</v>
          </cell>
          <cell r="J69">
            <v>0</v>
          </cell>
          <cell r="M69">
            <v>12</v>
          </cell>
          <cell r="N69">
            <v>74</v>
          </cell>
          <cell r="Q69">
            <v>2.4</v>
          </cell>
          <cell r="S69">
            <v>0</v>
          </cell>
          <cell r="V69">
            <v>26.666666666666668</v>
          </cell>
          <cell r="W69">
            <v>26.666666666666668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369 Колбаса Сливушка ТМ Вязанка в оболочке полиамид вес.  ПОКОМ</v>
          </cell>
          <cell r="B70" t="str">
            <v>кг</v>
          </cell>
          <cell r="C70" t="str">
            <v>Нояб</v>
          </cell>
          <cell r="D70">
            <v>-0.05</v>
          </cell>
          <cell r="E70">
            <v>302.93799999999999</v>
          </cell>
          <cell r="G70">
            <v>302.88799999999998</v>
          </cell>
          <cell r="I70">
            <v>302.88799999999998</v>
          </cell>
          <cell r="J70">
            <v>1</v>
          </cell>
          <cell r="M70">
            <v>0</v>
          </cell>
          <cell r="Q70">
            <v>0</v>
          </cell>
          <cell r="S70">
            <v>0</v>
          </cell>
          <cell r="V70" t="e">
            <v>#DIV/0!</v>
          </cell>
          <cell r="W70" t="e">
            <v>#DIV/0!</v>
          </cell>
          <cell r="X70">
            <v>3.2101999999999995</v>
          </cell>
          <cell r="Y70">
            <v>7.0061999999999998</v>
          </cell>
          <cell r="Z70">
            <v>24.230799999999999</v>
          </cell>
          <cell r="AA70" t="str">
            <v>акция/вывод</v>
          </cell>
        </row>
        <row r="71">
          <cell r="A71" t="str">
            <v>370 Ветчина Сливушка с индейкой ТМ Вязанка в оболочке полиамид.</v>
          </cell>
          <cell r="B71" t="str">
            <v>кг</v>
          </cell>
          <cell r="C71" t="str">
            <v>Нояб</v>
          </cell>
          <cell r="D71">
            <v>-6.8680000000000003</v>
          </cell>
          <cell r="E71">
            <v>6.8680000000000003</v>
          </cell>
          <cell r="F71">
            <v>5.1920000000000002</v>
          </cell>
          <cell r="G71">
            <v>-5.49</v>
          </cell>
          <cell r="I71">
            <v>-5.49</v>
          </cell>
          <cell r="J71">
            <v>1</v>
          </cell>
          <cell r="M71">
            <v>5.1920000000000002</v>
          </cell>
          <cell r="Q71">
            <v>1.0384</v>
          </cell>
          <cell r="S71">
            <v>0</v>
          </cell>
          <cell r="V71">
            <v>-5.286979969183359</v>
          </cell>
          <cell r="W71">
            <v>-5.286979969183359</v>
          </cell>
          <cell r="X71">
            <v>31.783999999999999</v>
          </cell>
          <cell r="Y71">
            <v>6.5688000000000004</v>
          </cell>
          <cell r="Z71">
            <v>1.0993999999999999</v>
          </cell>
          <cell r="AA71" t="str">
            <v>акция/вывод</v>
          </cell>
        </row>
        <row r="72">
          <cell r="A72" t="str">
            <v>371  Сосиски Сочинки Молочные 0,4 кг ТМ Стародворье  ПОКОМ</v>
          </cell>
          <cell r="B72" t="str">
            <v>шт</v>
          </cell>
          <cell r="C72" t="str">
            <v>Нояб</v>
          </cell>
          <cell r="D72">
            <v>41</v>
          </cell>
          <cell r="E72">
            <v>332</v>
          </cell>
          <cell r="F72">
            <v>18</v>
          </cell>
          <cell r="G72">
            <v>309</v>
          </cell>
          <cell r="I72">
            <v>309</v>
          </cell>
          <cell r="J72">
            <v>0.4</v>
          </cell>
          <cell r="M72">
            <v>18</v>
          </cell>
          <cell r="Q72">
            <v>3.6</v>
          </cell>
          <cell r="S72">
            <v>0</v>
          </cell>
          <cell r="V72">
            <v>85.833333333333329</v>
          </cell>
          <cell r="W72">
            <v>85.833333333333329</v>
          </cell>
          <cell r="X72">
            <v>0</v>
          </cell>
          <cell r="Y72">
            <v>14.8</v>
          </cell>
          <cell r="Z72">
            <v>39.6</v>
          </cell>
          <cell r="AA72" t="str">
            <v>акция/вывод</v>
          </cell>
        </row>
        <row r="73">
          <cell r="A73" t="str">
            <v>372  Сосиски Сочинки Сливочные 0,4 кг ТМ Стародворье  ПОКОМ</v>
          </cell>
          <cell r="B73" t="str">
            <v>шт</v>
          </cell>
          <cell r="C73" t="str">
            <v>Нояб</v>
          </cell>
          <cell r="D73">
            <v>67</v>
          </cell>
          <cell r="E73">
            <v>261</v>
          </cell>
          <cell r="F73">
            <v>41</v>
          </cell>
          <cell r="G73">
            <v>245</v>
          </cell>
          <cell r="I73">
            <v>245</v>
          </cell>
          <cell r="J73">
            <v>0.4</v>
          </cell>
          <cell r="M73">
            <v>41</v>
          </cell>
          <cell r="Q73">
            <v>8.1999999999999993</v>
          </cell>
          <cell r="S73">
            <v>0</v>
          </cell>
          <cell r="V73">
            <v>29.878048780487809</v>
          </cell>
          <cell r="W73">
            <v>29.878048780487809</v>
          </cell>
          <cell r="X73">
            <v>0</v>
          </cell>
          <cell r="Y73">
            <v>15</v>
          </cell>
          <cell r="Z73">
            <v>34</v>
          </cell>
          <cell r="AA73" t="str">
            <v>акция/вывод</v>
          </cell>
        </row>
        <row r="74">
          <cell r="A74" t="str">
            <v>374  Сосиски Сочинки с сыром ф/в 0,3 кг п/а ТМ "Стародворье"  Поком</v>
          </cell>
          <cell r="B74" t="str">
            <v>шт</v>
          </cell>
          <cell r="D74">
            <v>-1</v>
          </cell>
          <cell r="E74">
            <v>1</v>
          </cell>
          <cell r="I74">
            <v>0</v>
          </cell>
          <cell r="J74">
            <v>0</v>
          </cell>
          <cell r="M74">
            <v>0</v>
          </cell>
          <cell r="Q74">
            <v>0</v>
          </cell>
          <cell r="S74">
            <v>0</v>
          </cell>
          <cell r="V74" t="e">
            <v>#DIV/0!</v>
          </cell>
          <cell r="W74" t="e">
            <v>#DIV/0!</v>
          </cell>
          <cell r="X74">
            <v>0</v>
          </cell>
          <cell r="Y74">
            <v>0.2</v>
          </cell>
          <cell r="Z74">
            <v>0</v>
          </cell>
        </row>
        <row r="75">
          <cell r="A75" t="str">
            <v>376  Сардельки Сочинки с сочным окороком ТМ Стародворье полиамид мгс ф/в 0,4 кг СК3</v>
          </cell>
          <cell r="B75" t="str">
            <v>шт</v>
          </cell>
          <cell r="C75" t="str">
            <v>Нояб</v>
          </cell>
          <cell r="D75">
            <v>192</v>
          </cell>
          <cell r="E75">
            <v>96</v>
          </cell>
          <cell r="F75">
            <v>181</v>
          </cell>
          <cell r="G75">
            <v>107</v>
          </cell>
          <cell r="H75">
            <v>96</v>
          </cell>
          <cell r="I75">
            <v>11</v>
          </cell>
          <cell r="J75">
            <v>0.4</v>
          </cell>
          <cell r="M75">
            <v>86</v>
          </cell>
          <cell r="N75">
            <v>95</v>
          </cell>
          <cell r="Q75">
            <v>17.2</v>
          </cell>
          <cell r="R75">
            <v>126.6</v>
          </cell>
          <cell r="S75">
            <v>115</v>
          </cell>
          <cell r="V75">
            <v>7.3255813953488378</v>
          </cell>
          <cell r="W75">
            <v>0.63953488372093026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383 Колбаса Сочинка по-европейски с сочной грудиной ТМ Стародворье в оболочке фиброуз в ва  Поком</v>
          </cell>
          <cell r="B76" t="str">
            <v>кг</v>
          </cell>
          <cell r="D76">
            <v>0.81399999999999995</v>
          </cell>
          <cell r="E76">
            <v>209.797</v>
          </cell>
          <cell r="G76">
            <v>209.797</v>
          </cell>
          <cell r="I76">
            <v>209.797</v>
          </cell>
          <cell r="J76">
            <v>1</v>
          </cell>
          <cell r="M76">
            <v>0</v>
          </cell>
          <cell r="Q76">
            <v>0</v>
          </cell>
          <cell r="S76">
            <v>0</v>
          </cell>
          <cell r="V76" t="e">
            <v>#DIV/0!</v>
          </cell>
          <cell r="W76" t="e">
            <v>#DIV/0!</v>
          </cell>
          <cell r="X76">
            <v>14.703999999999999</v>
          </cell>
          <cell r="Y76">
            <v>2.2826</v>
          </cell>
          <cell r="Z76">
            <v>17.2986</v>
          </cell>
        </row>
        <row r="77">
          <cell r="A77" t="str">
            <v>384  Колбаса Сочинка по-фински с сочным окороком ТМ Стародворье в оболочке фиброуз в ва  Поком</v>
          </cell>
          <cell r="B77" t="str">
            <v>кг</v>
          </cell>
          <cell r="D77">
            <v>111.00700000000001</v>
          </cell>
          <cell r="E77">
            <v>167.24600000000001</v>
          </cell>
          <cell r="F77">
            <v>116.393</v>
          </cell>
          <cell r="G77">
            <v>158.60300000000001</v>
          </cell>
          <cell r="I77">
            <v>158.60300000000001</v>
          </cell>
          <cell r="J77">
            <v>1</v>
          </cell>
          <cell r="M77">
            <v>116.393</v>
          </cell>
          <cell r="Q77">
            <v>23.278600000000001</v>
          </cell>
          <cell r="R77">
            <v>120.74020000000002</v>
          </cell>
          <cell r="S77">
            <v>115</v>
          </cell>
          <cell r="V77">
            <v>11.753413005936784</v>
          </cell>
          <cell r="W77">
            <v>6.8132533743438177</v>
          </cell>
          <cell r="X77">
            <v>13.852399999999999</v>
          </cell>
          <cell r="Y77">
            <v>21.327000000000002</v>
          </cell>
          <cell r="Z77">
            <v>21.7682</v>
          </cell>
        </row>
        <row r="78">
          <cell r="A78" t="str">
            <v>388 Колбаски Филейбургские ТМ Баварушка с филе сочного окорока копченые в оболоч 0,28 кг ПОКОМ</v>
          </cell>
          <cell r="B78" t="str">
            <v>шт</v>
          </cell>
          <cell r="D78">
            <v>2</v>
          </cell>
          <cell r="E78">
            <v>157</v>
          </cell>
          <cell r="F78">
            <v>-1</v>
          </cell>
          <cell r="G78">
            <v>156</v>
          </cell>
          <cell r="I78">
            <v>156</v>
          </cell>
          <cell r="J78">
            <v>0.28000000000000003</v>
          </cell>
          <cell r="M78">
            <v>-1</v>
          </cell>
          <cell r="Q78">
            <v>-0.2</v>
          </cell>
          <cell r="S78">
            <v>0</v>
          </cell>
          <cell r="V78">
            <v>-780</v>
          </cell>
          <cell r="W78">
            <v>-780</v>
          </cell>
          <cell r="X78">
            <v>19</v>
          </cell>
          <cell r="Y78">
            <v>2</v>
          </cell>
          <cell r="Z78">
            <v>21.6</v>
          </cell>
          <cell r="AA78" t="str">
            <v>вместо - 084  Колбаски Баварские копченые, NDX в МГС 0,28 кг, ТМ Стародворье  ПОКОМ</v>
          </cell>
        </row>
        <row r="79">
          <cell r="A79" t="str">
            <v>389 Колбаса вареная Мусульманская Халяль ТМ Вязанка Халяль оболочка вектор 0,4 кг АК.  Поком</v>
          </cell>
          <cell r="B79" t="str">
            <v>шт</v>
          </cell>
          <cell r="D79">
            <v>280</v>
          </cell>
          <cell r="F79">
            <v>150</v>
          </cell>
          <cell r="G79">
            <v>113</v>
          </cell>
          <cell r="I79">
            <v>113</v>
          </cell>
          <cell r="J79">
            <v>0.4</v>
          </cell>
          <cell r="M79">
            <v>150</v>
          </cell>
          <cell r="Q79">
            <v>30</v>
          </cell>
          <cell r="R79">
            <v>217</v>
          </cell>
          <cell r="S79">
            <v>200</v>
          </cell>
          <cell r="V79">
            <v>10.433333333333334</v>
          </cell>
          <cell r="W79">
            <v>3.7666666666666666</v>
          </cell>
          <cell r="X79">
            <v>0</v>
          </cell>
          <cell r="Y79">
            <v>39.6</v>
          </cell>
          <cell r="Z79">
            <v>4</v>
          </cell>
        </row>
        <row r="80">
          <cell r="A80" t="str">
            <v>390 Сосиски Восточные Халяль ТМ Вязанка в оболочке полиамид в вакуумной упаковке 0,33 кг  Поком</v>
          </cell>
          <cell r="B80" t="str">
            <v>шт</v>
          </cell>
          <cell r="D80">
            <v>216</v>
          </cell>
          <cell r="F80">
            <v>140</v>
          </cell>
          <cell r="G80">
            <v>69</v>
          </cell>
          <cell r="I80">
            <v>69</v>
          </cell>
          <cell r="J80">
            <v>0.33</v>
          </cell>
          <cell r="M80">
            <v>140</v>
          </cell>
          <cell r="Q80">
            <v>28</v>
          </cell>
          <cell r="R80">
            <v>183</v>
          </cell>
          <cell r="S80">
            <v>170</v>
          </cell>
          <cell r="V80">
            <v>8.5357142857142865</v>
          </cell>
          <cell r="W80">
            <v>2.4642857142857144</v>
          </cell>
          <cell r="X80">
            <v>0</v>
          </cell>
          <cell r="Y80">
            <v>29.8</v>
          </cell>
          <cell r="Z80">
            <v>2.6</v>
          </cell>
        </row>
        <row r="81">
          <cell r="A81" t="str">
            <v>391 Вареные колбасы «Докторская ГОСТ» Фикс.вес 0,37 п/а ТМ «Вязанка»  Поком</v>
          </cell>
          <cell r="B81" t="str">
            <v>шт</v>
          </cell>
          <cell r="D81">
            <v>100</v>
          </cell>
          <cell r="E81">
            <v>50</v>
          </cell>
          <cell r="F81">
            <v>48</v>
          </cell>
          <cell r="G81">
            <v>102</v>
          </cell>
          <cell r="H81">
            <v>50</v>
          </cell>
          <cell r="I81">
            <v>52</v>
          </cell>
          <cell r="J81">
            <v>0</v>
          </cell>
          <cell r="M81">
            <v>1</v>
          </cell>
          <cell r="N81">
            <v>47</v>
          </cell>
          <cell r="Q81">
            <v>0.2</v>
          </cell>
          <cell r="S81">
            <v>0</v>
          </cell>
          <cell r="V81">
            <v>260</v>
          </cell>
          <cell r="W81">
            <v>260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392 Вареные колбасы «Докторская ГОСТ» Фикс.вес 0,6 Вектор ТМ «Дугушка»  Поком</v>
          </cell>
          <cell r="B82" t="str">
            <v>шт</v>
          </cell>
          <cell r="D82">
            <v>150</v>
          </cell>
          <cell r="E82">
            <v>78</v>
          </cell>
          <cell r="F82">
            <v>74</v>
          </cell>
          <cell r="G82">
            <v>154</v>
          </cell>
          <cell r="H82">
            <v>78</v>
          </cell>
          <cell r="I82">
            <v>76</v>
          </cell>
          <cell r="J82">
            <v>0</v>
          </cell>
          <cell r="M82">
            <v>0</v>
          </cell>
          <cell r="N82">
            <v>74</v>
          </cell>
          <cell r="Q82">
            <v>0</v>
          </cell>
          <cell r="S82">
            <v>0</v>
          </cell>
          <cell r="V82" t="e">
            <v>#DIV/0!</v>
          </cell>
          <cell r="W82" t="e">
            <v>#DIV/0!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393 Ветчины Сливушка с индейкой Вязанка Фикс.вес 0,4 П/а Вязанка  Поком</v>
          </cell>
          <cell r="B83" t="str">
            <v>шт</v>
          </cell>
          <cell r="D83">
            <v>180</v>
          </cell>
          <cell r="E83">
            <v>90</v>
          </cell>
          <cell r="F83">
            <v>112</v>
          </cell>
          <cell r="G83">
            <v>157</v>
          </cell>
          <cell r="H83">
            <v>90</v>
          </cell>
          <cell r="I83">
            <v>67</v>
          </cell>
          <cell r="J83">
            <v>0</v>
          </cell>
          <cell r="M83">
            <v>23</v>
          </cell>
          <cell r="N83">
            <v>89</v>
          </cell>
          <cell r="Q83">
            <v>4.5999999999999996</v>
          </cell>
          <cell r="S83">
            <v>0</v>
          </cell>
          <cell r="V83">
            <v>14.565217391304349</v>
          </cell>
          <cell r="W83">
            <v>14.565217391304349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394 Ветчина Сочинка с сочным окороком ТМ Стародворье полиамид ф/в 0,35 кг  Поком</v>
          </cell>
          <cell r="B84" t="str">
            <v>шт</v>
          </cell>
          <cell r="D84">
            <v>180</v>
          </cell>
          <cell r="E84">
            <v>90</v>
          </cell>
          <cell r="F84">
            <v>95</v>
          </cell>
          <cell r="G84">
            <v>175</v>
          </cell>
          <cell r="H84">
            <v>90</v>
          </cell>
          <cell r="I84">
            <v>85</v>
          </cell>
          <cell r="J84">
            <v>0</v>
          </cell>
          <cell r="M84">
            <v>6</v>
          </cell>
          <cell r="N84">
            <v>89</v>
          </cell>
          <cell r="Q84">
            <v>1.2</v>
          </cell>
          <cell r="S84">
            <v>0</v>
          </cell>
          <cell r="V84">
            <v>70.833333333333343</v>
          </cell>
          <cell r="W84">
            <v>70.833333333333343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395 Ветчины «Дугушка» Фикс.вес 0,6 П/а ТМ «Дугушка»  Поком</v>
          </cell>
          <cell r="B85" t="str">
            <v>шт</v>
          </cell>
          <cell r="D85">
            <v>162</v>
          </cell>
          <cell r="E85">
            <v>84</v>
          </cell>
          <cell r="F85">
            <v>79</v>
          </cell>
          <cell r="G85">
            <v>167</v>
          </cell>
          <cell r="H85">
            <v>84</v>
          </cell>
          <cell r="I85">
            <v>83</v>
          </cell>
          <cell r="J85">
            <v>0</v>
          </cell>
          <cell r="M85">
            <v>0</v>
          </cell>
          <cell r="N85">
            <v>79</v>
          </cell>
          <cell r="Q85">
            <v>0</v>
          </cell>
          <cell r="S85">
            <v>0</v>
          </cell>
          <cell r="V85" t="e">
            <v>#DIV/0!</v>
          </cell>
          <cell r="W85" t="e">
            <v>#DIV/0!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396 Сардельки «Филейские» Фикс.вес 0,4 NDX мгс ТМ «Вязанка»</v>
          </cell>
          <cell r="B86" t="str">
            <v>шт</v>
          </cell>
          <cell r="D86">
            <v>180</v>
          </cell>
          <cell r="E86">
            <v>91</v>
          </cell>
          <cell r="F86">
            <v>92</v>
          </cell>
          <cell r="G86">
            <v>179</v>
          </cell>
          <cell r="H86">
            <v>90</v>
          </cell>
          <cell r="I86">
            <v>89</v>
          </cell>
          <cell r="J86">
            <v>0</v>
          </cell>
          <cell r="M86">
            <v>3</v>
          </cell>
          <cell r="N86">
            <v>89</v>
          </cell>
          <cell r="Q86">
            <v>0.6</v>
          </cell>
          <cell r="S86">
            <v>0</v>
          </cell>
          <cell r="V86">
            <v>148.33333333333334</v>
          </cell>
          <cell r="W86">
            <v>148.33333333333334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397 Сосиски Сливочные по-стародворски Бордо Фикс.вес 0,45 П/а мгс Стародворье  Поком</v>
          </cell>
          <cell r="B87" t="str">
            <v>шт</v>
          </cell>
          <cell r="D87">
            <v>156</v>
          </cell>
          <cell r="E87">
            <v>78</v>
          </cell>
          <cell r="F87">
            <v>79</v>
          </cell>
          <cell r="G87">
            <v>155</v>
          </cell>
          <cell r="H87">
            <v>78</v>
          </cell>
          <cell r="I87">
            <v>77</v>
          </cell>
          <cell r="J87">
            <v>0</v>
          </cell>
          <cell r="M87">
            <v>2</v>
          </cell>
          <cell r="N87">
            <v>77</v>
          </cell>
          <cell r="Q87">
            <v>0.4</v>
          </cell>
          <cell r="S87">
            <v>0</v>
          </cell>
          <cell r="V87">
            <v>192.5</v>
          </cell>
          <cell r="W87">
            <v>192.5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398 Сосиски Молочные Дугушки Дугушка Весовые П/а мгс Дугушка  Поком</v>
          </cell>
          <cell r="B88" t="str">
            <v>кг</v>
          </cell>
          <cell r="D88">
            <v>80.59</v>
          </cell>
          <cell r="E88">
            <v>44.283000000000001</v>
          </cell>
          <cell r="F88">
            <v>72.52</v>
          </cell>
          <cell r="G88">
            <v>52.353000000000002</v>
          </cell>
          <cell r="H88">
            <v>44.283000000000001</v>
          </cell>
          <cell r="I88">
            <v>8.07</v>
          </cell>
          <cell r="J88">
            <v>0</v>
          </cell>
          <cell r="M88">
            <v>29.601999999999997</v>
          </cell>
          <cell r="N88">
            <v>42.917999999999999</v>
          </cell>
          <cell r="Q88">
            <v>5.920399999999999</v>
          </cell>
          <cell r="S88">
            <v>0</v>
          </cell>
          <cell r="V88">
            <v>1.3630835754340926</v>
          </cell>
          <cell r="W88">
            <v>1.3630835754340926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БОНУС_096  Сосиски Баварские,  0.42кг,ПОКОМ</v>
          </cell>
          <cell r="B89" t="str">
            <v>шт</v>
          </cell>
          <cell r="D89">
            <v>-5</v>
          </cell>
          <cell r="E89">
            <v>5</v>
          </cell>
          <cell r="I89">
            <v>0</v>
          </cell>
          <cell r="J89">
            <v>0</v>
          </cell>
          <cell r="M89">
            <v>0</v>
          </cell>
          <cell r="Q89">
            <v>0</v>
          </cell>
          <cell r="S89">
            <v>0</v>
          </cell>
          <cell r="V89" t="e">
            <v>#DIV/0!</v>
          </cell>
          <cell r="W89" t="e">
            <v>#DIV/0!</v>
          </cell>
          <cell r="X89">
            <v>15.8</v>
          </cell>
          <cell r="Y89">
            <v>23.6</v>
          </cell>
          <cell r="Z89">
            <v>0.2</v>
          </cell>
        </row>
        <row r="90">
          <cell r="A90" t="str">
            <v>БОНУС_229  Колбаса Молочная Дугушка, в/у, ВЕС, ТМ Стародворье   ПОКОМ</v>
          </cell>
          <cell r="B90" t="str">
            <v>кг</v>
          </cell>
          <cell r="D90">
            <v>-160.70500000000001</v>
          </cell>
          <cell r="E90">
            <v>200.08799999999999</v>
          </cell>
          <cell r="I90">
            <v>0</v>
          </cell>
          <cell r="J90">
            <v>0</v>
          </cell>
          <cell r="M90">
            <v>0</v>
          </cell>
          <cell r="Q90">
            <v>0</v>
          </cell>
          <cell r="S90">
            <v>0</v>
          </cell>
          <cell r="V90" t="e">
            <v>#DIV/0!</v>
          </cell>
          <cell r="W90" t="e">
            <v>#DIV/0!</v>
          </cell>
          <cell r="X90">
            <v>27.2178</v>
          </cell>
          <cell r="Y90">
            <v>19.526400000000002</v>
          </cell>
          <cell r="Z90">
            <v>31.747000000000003</v>
          </cell>
        </row>
        <row r="91">
          <cell r="A91" t="str">
            <v>БОНУС_314 Колбаса вареная Филейская ТМ Вязанка ТС Классическая в оболочке полиамид.  ПОКОМ</v>
          </cell>
          <cell r="B91" t="str">
            <v>кг</v>
          </cell>
          <cell r="D91">
            <v>-41.034999999999997</v>
          </cell>
          <cell r="E91">
            <v>41.034999999999997</v>
          </cell>
          <cell r="I91">
            <v>0</v>
          </cell>
          <cell r="J91">
            <v>0</v>
          </cell>
          <cell r="M91">
            <v>0</v>
          </cell>
          <cell r="Q91">
            <v>0</v>
          </cell>
          <cell r="S91">
            <v>0</v>
          </cell>
          <cell r="V91" t="e">
            <v>#DIV/0!</v>
          </cell>
          <cell r="W91" t="e">
            <v>#DIV/0!</v>
          </cell>
          <cell r="X91">
            <v>8.1254000000000008</v>
          </cell>
          <cell r="Y91">
            <v>5.9851999999999999</v>
          </cell>
          <cell r="Z91">
            <v>4.9428000000000001</v>
          </cell>
        </row>
        <row r="92">
          <cell r="A92" t="str">
            <v>У_096  Сосиски Баварские,  0.42кг,ПОКОМ</v>
          </cell>
          <cell r="B92" t="str">
            <v>шт</v>
          </cell>
          <cell r="D92">
            <v>3</v>
          </cell>
          <cell r="I92">
            <v>0</v>
          </cell>
          <cell r="J92">
            <v>0</v>
          </cell>
          <cell r="M92">
            <v>0</v>
          </cell>
          <cell r="Q92">
            <v>0</v>
          </cell>
          <cell r="S92">
            <v>0</v>
          </cell>
          <cell r="V92" t="e">
            <v>#DIV/0!</v>
          </cell>
          <cell r="W92" t="e">
            <v>#DIV/0!</v>
          </cell>
          <cell r="X92">
            <v>4.2</v>
          </cell>
          <cell r="Y92">
            <v>4.8</v>
          </cell>
          <cell r="Z92">
            <v>0.8</v>
          </cell>
        </row>
        <row r="93">
          <cell r="A93" t="str">
            <v>У_255  Сосиски Молочные для завтрака ТМ Особый рецепт, п/а МГС, ВЕС, ТМ Стародворье  ПОКОМ</v>
          </cell>
          <cell r="B93" t="str">
            <v>кг</v>
          </cell>
          <cell r="D93">
            <v>5.0999999999999997E-2</v>
          </cell>
          <cell r="E93">
            <v>3.992</v>
          </cell>
          <cell r="F93">
            <v>2.702</v>
          </cell>
          <cell r="I93">
            <v>0</v>
          </cell>
          <cell r="J93">
            <v>0</v>
          </cell>
          <cell r="M93">
            <v>2.702</v>
          </cell>
          <cell r="Q93">
            <v>0.54039999999999999</v>
          </cell>
          <cell r="S93">
            <v>0</v>
          </cell>
          <cell r="V93">
            <v>0</v>
          </cell>
          <cell r="W93">
            <v>0</v>
          </cell>
          <cell r="X93">
            <v>16.866800000000001</v>
          </cell>
          <cell r="Y93">
            <v>2.4969999999999999</v>
          </cell>
          <cell r="Z93">
            <v>1.0766</v>
          </cell>
        </row>
        <row r="94">
          <cell r="A94" t="str">
            <v>У_266  Колбаса Филейбургская с сочным окороком, ВЕС, ТМ Баварушка  ПОКОМ</v>
          </cell>
          <cell r="B94" t="str">
            <v>кг</v>
          </cell>
          <cell r="D94">
            <v>0.72099999999999997</v>
          </cell>
          <cell r="I94">
            <v>0</v>
          </cell>
          <cell r="J94">
            <v>0</v>
          </cell>
          <cell r="M94">
            <v>0</v>
          </cell>
          <cell r="Q94">
            <v>0</v>
          </cell>
          <cell r="S94">
            <v>0</v>
          </cell>
          <cell r="V94" t="e">
            <v>#DIV/0!</v>
          </cell>
          <cell r="W94" t="e">
            <v>#DIV/0!</v>
          </cell>
          <cell r="X94">
            <v>2.5916000000000001</v>
          </cell>
          <cell r="Y94">
            <v>0</v>
          </cell>
          <cell r="Z94">
            <v>0.14299999999999999</v>
          </cell>
        </row>
        <row r="95">
          <cell r="A95" t="str">
            <v>У_312  Ветчина Филейская ТМ Вязанка ТС Столичная ВЕС  ПОКОМ</v>
          </cell>
          <cell r="B95" t="str">
            <v>кг</v>
          </cell>
          <cell r="D95">
            <v>21.358000000000001</v>
          </cell>
          <cell r="F95">
            <v>5.4260000000000002</v>
          </cell>
          <cell r="G95">
            <v>-2.7010000000000001</v>
          </cell>
          <cell r="I95">
            <v>-2.7010000000000001</v>
          </cell>
          <cell r="J95">
            <v>0</v>
          </cell>
          <cell r="M95">
            <v>5.4260000000000002</v>
          </cell>
          <cell r="Q95">
            <v>1.0851999999999999</v>
          </cell>
          <cell r="S95">
            <v>0</v>
          </cell>
          <cell r="V95">
            <v>-2.4889421304828603</v>
          </cell>
          <cell r="W95">
            <v>-2.4889421304828603</v>
          </cell>
          <cell r="X95">
            <v>0</v>
          </cell>
          <cell r="Y95">
            <v>5.4261999999999997</v>
          </cell>
          <cell r="Z95">
            <v>14.144399999999999</v>
          </cell>
        </row>
        <row r="96">
          <cell r="A96" t="str">
            <v>У_370 Ветчина Сливушка с индейкой ТМ Вязанка в оболочке полиамид.</v>
          </cell>
          <cell r="B96" t="str">
            <v>кг</v>
          </cell>
          <cell r="D96">
            <v>96.052000000000007</v>
          </cell>
          <cell r="F96">
            <v>31.498000000000001</v>
          </cell>
          <cell r="G96">
            <v>41.033999999999999</v>
          </cell>
          <cell r="I96">
            <v>41.033999999999999</v>
          </cell>
          <cell r="J96">
            <v>0</v>
          </cell>
          <cell r="M96">
            <v>31.498000000000001</v>
          </cell>
          <cell r="Q96">
            <v>6.2995999999999999</v>
          </cell>
          <cell r="S96">
            <v>0</v>
          </cell>
          <cell r="V96">
            <v>6.5137469045653695</v>
          </cell>
          <cell r="W96">
            <v>6.5137469045653695</v>
          </cell>
          <cell r="X96">
            <v>0</v>
          </cell>
          <cell r="Y96">
            <v>13.097200000000001</v>
          </cell>
          <cell r="Z96">
            <v>8.4890000000000008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02.11.2023 - 08.11.2023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"Луганск; Склад ЛУГАНСК" И
Партнер В списке ""СПАР ЛУГАНСК" ООО; "СПАР ЛУГАНСК" ООО, г. Краснодон, к...; "СПАР ЛУГАНСК" ООО, г. Краснодон, у...; "СПАР ЛУГАНСК" ООО, г. Луганск, 1...; "СПАР ЛУГАНСК" ООО, г. Луганск, кв. В...; "СПАР ЛУГАНСК" ООО, г. Луганск, кв. Л...; "СПАР ЛУГАНСК" ООО, г. Луганск, кв. Молодежный, 4...; "СПАР ЛУГАНСК" ООО, г. Луганск, кв. Молодежный, 5...; "СПАР ЛУГАНСК" ООО, г. Луганск, кв. С...; "СПАР ЛУГАНСК" ООО, г. Луганск, п...;..." И
Номенклатура В группе из списка "ПОКОМ Логистический Партн..."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D7">
            <v>65.097999999999999</v>
          </cell>
          <cell r="F7">
            <v>65.097999999999999</v>
          </cell>
        </row>
        <row r="8">
          <cell r="A8" t="str">
            <v>047  Кол Баварская, белков.обол. в термоусад. пакете 0.17 кг, ТМ Стародворье  ПОКОМ</v>
          </cell>
          <cell r="D8">
            <v>0.85</v>
          </cell>
          <cell r="F8">
            <v>5</v>
          </cell>
        </row>
        <row r="9">
          <cell r="A9" t="str">
            <v>062  Колбаса Кракушка пряная с сальцем, 0.3кг в/у п/к, БАВАРУШКА ПОКОМ</v>
          </cell>
          <cell r="D9">
            <v>9</v>
          </cell>
          <cell r="F9">
            <v>30</v>
          </cell>
        </row>
        <row r="10">
          <cell r="A10" t="str">
            <v>064  Колбаса Молочная Дугушка, вектор 0,4 кг, ТМ Стародворье  ПОКОМ</v>
          </cell>
          <cell r="D10">
            <v>36</v>
          </cell>
          <cell r="F10">
            <v>90</v>
          </cell>
        </row>
        <row r="11">
          <cell r="A11" t="str">
            <v>079  Колбаса Сервелат Кремлевский,  0.35 кг, ПОКОМ</v>
          </cell>
          <cell r="D11">
            <v>8.4</v>
          </cell>
          <cell r="F11">
            <v>24</v>
          </cell>
        </row>
        <row r="12">
          <cell r="A12" t="str">
            <v>083  Колбаса Швейцарская 0,17 кг., ШТ., сырокопченая   ПОКОМ</v>
          </cell>
          <cell r="D12">
            <v>5.95</v>
          </cell>
          <cell r="F12">
            <v>35</v>
          </cell>
        </row>
        <row r="13">
          <cell r="A13" t="str">
            <v>225  Колбаса Дугушка со шпиком, ВЕС, ТМ Стародворье   ПОКОМ</v>
          </cell>
          <cell r="D13">
            <v>27.335999999999999</v>
          </cell>
          <cell r="F13">
            <v>27.335999999999999</v>
          </cell>
        </row>
        <row r="14">
          <cell r="A14" t="str">
            <v>250  Сардельки стародворские с говядиной в обол. NDX, ВЕС. ПОКОМ</v>
          </cell>
          <cell r="D14">
            <v>29.675999999999998</v>
          </cell>
          <cell r="F14">
            <v>29.675999999999998</v>
          </cell>
        </row>
        <row r="15">
          <cell r="A15" t="str">
            <v>259  Сосиски Сливочные Дугушка, ВЕС.   ПОКОМ</v>
          </cell>
          <cell r="D15">
            <v>11.798</v>
          </cell>
          <cell r="F15">
            <v>11.798</v>
          </cell>
        </row>
        <row r="16">
          <cell r="A16" t="str">
            <v>273  Сосиски Сочинки с сочной грудинкой, МГС 0.4кг,   ПОКОМ</v>
          </cell>
          <cell r="D16">
            <v>33.6</v>
          </cell>
          <cell r="F16">
            <v>84</v>
          </cell>
        </row>
        <row r="17">
          <cell r="A17" t="str">
            <v>296  Колбаса Мясорубская с рубленой грудинкой 0,35кг срез ТМ Стародворье  ПОКОМ</v>
          </cell>
          <cell r="D17">
            <v>18.899999999999999</v>
          </cell>
          <cell r="F17">
            <v>54</v>
          </cell>
        </row>
        <row r="18">
          <cell r="A18" t="str">
            <v>302  Сосиски Сочинки по-баварски,  0.4кг, ТМ Стародворье  ПОКОМ</v>
          </cell>
          <cell r="D18">
            <v>76.8</v>
          </cell>
          <cell r="F18">
            <v>192</v>
          </cell>
        </row>
        <row r="19">
          <cell r="A19" t="str">
            <v>325 Колбаса Сервелат Мясорубский ТМ Стародворье с мелкорубленным окороком 0,35 кг  ПОКОМ</v>
          </cell>
          <cell r="D19">
            <v>18.899999999999999</v>
          </cell>
          <cell r="F19">
            <v>54</v>
          </cell>
        </row>
        <row r="20">
          <cell r="A20" t="str">
            <v>339  Колбаса вареная Филейская ТМ Вязанка ТС Классическая, 0,40 кг.  ПОКОМ</v>
          </cell>
          <cell r="D20">
            <v>46</v>
          </cell>
          <cell r="F20">
            <v>115</v>
          </cell>
        </row>
        <row r="21">
          <cell r="A21" t="str">
            <v>363 Сардельки Филейские Вязанка ТМ Вязанка в обол NDX  ПОКОМ</v>
          </cell>
          <cell r="D21">
            <v>38.463999999999999</v>
          </cell>
          <cell r="F21">
            <v>38.463999999999999</v>
          </cell>
        </row>
        <row r="22">
          <cell r="A22" t="str">
            <v>367 Вареные колбасы Молокуша Вязанка Фикс.вес 0,45 п/а Вязанка  ПОКОМ</v>
          </cell>
          <cell r="D22">
            <v>45</v>
          </cell>
          <cell r="F22">
            <v>100</v>
          </cell>
        </row>
        <row r="23">
          <cell r="A23" t="str">
            <v>376  Сардельки Сочинки с сочным окороком ТМ Стародворье полиамид мгс ф/в 0,4 кг СК3</v>
          </cell>
          <cell r="D23">
            <v>40.4</v>
          </cell>
          <cell r="F23">
            <v>101</v>
          </cell>
        </row>
        <row r="24">
          <cell r="A24" t="str">
            <v>391 Вареные колбасы «Докторская ГОСТ» Фикс.вес 0,37 п/а ТМ «Вязанка»  Поком</v>
          </cell>
          <cell r="D24">
            <v>22.2</v>
          </cell>
          <cell r="F24">
            <v>60</v>
          </cell>
        </row>
        <row r="25">
          <cell r="A25" t="str">
            <v>392 Вареные колбасы «Докторская ГОСТ» Фикс.вес 0,6 Вектор ТМ «Дугушка»  Поком</v>
          </cell>
          <cell r="D25">
            <v>46.8</v>
          </cell>
          <cell r="F25">
            <v>78</v>
          </cell>
        </row>
        <row r="26">
          <cell r="A26" t="str">
            <v>393 Ветчины Сливушка с индейкой Вязанка Фикс.вес 0,4 П/а Вязанка  Поком</v>
          </cell>
          <cell r="D26">
            <v>24</v>
          </cell>
          <cell r="F26">
            <v>60</v>
          </cell>
        </row>
        <row r="27">
          <cell r="A27" t="str">
            <v>394 Ветчина Сочинка с сочным окороком ТМ Стародворье полиамид ф/в 0,35 кг  Поком</v>
          </cell>
          <cell r="D27">
            <v>29.4</v>
          </cell>
          <cell r="F27">
            <v>84</v>
          </cell>
        </row>
        <row r="28">
          <cell r="A28" t="str">
            <v>395 Ветчины «Дугушка» Фикс.вес 0,6 П/а ТМ «Дугушка»  Поком</v>
          </cell>
          <cell r="D28">
            <v>39.6</v>
          </cell>
          <cell r="F28">
            <v>66</v>
          </cell>
        </row>
        <row r="29">
          <cell r="A29" t="str">
            <v>396 Сардельки «Филейские» Фикс.вес 0,4 NDX мгс ТМ «Вязанка»</v>
          </cell>
          <cell r="D29">
            <v>14.4</v>
          </cell>
          <cell r="F29">
            <v>36</v>
          </cell>
        </row>
        <row r="30">
          <cell r="A30" t="str">
            <v>397 Сосиски Сливочные по-стародворски Бордо Фикс.вес 0,45 П/а мгс Стародворье  Поком</v>
          </cell>
          <cell r="D30">
            <v>32.4</v>
          </cell>
          <cell r="F30">
            <v>72</v>
          </cell>
        </row>
        <row r="31">
          <cell r="A31" t="str">
            <v>398 Сосиски Молочные Дугушки Дугушка Весовые П/а мгс Дугушка  Поком</v>
          </cell>
          <cell r="D31">
            <v>25.812999999999999</v>
          </cell>
          <cell r="F31">
            <v>25.812999999999999</v>
          </cell>
        </row>
        <row r="32">
          <cell r="A32" t="str">
            <v>Итого</v>
          </cell>
          <cell r="D32">
            <v>746.78499999999997</v>
          </cell>
          <cell r="F32">
            <v>1538.1849999999999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94"/>
  <sheetViews>
    <sheetView tabSelected="1" workbookViewId="0">
      <pane ySplit="5" topLeftCell="A6" activePane="bottomLeft" state="frozen"/>
      <selection pane="bottomLeft" activeCell="U78" sqref="U78"/>
    </sheetView>
  </sheetViews>
  <sheetFormatPr defaultColWidth="10.5" defaultRowHeight="11.65" customHeight="1" outlineLevelRow="2" x14ac:dyDescent="0.2"/>
  <cols>
    <col min="1" max="1" width="65.5" style="2" customWidth="1"/>
    <col min="2" max="2" width="3.6640625" style="2" customWidth="1"/>
    <col min="3" max="3" width="7.6640625" style="2" customWidth="1"/>
    <col min="4" max="5" width="5.6640625" style="2" customWidth="1"/>
    <col min="6" max="9" width="6.5" style="2" customWidth="1"/>
    <col min="10" max="10" width="4.6640625" style="19" customWidth="1"/>
    <col min="11" max="11" width="1.1640625" style="3" customWidth="1"/>
    <col min="12" max="12" width="1.33203125" style="3" customWidth="1"/>
    <col min="13" max="14" width="8" style="3" customWidth="1"/>
    <col min="15" max="16" width="1.1640625" style="3" customWidth="1"/>
    <col min="17" max="17" width="8" style="3" customWidth="1"/>
    <col min="18" max="20" width="10.5" style="3"/>
    <col min="21" max="21" width="18.6640625" style="3" customWidth="1"/>
    <col min="22" max="23" width="6.1640625" style="3" customWidth="1"/>
    <col min="24" max="26" width="8" style="3" customWidth="1"/>
    <col min="27" max="27" width="18.5" style="3" customWidth="1"/>
    <col min="28" max="16384" width="10.5" style="3"/>
  </cols>
  <sheetData>
    <row r="1" spans="1:28" ht="13.15" customHeight="1" outlineLevel="1" x14ac:dyDescent="0.2">
      <c r="A1" s="1" t="s">
        <v>0</v>
      </c>
    </row>
    <row r="2" spans="1:28" ht="13.15" customHeight="1" outlineLevel="1" x14ac:dyDescent="0.2">
      <c r="A2" s="1"/>
    </row>
    <row r="3" spans="1:28" ht="26.1" customHeight="1" x14ac:dyDescent="0.2">
      <c r="A3" s="4" t="s">
        <v>1</v>
      </c>
      <c r="B3" s="4" t="s">
        <v>2</v>
      </c>
      <c r="C3" s="9" t="s">
        <v>117</v>
      </c>
      <c r="D3" s="4" t="s">
        <v>3</v>
      </c>
      <c r="E3" s="4"/>
      <c r="F3" s="4"/>
      <c r="G3" s="4"/>
      <c r="H3" s="4"/>
      <c r="I3" s="4"/>
      <c r="J3" s="10" t="s">
        <v>101</v>
      </c>
      <c r="K3" s="11" t="s">
        <v>102</v>
      </c>
      <c r="L3" s="11" t="s">
        <v>103</v>
      </c>
      <c r="M3" s="12" t="s">
        <v>104</v>
      </c>
      <c r="N3" s="12" t="s">
        <v>104</v>
      </c>
      <c r="O3" s="11" t="s">
        <v>105</v>
      </c>
      <c r="P3" s="11" t="s">
        <v>105</v>
      </c>
      <c r="Q3" s="11" t="s">
        <v>106</v>
      </c>
      <c r="R3" s="11" t="s">
        <v>105</v>
      </c>
      <c r="S3" s="11" t="s">
        <v>105</v>
      </c>
      <c r="T3" s="13" t="s">
        <v>105</v>
      </c>
      <c r="U3" s="14"/>
      <c r="V3" s="11" t="s">
        <v>107</v>
      </c>
      <c r="W3" s="11" t="s">
        <v>108</v>
      </c>
      <c r="X3" s="12" t="s">
        <v>109</v>
      </c>
      <c r="Y3" s="12" t="s">
        <v>110</v>
      </c>
      <c r="Z3" s="12" t="s">
        <v>116</v>
      </c>
      <c r="AA3" s="11" t="s">
        <v>111</v>
      </c>
      <c r="AB3" s="11" t="s">
        <v>112</v>
      </c>
    </row>
    <row r="4" spans="1:28" ht="26.1" customHeight="1" x14ac:dyDescent="0.2">
      <c r="A4" s="4" t="s">
        <v>1</v>
      </c>
      <c r="B4" s="4" t="s">
        <v>2</v>
      </c>
      <c r="C4" s="9" t="s">
        <v>117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99</v>
      </c>
      <c r="I4" s="4" t="s">
        <v>100</v>
      </c>
      <c r="J4" s="10"/>
      <c r="K4" s="11"/>
      <c r="L4" s="11"/>
      <c r="M4" s="12" t="s">
        <v>113</v>
      </c>
      <c r="N4" s="12" t="s">
        <v>99</v>
      </c>
      <c r="O4" s="12"/>
      <c r="P4" s="15"/>
      <c r="Q4" s="11"/>
      <c r="R4" s="16"/>
      <c r="S4" s="16" t="s">
        <v>123</v>
      </c>
      <c r="T4" s="13" t="s">
        <v>114</v>
      </c>
      <c r="U4" s="14" t="s">
        <v>115</v>
      </c>
      <c r="V4" s="11"/>
      <c r="W4" s="11"/>
      <c r="X4" s="11"/>
      <c r="Y4" s="11"/>
      <c r="Z4" s="11"/>
      <c r="AA4" s="12"/>
      <c r="AB4" s="17"/>
    </row>
    <row r="5" spans="1:28" ht="11.1" customHeight="1" x14ac:dyDescent="0.2">
      <c r="A5" s="5"/>
      <c r="B5" s="5"/>
      <c r="C5" s="5"/>
      <c r="D5" s="6"/>
      <c r="E5" s="6"/>
      <c r="F5" s="18">
        <f>SUM(F6:F116)</f>
        <v>19581.98499999999</v>
      </c>
      <c r="G5" s="18">
        <f>SUM(G6:G116)</f>
        <v>25704.226999999999</v>
      </c>
      <c r="H5" s="18">
        <f>SUM(H6:H116)</f>
        <v>1953.7829999999999</v>
      </c>
      <c r="I5" s="18">
        <f>SUM(I6:I116)</f>
        <v>23626.497000000003</v>
      </c>
      <c r="J5" s="10"/>
      <c r="K5" s="18">
        <f>SUM(K6:K89)</f>
        <v>0</v>
      </c>
      <c r="L5" s="18">
        <f t="shared" ref="L5:T5" si="0">SUM(L6:L116)</f>
        <v>0</v>
      </c>
      <c r="M5" s="18">
        <f t="shared" si="0"/>
        <v>18043.799999999996</v>
      </c>
      <c r="N5" s="18">
        <f t="shared" si="0"/>
        <v>1538.1850000000002</v>
      </c>
      <c r="O5" s="18">
        <f t="shared" si="0"/>
        <v>0</v>
      </c>
      <c r="P5" s="18">
        <f t="shared" si="0"/>
        <v>0</v>
      </c>
      <c r="Q5" s="18">
        <f t="shared" si="0"/>
        <v>3608.76</v>
      </c>
      <c r="R5" s="18">
        <f t="shared" si="0"/>
        <v>22257.749799999998</v>
      </c>
      <c r="S5" s="18">
        <f t="shared" si="0"/>
        <v>20120</v>
      </c>
      <c r="T5" s="18">
        <f t="shared" si="0"/>
        <v>2300</v>
      </c>
      <c r="U5" s="18"/>
      <c r="V5" s="11"/>
      <c r="W5" s="11"/>
      <c r="X5" s="18">
        <f>SUM(X6:X116)</f>
        <v>3179.7028000000005</v>
      </c>
      <c r="Y5" s="18">
        <f>SUM(Y6:Y116)</f>
        <v>3530.1481999999983</v>
      </c>
      <c r="Z5" s="18">
        <f>SUM(Z6:Z116)</f>
        <v>3065.9645999999989</v>
      </c>
      <c r="AA5" s="11"/>
      <c r="AB5" s="18">
        <f>SUM(AB6:AB116)</f>
        <v>17368.199999999997</v>
      </c>
    </row>
    <row r="6" spans="1:28" ht="11.1" customHeight="1" outlineLevel="2" x14ac:dyDescent="0.2">
      <c r="A6" s="7" t="s">
        <v>8</v>
      </c>
      <c r="B6" s="7" t="s">
        <v>9</v>
      </c>
      <c r="C6" s="7"/>
      <c r="D6" s="8"/>
      <c r="E6" s="8"/>
      <c r="F6" s="8">
        <v>1.36</v>
      </c>
      <c r="G6" s="8">
        <v>-1.36</v>
      </c>
      <c r="H6" s="8"/>
      <c r="I6" s="8">
        <f>G6-H6</f>
        <v>-1.36</v>
      </c>
      <c r="J6" s="19">
        <v>0</v>
      </c>
      <c r="M6" s="3">
        <f>F6-N6</f>
        <v>1.36</v>
      </c>
      <c r="Q6" s="3">
        <f>M6/5</f>
        <v>0.27200000000000002</v>
      </c>
      <c r="R6" s="20"/>
      <c r="S6" s="20">
        <f>R6</f>
        <v>0</v>
      </c>
      <c r="T6" s="20"/>
      <c r="V6" s="3">
        <f>(I6+S6)/Q6</f>
        <v>-5</v>
      </c>
      <c r="W6" s="3">
        <f>I6/Q6</f>
        <v>-5</v>
      </c>
      <c r="X6" s="3">
        <v>0</v>
      </c>
      <c r="Y6" s="3">
        <v>0</v>
      </c>
      <c r="Z6" s="3">
        <v>0</v>
      </c>
      <c r="AB6" s="3">
        <f>S6*J6</f>
        <v>0</v>
      </c>
    </row>
    <row r="7" spans="1:28" ht="11.1" customHeight="1" outlineLevel="2" x14ac:dyDescent="0.2">
      <c r="A7" s="7" t="s">
        <v>10</v>
      </c>
      <c r="B7" s="7" t="s">
        <v>9</v>
      </c>
      <c r="C7" s="21" t="str">
        <f>VLOOKUP(A7,[1]TDSheet!$A:$C,3,0)</f>
        <v>Нояб</v>
      </c>
      <c r="D7" s="8">
        <v>436.51499999999999</v>
      </c>
      <c r="E7" s="8">
        <v>846.65</v>
      </c>
      <c r="F7" s="8">
        <v>420.70400000000001</v>
      </c>
      <c r="G7" s="8">
        <v>772.52</v>
      </c>
      <c r="H7" s="8">
        <f>VLOOKUP(A7,Спар!A:B,2,0)</f>
        <v>77.13</v>
      </c>
      <c r="I7" s="8">
        <f t="shared" ref="I7:I70" si="1">G7-H7</f>
        <v>695.39</v>
      </c>
      <c r="J7" s="19">
        <f>VLOOKUP(A7,[1]TDSheet!$A:$J,10,0)</f>
        <v>1</v>
      </c>
      <c r="M7" s="3">
        <f t="shared" ref="M7:M70" si="2">F7-N7</f>
        <v>355.60599999999999</v>
      </c>
      <c r="N7" s="3">
        <f>VLOOKUP(A7,[2]TDSheet!$A:$AG,6,0)</f>
        <v>65.097999999999999</v>
      </c>
      <c r="Q7" s="3">
        <f t="shared" ref="Q7:Q70" si="3">M7/5</f>
        <v>71.121200000000002</v>
      </c>
      <c r="R7" s="20">
        <f>13*Q7-I7</f>
        <v>229.18560000000002</v>
      </c>
      <c r="S7" s="20">
        <v>190</v>
      </c>
      <c r="T7" s="20"/>
      <c r="V7" s="3">
        <f t="shared" ref="V7:V70" si="4">(I7+S7)/Q7</f>
        <v>12.449030668773867</v>
      </c>
      <c r="W7" s="3">
        <f t="shared" ref="W7:W70" si="5">I7/Q7</f>
        <v>9.7775346872662432</v>
      </c>
      <c r="X7" s="3">
        <f>VLOOKUP(A7,[1]TDSheet!$A:$Y,25,0)</f>
        <v>100.15779999999999</v>
      </c>
      <c r="Y7" s="3">
        <f>VLOOKUP(A7,[1]TDSheet!$A:$Z,26,0)</f>
        <v>67.971199999999996</v>
      </c>
      <c r="Z7" s="3">
        <f>VLOOKUP(A7,[1]TDSheet!$A:$Q,17,0)</f>
        <v>107.8706</v>
      </c>
      <c r="AB7" s="3">
        <f t="shared" ref="AB7:AB70" si="6">S7*J7</f>
        <v>190</v>
      </c>
    </row>
    <row r="8" spans="1:28" ht="11.1" customHeight="1" outlineLevel="2" x14ac:dyDescent="0.2">
      <c r="A8" s="7" t="s">
        <v>11</v>
      </c>
      <c r="B8" s="7" t="s">
        <v>9</v>
      </c>
      <c r="C8" s="7"/>
      <c r="D8" s="8">
        <v>239.55500000000001</v>
      </c>
      <c r="E8" s="8">
        <v>478.05200000000002</v>
      </c>
      <c r="F8" s="8">
        <v>384.41300000000001</v>
      </c>
      <c r="G8" s="8">
        <v>320.721</v>
      </c>
      <c r="H8" s="8"/>
      <c r="I8" s="8">
        <f t="shared" si="1"/>
        <v>320.721</v>
      </c>
      <c r="J8" s="19">
        <f>VLOOKUP(A8,[1]TDSheet!$A:$J,10,0)</f>
        <v>1</v>
      </c>
      <c r="M8" s="3">
        <f t="shared" si="2"/>
        <v>384.41300000000001</v>
      </c>
      <c r="Q8" s="3">
        <f t="shared" si="3"/>
        <v>76.882599999999996</v>
      </c>
      <c r="R8" s="20">
        <f>12*Q8-I8</f>
        <v>601.87019999999995</v>
      </c>
      <c r="S8" s="20">
        <v>570</v>
      </c>
      <c r="T8" s="20"/>
      <c r="V8" s="3">
        <f t="shared" si="4"/>
        <v>11.585469273931944</v>
      </c>
      <c r="W8" s="3">
        <f t="shared" si="5"/>
        <v>4.1715680791232348</v>
      </c>
      <c r="X8" s="3">
        <f>VLOOKUP(A8,[1]TDSheet!$A:$Y,25,0)</f>
        <v>60.517999999999994</v>
      </c>
      <c r="Y8" s="3">
        <f>VLOOKUP(A8,[1]TDSheet!$A:$Z,26,0)</f>
        <v>24.565799999999999</v>
      </c>
      <c r="Z8" s="3">
        <f>VLOOKUP(A8,[1]TDSheet!$A:$Q,17,0)</f>
        <v>59.5792</v>
      </c>
      <c r="AB8" s="3">
        <f t="shared" si="6"/>
        <v>570</v>
      </c>
    </row>
    <row r="9" spans="1:28" ht="11.1" customHeight="1" outlineLevel="2" x14ac:dyDescent="0.2">
      <c r="A9" s="7" t="s">
        <v>12</v>
      </c>
      <c r="B9" s="7" t="s">
        <v>9</v>
      </c>
      <c r="C9" s="7"/>
      <c r="D9" s="8">
        <v>648.18899999999996</v>
      </c>
      <c r="E9" s="8"/>
      <c r="F9" s="8">
        <v>377.154</v>
      </c>
      <c r="G9" s="8">
        <v>271.03500000000003</v>
      </c>
      <c r="H9" s="8"/>
      <c r="I9" s="8">
        <f t="shared" si="1"/>
        <v>271.03500000000003</v>
      </c>
      <c r="J9" s="19">
        <f>VLOOKUP(A9,[1]TDSheet!$A:$J,10,0)</f>
        <v>1</v>
      </c>
      <c r="M9" s="3">
        <f t="shared" si="2"/>
        <v>377.154</v>
      </c>
      <c r="Q9" s="3">
        <f t="shared" si="3"/>
        <v>75.430800000000005</v>
      </c>
      <c r="R9" s="20">
        <f>12*Q9-I9</f>
        <v>634.13460000000009</v>
      </c>
      <c r="S9" s="20">
        <v>600</v>
      </c>
      <c r="T9" s="20"/>
      <c r="V9" s="3">
        <f t="shared" si="4"/>
        <v>11.547471324710861</v>
      </c>
      <c r="W9" s="3">
        <f t="shared" si="5"/>
        <v>3.5931608838829763</v>
      </c>
      <c r="X9" s="3">
        <f>VLOOKUP(A9,[1]TDSheet!$A:$Y,25,0)</f>
        <v>9.9250000000000007</v>
      </c>
      <c r="Y9" s="3">
        <f>VLOOKUP(A9,[1]TDSheet!$A:$Z,26,0)</f>
        <v>91.713999999999999</v>
      </c>
      <c r="Z9" s="3">
        <f>VLOOKUP(A9,[1]TDSheet!$A:$Q,17,0)</f>
        <v>19.3156</v>
      </c>
      <c r="AB9" s="3">
        <f t="shared" si="6"/>
        <v>600</v>
      </c>
    </row>
    <row r="10" spans="1:28" ht="11.1" customHeight="1" outlineLevel="2" x14ac:dyDescent="0.2">
      <c r="A10" s="7" t="s">
        <v>13</v>
      </c>
      <c r="B10" s="7" t="s">
        <v>9</v>
      </c>
      <c r="C10" s="7"/>
      <c r="D10" s="8">
        <v>559.32100000000003</v>
      </c>
      <c r="E10" s="8"/>
      <c r="F10" s="8">
        <v>293.517</v>
      </c>
      <c r="G10" s="8">
        <v>265.55399999999997</v>
      </c>
      <c r="H10" s="8"/>
      <c r="I10" s="8">
        <f t="shared" si="1"/>
        <v>265.55399999999997</v>
      </c>
      <c r="J10" s="19">
        <f>VLOOKUP(A10,[1]TDSheet!$A:$J,10,0)</f>
        <v>1</v>
      </c>
      <c r="M10" s="3">
        <f t="shared" si="2"/>
        <v>293.517</v>
      </c>
      <c r="Q10" s="3">
        <f t="shared" si="3"/>
        <v>58.703400000000002</v>
      </c>
      <c r="R10" s="20">
        <f t="shared" ref="R10:R13" si="7">13*Q10-I10</f>
        <v>497.5902000000001</v>
      </c>
      <c r="S10" s="20">
        <v>460</v>
      </c>
      <c r="T10" s="20"/>
      <c r="V10" s="3">
        <f t="shared" si="4"/>
        <v>12.359658895396176</v>
      </c>
      <c r="W10" s="3">
        <f t="shared" si="5"/>
        <v>4.5236562107135185</v>
      </c>
      <c r="X10" s="3">
        <f>VLOOKUP(A10,[1]TDSheet!$A:$Y,25,0)</f>
        <v>18.636199999999999</v>
      </c>
      <c r="Y10" s="3">
        <f>VLOOKUP(A10,[1]TDSheet!$A:$Z,26,0)</f>
        <v>57.903999999999996</v>
      </c>
      <c r="Z10" s="3">
        <f>VLOOKUP(A10,[1]TDSheet!$A:$Q,17,0)</f>
        <v>21.476199999999999</v>
      </c>
      <c r="AB10" s="3">
        <f t="shared" si="6"/>
        <v>460</v>
      </c>
    </row>
    <row r="11" spans="1:28" ht="11.1" customHeight="1" outlineLevel="2" x14ac:dyDescent="0.2">
      <c r="A11" s="7" t="s">
        <v>23</v>
      </c>
      <c r="B11" s="7" t="s">
        <v>24</v>
      </c>
      <c r="C11" s="7"/>
      <c r="D11" s="8">
        <v>47</v>
      </c>
      <c r="E11" s="8"/>
      <c r="F11" s="8">
        <v>14</v>
      </c>
      <c r="G11" s="8">
        <v>32</v>
      </c>
      <c r="H11" s="8"/>
      <c r="I11" s="8">
        <f t="shared" si="1"/>
        <v>32</v>
      </c>
      <c r="J11" s="19">
        <f>VLOOKUP(A11,[1]TDSheet!$A:$J,10,0)</f>
        <v>0.35</v>
      </c>
      <c r="M11" s="3">
        <f t="shared" si="2"/>
        <v>14</v>
      </c>
      <c r="Q11" s="3">
        <f t="shared" si="3"/>
        <v>2.8</v>
      </c>
      <c r="R11" s="20">
        <f t="shared" si="7"/>
        <v>4.3999999999999986</v>
      </c>
      <c r="S11" s="20">
        <v>5</v>
      </c>
      <c r="T11" s="20"/>
      <c r="V11" s="3">
        <f t="shared" si="4"/>
        <v>13.214285714285715</v>
      </c>
      <c r="W11" s="3">
        <f t="shared" si="5"/>
        <v>11.428571428571429</v>
      </c>
      <c r="X11" s="3">
        <f>VLOOKUP(A11,[1]TDSheet!$A:$Y,25,0)</f>
        <v>3.8</v>
      </c>
      <c r="Y11" s="3">
        <f>VLOOKUP(A11,[1]TDSheet!$A:$Z,26,0)</f>
        <v>5.2</v>
      </c>
      <c r="Z11" s="3">
        <f>VLOOKUP(A11,[1]TDSheet!$A:$Q,17,0)</f>
        <v>1.8</v>
      </c>
      <c r="AB11" s="3">
        <f t="shared" si="6"/>
        <v>1.75</v>
      </c>
    </row>
    <row r="12" spans="1:28" ht="11.1" customHeight="1" outlineLevel="2" x14ac:dyDescent="0.2">
      <c r="A12" s="7" t="s">
        <v>25</v>
      </c>
      <c r="B12" s="7" t="s">
        <v>24</v>
      </c>
      <c r="C12" s="7"/>
      <c r="D12" s="8">
        <v>380</v>
      </c>
      <c r="E12" s="8">
        <v>66</v>
      </c>
      <c r="F12" s="8">
        <v>251</v>
      </c>
      <c r="G12" s="8">
        <v>189</v>
      </c>
      <c r="H12" s="8"/>
      <c r="I12" s="8">
        <f t="shared" si="1"/>
        <v>189</v>
      </c>
      <c r="J12" s="19">
        <f>VLOOKUP(A12,[1]TDSheet!$A:$J,10,0)</f>
        <v>0.45</v>
      </c>
      <c r="M12" s="3">
        <f t="shared" si="2"/>
        <v>251</v>
      </c>
      <c r="Q12" s="3">
        <f t="shared" si="3"/>
        <v>50.2</v>
      </c>
      <c r="R12" s="20">
        <f>12*Q12-I12</f>
        <v>413.40000000000009</v>
      </c>
      <c r="S12" s="20">
        <v>380</v>
      </c>
      <c r="T12" s="20"/>
      <c r="V12" s="3">
        <f t="shared" si="4"/>
        <v>11.334661354581673</v>
      </c>
      <c r="W12" s="3">
        <f t="shared" si="5"/>
        <v>3.7649402390438245</v>
      </c>
      <c r="X12" s="3">
        <f>VLOOKUP(A12,[1]TDSheet!$A:$Y,25,0)</f>
        <v>39.4</v>
      </c>
      <c r="Y12" s="3">
        <f>VLOOKUP(A12,[1]TDSheet!$A:$Z,26,0)</f>
        <v>48.8</v>
      </c>
      <c r="Z12" s="3">
        <f>VLOOKUP(A12,[1]TDSheet!$A:$Q,17,0)</f>
        <v>36.799999999999997</v>
      </c>
      <c r="AB12" s="3">
        <f t="shared" si="6"/>
        <v>171</v>
      </c>
    </row>
    <row r="13" spans="1:28" ht="22.15" customHeight="1" outlineLevel="2" x14ac:dyDescent="0.2">
      <c r="A13" s="7" t="s">
        <v>26</v>
      </c>
      <c r="B13" s="7" t="s">
        <v>24</v>
      </c>
      <c r="C13" s="7"/>
      <c r="D13" s="8">
        <v>275</v>
      </c>
      <c r="E13" s="8">
        <v>204</v>
      </c>
      <c r="F13" s="8">
        <v>199</v>
      </c>
      <c r="G13" s="8">
        <v>248</v>
      </c>
      <c r="H13" s="8"/>
      <c r="I13" s="8">
        <f t="shared" si="1"/>
        <v>248</v>
      </c>
      <c r="J13" s="19">
        <f>VLOOKUP(A13,[1]TDSheet!$A:$J,10,0)</f>
        <v>0.45</v>
      </c>
      <c r="M13" s="3">
        <f t="shared" si="2"/>
        <v>199</v>
      </c>
      <c r="Q13" s="3">
        <f t="shared" si="3"/>
        <v>39.799999999999997</v>
      </c>
      <c r="R13" s="20">
        <f t="shared" si="7"/>
        <v>269.39999999999998</v>
      </c>
      <c r="S13" s="20">
        <v>300</v>
      </c>
      <c r="T13" s="20">
        <v>300</v>
      </c>
      <c r="U13" s="3" t="s">
        <v>118</v>
      </c>
      <c r="V13" s="3">
        <f t="shared" si="4"/>
        <v>13.768844221105528</v>
      </c>
      <c r="W13" s="3">
        <f t="shared" si="5"/>
        <v>6.2311557788944727</v>
      </c>
      <c r="X13" s="3">
        <f>VLOOKUP(A13,[1]TDSheet!$A:$Y,25,0)</f>
        <v>34.200000000000003</v>
      </c>
      <c r="Y13" s="3">
        <f>VLOOKUP(A13,[1]TDSheet!$A:$Z,26,0)</f>
        <v>39</v>
      </c>
      <c r="Z13" s="3">
        <f>VLOOKUP(A13,[1]TDSheet!$A:$Q,17,0)</f>
        <v>37.4</v>
      </c>
      <c r="AB13" s="3">
        <f t="shared" si="6"/>
        <v>135</v>
      </c>
    </row>
    <row r="14" spans="1:28" ht="11.1" customHeight="1" outlineLevel="2" x14ac:dyDescent="0.2">
      <c r="A14" s="7" t="s">
        <v>27</v>
      </c>
      <c r="B14" s="7" t="s">
        <v>24</v>
      </c>
      <c r="C14" s="7"/>
      <c r="D14" s="8">
        <v>55</v>
      </c>
      <c r="E14" s="8"/>
      <c r="F14" s="8">
        <v>3</v>
      </c>
      <c r="G14" s="8">
        <v>52</v>
      </c>
      <c r="H14" s="8"/>
      <c r="I14" s="8">
        <f t="shared" si="1"/>
        <v>52</v>
      </c>
      <c r="J14" s="19">
        <f>VLOOKUP(A14,[1]TDSheet!$A:$J,10,0)</f>
        <v>0.35</v>
      </c>
      <c r="M14" s="3">
        <f t="shared" si="2"/>
        <v>3</v>
      </c>
      <c r="Q14" s="3">
        <f t="shared" si="3"/>
        <v>0.6</v>
      </c>
      <c r="R14" s="20"/>
      <c r="S14" s="20">
        <f t="shared" ref="S14:S70" si="8">R14</f>
        <v>0</v>
      </c>
      <c r="T14" s="20"/>
      <c r="V14" s="3">
        <f t="shared" si="4"/>
        <v>86.666666666666671</v>
      </c>
      <c r="W14" s="3">
        <f t="shared" si="5"/>
        <v>86.666666666666671</v>
      </c>
      <c r="X14" s="3">
        <f>VLOOKUP(A14,[1]TDSheet!$A:$Y,25,0)</f>
        <v>1</v>
      </c>
      <c r="Y14" s="3">
        <f>VLOOKUP(A14,[1]TDSheet!$A:$Z,26,0)</f>
        <v>2</v>
      </c>
      <c r="Z14" s="3">
        <f>VLOOKUP(A14,[1]TDSheet!$A:$Q,17,0)</f>
        <v>0.6</v>
      </c>
      <c r="AB14" s="3">
        <f t="shared" si="6"/>
        <v>0</v>
      </c>
    </row>
    <row r="15" spans="1:28" ht="11.1" customHeight="1" outlineLevel="2" x14ac:dyDescent="0.2">
      <c r="A15" s="23" t="s">
        <v>68</v>
      </c>
      <c r="B15" s="23" t="s">
        <v>24</v>
      </c>
      <c r="C15" s="23"/>
      <c r="D15" s="24">
        <v>107</v>
      </c>
      <c r="E15" s="24">
        <v>120</v>
      </c>
      <c r="F15" s="24">
        <v>36</v>
      </c>
      <c r="G15" s="24">
        <v>181</v>
      </c>
      <c r="H15" s="24"/>
      <c r="I15" s="24">
        <f t="shared" si="1"/>
        <v>181</v>
      </c>
      <c r="J15" s="25">
        <v>0.17</v>
      </c>
      <c r="K15" s="26"/>
      <c r="L15" s="26"/>
      <c r="M15" s="27">
        <f t="shared" si="2"/>
        <v>31</v>
      </c>
      <c r="N15" s="26">
        <f>VLOOKUP(A15,[2]TDSheet!$A:$AG,6,0)</f>
        <v>5</v>
      </c>
      <c r="Q15" s="3">
        <f t="shared" si="3"/>
        <v>6.2</v>
      </c>
      <c r="R15" s="20"/>
      <c r="S15" s="20">
        <f t="shared" si="8"/>
        <v>0</v>
      </c>
      <c r="T15" s="20"/>
      <c r="V15" s="3">
        <f t="shared" si="4"/>
        <v>29.193548387096772</v>
      </c>
      <c r="W15" s="3">
        <f t="shared" si="5"/>
        <v>29.193548387096772</v>
      </c>
      <c r="X15" s="3">
        <f>VLOOKUP(A15,[1]TDSheet!$A:$Y,25,0)</f>
        <v>0</v>
      </c>
      <c r="Y15" s="3">
        <f>VLOOKUP(A15,[1]TDSheet!$A:$Z,26,0)</f>
        <v>0</v>
      </c>
      <c r="Z15" s="3">
        <f>VLOOKUP(A15,[1]TDSheet!$A:$Q,17,0)</f>
        <v>3.6</v>
      </c>
      <c r="AB15" s="3">
        <f t="shared" si="6"/>
        <v>0</v>
      </c>
    </row>
    <row r="16" spans="1:28" ht="11.1" customHeight="1" outlineLevel="2" x14ac:dyDescent="0.2">
      <c r="A16" s="23" t="s">
        <v>69</v>
      </c>
      <c r="B16" s="23" t="s">
        <v>24</v>
      </c>
      <c r="C16" s="23"/>
      <c r="D16" s="24">
        <v>50</v>
      </c>
      <c r="E16" s="24">
        <v>102</v>
      </c>
      <c r="F16" s="24">
        <v>82</v>
      </c>
      <c r="G16" s="24">
        <v>31</v>
      </c>
      <c r="H16" s="24"/>
      <c r="I16" s="24">
        <f t="shared" si="1"/>
        <v>31</v>
      </c>
      <c r="J16" s="25">
        <v>0.3</v>
      </c>
      <c r="K16" s="26"/>
      <c r="L16" s="26"/>
      <c r="M16" s="27">
        <f t="shared" si="2"/>
        <v>52</v>
      </c>
      <c r="N16" s="26">
        <f>VLOOKUP(A16,[2]TDSheet!$A:$AG,6,0)</f>
        <v>30</v>
      </c>
      <c r="Q16" s="3">
        <f t="shared" si="3"/>
        <v>10.4</v>
      </c>
      <c r="R16" s="20"/>
      <c r="S16" s="20">
        <f t="shared" si="8"/>
        <v>0</v>
      </c>
      <c r="T16" s="20"/>
      <c r="V16" s="3">
        <f t="shared" si="4"/>
        <v>2.9807692307692308</v>
      </c>
      <c r="W16" s="3">
        <f t="shared" si="5"/>
        <v>2.9807692307692308</v>
      </c>
      <c r="X16" s="3">
        <f>VLOOKUP(A16,[1]TDSheet!$A:$Y,25,0)</f>
        <v>0</v>
      </c>
      <c r="Y16" s="3">
        <f>VLOOKUP(A16,[1]TDSheet!$A:$Z,26,0)</f>
        <v>0</v>
      </c>
      <c r="Z16" s="3">
        <f>VLOOKUP(A16,[1]TDSheet!$A:$Q,17,0)</f>
        <v>18.8</v>
      </c>
      <c r="AB16" s="3">
        <f t="shared" si="6"/>
        <v>0</v>
      </c>
    </row>
    <row r="17" spans="1:28" ht="22.15" customHeight="1" outlineLevel="2" x14ac:dyDescent="0.2">
      <c r="A17" s="23" t="s">
        <v>70</v>
      </c>
      <c r="B17" s="23" t="s">
        <v>24</v>
      </c>
      <c r="C17" s="23"/>
      <c r="D17" s="24">
        <v>64</v>
      </c>
      <c r="E17" s="24">
        <v>204</v>
      </c>
      <c r="F17" s="24">
        <v>93</v>
      </c>
      <c r="G17" s="24">
        <v>145</v>
      </c>
      <c r="H17" s="24">
        <f>VLOOKUP(A17,Спар!A:B,2,0)</f>
        <v>126</v>
      </c>
      <c r="I17" s="24">
        <f t="shared" si="1"/>
        <v>19</v>
      </c>
      <c r="J17" s="25">
        <v>0.4</v>
      </c>
      <c r="K17" s="26"/>
      <c r="L17" s="26"/>
      <c r="M17" s="27">
        <f t="shared" si="2"/>
        <v>3</v>
      </c>
      <c r="N17" s="26">
        <f>VLOOKUP(A17,[2]TDSheet!$A:$AG,6,0)</f>
        <v>90</v>
      </c>
      <c r="Q17" s="3">
        <f t="shared" si="3"/>
        <v>0.6</v>
      </c>
      <c r="R17" s="20"/>
      <c r="S17" s="20">
        <f t="shared" si="8"/>
        <v>0</v>
      </c>
      <c r="T17" s="20"/>
      <c r="V17" s="3">
        <f t="shared" si="4"/>
        <v>31.666666666666668</v>
      </c>
      <c r="W17" s="3">
        <f t="shared" si="5"/>
        <v>31.666666666666668</v>
      </c>
      <c r="X17" s="3">
        <f>VLOOKUP(A17,[1]TDSheet!$A:$Y,25,0)</f>
        <v>0</v>
      </c>
      <c r="Y17" s="3">
        <f>VLOOKUP(A17,[1]TDSheet!$A:$Z,26,0)</f>
        <v>0</v>
      </c>
      <c r="Z17" s="3">
        <f>VLOOKUP(A17,[1]TDSheet!$A:$Q,17,0)</f>
        <v>8.4</v>
      </c>
      <c r="AB17" s="3">
        <f t="shared" si="6"/>
        <v>0</v>
      </c>
    </row>
    <row r="18" spans="1:28" ht="11.1" customHeight="1" outlineLevel="2" x14ac:dyDescent="0.2">
      <c r="A18" s="23" t="s">
        <v>71</v>
      </c>
      <c r="B18" s="23" t="s">
        <v>24</v>
      </c>
      <c r="C18" s="23"/>
      <c r="D18" s="24">
        <v>104</v>
      </c>
      <c r="E18" s="24">
        <v>102</v>
      </c>
      <c r="F18" s="24">
        <v>30</v>
      </c>
      <c r="G18" s="24">
        <v>174</v>
      </c>
      <c r="H18" s="24"/>
      <c r="I18" s="24">
        <f t="shared" si="1"/>
        <v>174</v>
      </c>
      <c r="J18" s="25">
        <v>0.35</v>
      </c>
      <c r="K18" s="26"/>
      <c r="L18" s="26"/>
      <c r="M18" s="27">
        <f t="shared" si="2"/>
        <v>6</v>
      </c>
      <c r="N18" s="26">
        <f>VLOOKUP(A18,[2]TDSheet!$A:$AG,6,0)</f>
        <v>24</v>
      </c>
      <c r="Q18" s="3">
        <f t="shared" si="3"/>
        <v>1.2</v>
      </c>
      <c r="R18" s="20"/>
      <c r="S18" s="20">
        <f t="shared" si="8"/>
        <v>0</v>
      </c>
      <c r="T18" s="20"/>
      <c r="V18" s="3">
        <f t="shared" si="4"/>
        <v>145</v>
      </c>
      <c r="W18" s="3">
        <f t="shared" si="5"/>
        <v>145</v>
      </c>
      <c r="X18" s="3">
        <f>VLOOKUP(A18,[1]TDSheet!$A:$Y,25,0)</f>
        <v>0</v>
      </c>
      <c r="Y18" s="3">
        <f>VLOOKUP(A18,[1]TDSheet!$A:$Z,26,0)</f>
        <v>0</v>
      </c>
      <c r="Z18" s="3">
        <f>VLOOKUP(A18,[1]TDSheet!$A:$Q,17,0)</f>
        <v>1.4</v>
      </c>
      <c r="AB18" s="3">
        <f t="shared" si="6"/>
        <v>0</v>
      </c>
    </row>
    <row r="19" spans="1:28" ht="11.1" customHeight="1" outlineLevel="2" x14ac:dyDescent="0.2">
      <c r="A19" s="7" t="s">
        <v>72</v>
      </c>
      <c r="B19" s="7" t="s">
        <v>24</v>
      </c>
      <c r="C19" s="7"/>
      <c r="D19" s="8">
        <v>438</v>
      </c>
      <c r="E19" s="8">
        <v>120</v>
      </c>
      <c r="F19" s="8">
        <v>140</v>
      </c>
      <c r="G19" s="8">
        <v>387</v>
      </c>
      <c r="H19" s="8"/>
      <c r="I19" s="8">
        <f t="shared" si="1"/>
        <v>387</v>
      </c>
      <c r="J19" s="19">
        <f>VLOOKUP(A19,[1]TDSheet!$A:$J,10,0)</f>
        <v>0.17</v>
      </c>
      <c r="M19" s="3">
        <f t="shared" si="2"/>
        <v>105</v>
      </c>
      <c r="N19" s="3">
        <f>VLOOKUP(A19,[2]TDSheet!$A:$AG,6,0)</f>
        <v>35</v>
      </c>
      <c r="Q19" s="3">
        <f t="shared" si="3"/>
        <v>21</v>
      </c>
      <c r="R19" s="20"/>
      <c r="S19" s="20">
        <f t="shared" si="8"/>
        <v>0</v>
      </c>
      <c r="T19" s="20"/>
      <c r="V19" s="3">
        <f t="shared" si="4"/>
        <v>18.428571428571427</v>
      </c>
      <c r="W19" s="3">
        <f t="shared" si="5"/>
        <v>18.428571428571427</v>
      </c>
      <c r="X19" s="3">
        <f>VLOOKUP(A19,[1]TDSheet!$A:$Y,25,0)</f>
        <v>35.6</v>
      </c>
      <c r="Y19" s="3">
        <f>VLOOKUP(A19,[1]TDSheet!$A:$Z,26,0)</f>
        <v>30.8</v>
      </c>
      <c r="Z19" s="3">
        <f>VLOOKUP(A19,[1]TDSheet!$A:$Q,17,0)</f>
        <v>31.4</v>
      </c>
      <c r="AB19" s="3">
        <f t="shared" si="6"/>
        <v>0</v>
      </c>
    </row>
    <row r="20" spans="1:28" ht="11.1" customHeight="1" outlineLevel="2" x14ac:dyDescent="0.2">
      <c r="A20" s="7" t="s">
        <v>73</v>
      </c>
      <c r="B20" s="7" t="s">
        <v>24</v>
      </c>
      <c r="C20" s="7"/>
      <c r="D20" s="8">
        <v>208</v>
      </c>
      <c r="E20" s="8"/>
      <c r="F20" s="8">
        <v>80</v>
      </c>
      <c r="G20" s="8">
        <v>118</v>
      </c>
      <c r="H20" s="8"/>
      <c r="I20" s="8">
        <f t="shared" si="1"/>
        <v>118</v>
      </c>
      <c r="J20" s="19">
        <f>VLOOKUP(A20,[1]TDSheet!$A:$J,10,0)</f>
        <v>0.42</v>
      </c>
      <c r="M20" s="3">
        <f t="shared" si="2"/>
        <v>80</v>
      </c>
      <c r="Q20" s="3">
        <f t="shared" si="3"/>
        <v>16</v>
      </c>
      <c r="R20" s="20">
        <f t="shared" ref="R20" si="9">13*Q20-I20</f>
        <v>90</v>
      </c>
      <c r="S20" s="20">
        <v>130</v>
      </c>
      <c r="T20" s="20">
        <v>150</v>
      </c>
      <c r="U20" s="3" t="s">
        <v>119</v>
      </c>
      <c r="V20" s="3">
        <f t="shared" si="4"/>
        <v>15.5</v>
      </c>
      <c r="W20" s="3">
        <f t="shared" si="5"/>
        <v>7.375</v>
      </c>
      <c r="X20" s="3">
        <f>VLOOKUP(A20,[1]TDSheet!$A:$Y,25,0)</f>
        <v>17.2</v>
      </c>
      <c r="Y20" s="3">
        <f>VLOOKUP(A20,[1]TDSheet!$A:$Z,26,0)</f>
        <v>23.6</v>
      </c>
      <c r="Z20" s="3">
        <f>VLOOKUP(A20,[1]TDSheet!$A:$Q,17,0)</f>
        <v>14.8</v>
      </c>
      <c r="AB20" s="3">
        <f t="shared" si="6"/>
        <v>54.6</v>
      </c>
    </row>
    <row r="21" spans="1:28" ht="11.1" customHeight="1" outlineLevel="2" x14ac:dyDescent="0.2">
      <c r="A21" s="7" t="s">
        <v>74</v>
      </c>
      <c r="B21" s="7" t="s">
        <v>24</v>
      </c>
      <c r="C21" s="21" t="str">
        <f>VLOOKUP(A21,[1]TDSheet!$A:$C,3,0)</f>
        <v>бонус_Н</v>
      </c>
      <c r="D21" s="8">
        <v>282</v>
      </c>
      <c r="E21" s="8"/>
      <c r="F21" s="28">
        <f>117+F88</f>
        <v>212</v>
      </c>
      <c r="G21" s="8">
        <v>165</v>
      </c>
      <c r="H21" s="8"/>
      <c r="I21" s="28">
        <f>G21-H21+I88</f>
        <v>70</v>
      </c>
      <c r="J21" s="19">
        <f>VLOOKUP(A21,[1]TDSheet!$A:$J,10,0)</f>
        <v>0.42</v>
      </c>
      <c r="M21" s="3">
        <f t="shared" si="2"/>
        <v>212</v>
      </c>
      <c r="Q21" s="3">
        <f t="shared" si="3"/>
        <v>42.4</v>
      </c>
      <c r="R21" s="20">
        <f>10*Q21-I21</f>
        <v>354</v>
      </c>
      <c r="S21" s="20">
        <v>330</v>
      </c>
      <c r="T21" s="20"/>
      <c r="V21" s="3">
        <f t="shared" si="4"/>
        <v>9.433962264150944</v>
      </c>
      <c r="W21" s="3">
        <f t="shared" si="5"/>
        <v>1.6509433962264151</v>
      </c>
      <c r="X21" s="3">
        <f>VLOOKUP(A21,[1]TDSheet!$A:$Y,25,0)</f>
        <v>7</v>
      </c>
      <c r="Y21" s="3">
        <f>VLOOKUP(A21,[1]TDSheet!$A:$Z,26,0)</f>
        <v>0</v>
      </c>
      <c r="Z21" s="3">
        <f>VLOOKUP(A21,[1]TDSheet!$A:$Q,17,0)</f>
        <v>0</v>
      </c>
      <c r="AB21" s="3">
        <f t="shared" si="6"/>
        <v>138.6</v>
      </c>
    </row>
    <row r="22" spans="1:28" ht="11.1" customHeight="1" outlineLevel="2" x14ac:dyDescent="0.2">
      <c r="A22" s="7" t="s">
        <v>75</v>
      </c>
      <c r="B22" s="7" t="s">
        <v>24</v>
      </c>
      <c r="C22" s="7"/>
      <c r="D22" s="8"/>
      <c r="E22" s="8"/>
      <c r="F22" s="8"/>
      <c r="G22" s="8">
        <v>-1</v>
      </c>
      <c r="H22" s="8"/>
      <c r="I22" s="8">
        <f t="shared" si="1"/>
        <v>-1</v>
      </c>
      <c r="J22" s="19">
        <f>VLOOKUP(A22,[1]TDSheet!$A:$J,10,0)</f>
        <v>0</v>
      </c>
      <c r="M22" s="3">
        <f t="shared" si="2"/>
        <v>0</v>
      </c>
      <c r="Q22" s="3">
        <f t="shared" si="3"/>
        <v>0</v>
      </c>
      <c r="R22" s="20"/>
      <c r="S22" s="20">
        <f t="shared" si="8"/>
        <v>0</v>
      </c>
      <c r="T22" s="20">
        <v>50</v>
      </c>
      <c r="U22" s="3" t="s">
        <v>120</v>
      </c>
      <c r="V22" s="3" t="e">
        <f t="shared" si="4"/>
        <v>#DIV/0!</v>
      </c>
      <c r="W22" s="3" t="e">
        <f t="shared" si="5"/>
        <v>#DIV/0!</v>
      </c>
      <c r="X22" s="3">
        <f>VLOOKUP(A22,[1]TDSheet!$A:$Y,25,0)</f>
        <v>0</v>
      </c>
      <c r="Y22" s="3">
        <f>VLOOKUP(A22,[1]TDSheet!$A:$Z,26,0)</f>
        <v>0</v>
      </c>
      <c r="Z22" s="3">
        <f>VLOOKUP(A22,[1]TDSheet!$A:$Q,17,0)</f>
        <v>0.2</v>
      </c>
      <c r="AB22" s="3">
        <f t="shared" si="6"/>
        <v>0</v>
      </c>
    </row>
    <row r="23" spans="1:28" ht="11.1" customHeight="1" outlineLevel="2" x14ac:dyDescent="0.2">
      <c r="A23" s="7" t="s">
        <v>37</v>
      </c>
      <c r="B23" s="7" t="s">
        <v>9</v>
      </c>
      <c r="C23" s="21" t="str">
        <f>VLOOKUP(A23,[1]TDSheet!$A:$C,3,0)</f>
        <v>Нояб</v>
      </c>
      <c r="D23" s="8">
        <v>672.25300000000004</v>
      </c>
      <c r="E23" s="8">
        <v>464.75200000000001</v>
      </c>
      <c r="F23" s="8">
        <v>361.62700000000001</v>
      </c>
      <c r="G23" s="8">
        <v>670.06899999999996</v>
      </c>
      <c r="H23" s="8"/>
      <c r="I23" s="8">
        <f t="shared" si="1"/>
        <v>670.06899999999996</v>
      </c>
      <c r="J23" s="19">
        <f>VLOOKUP(A23,[1]TDSheet!$A:$J,10,0)</f>
        <v>1</v>
      </c>
      <c r="M23" s="3">
        <f t="shared" si="2"/>
        <v>361.62700000000001</v>
      </c>
      <c r="Q23" s="3">
        <f t="shared" si="3"/>
        <v>72.325400000000002</v>
      </c>
      <c r="R23" s="20">
        <f t="shared" ref="R23:R40" si="10">13*Q23-I23</f>
        <v>270.16120000000001</v>
      </c>
      <c r="S23" s="20">
        <v>250</v>
      </c>
      <c r="T23" s="20"/>
      <c r="V23" s="3">
        <f t="shared" si="4"/>
        <v>12.721243159387987</v>
      </c>
      <c r="W23" s="3">
        <f t="shared" si="5"/>
        <v>9.2646428502296558</v>
      </c>
      <c r="X23" s="3">
        <f>VLOOKUP(A23,[1]TDSheet!$A:$Y,25,0)</f>
        <v>91.933599999999998</v>
      </c>
      <c r="Y23" s="3">
        <f>VLOOKUP(A23,[1]TDSheet!$A:$Z,26,0)</f>
        <v>52.028399999999998</v>
      </c>
      <c r="Z23" s="3">
        <f>VLOOKUP(A23,[1]TDSheet!$A:$Q,17,0)</f>
        <v>86.920600000000007</v>
      </c>
      <c r="AB23" s="3">
        <f t="shared" si="6"/>
        <v>250</v>
      </c>
    </row>
    <row r="24" spans="1:28" ht="11.1" customHeight="1" outlineLevel="2" x14ac:dyDescent="0.2">
      <c r="A24" s="7" t="s">
        <v>38</v>
      </c>
      <c r="B24" s="7" t="s">
        <v>9</v>
      </c>
      <c r="C24" s="7"/>
      <c r="D24" s="8">
        <v>1022.064</v>
      </c>
      <c r="E24" s="8">
        <v>1621.049</v>
      </c>
      <c r="F24" s="8">
        <v>1457.924</v>
      </c>
      <c r="G24" s="8">
        <v>1182.665</v>
      </c>
      <c r="H24" s="8"/>
      <c r="I24" s="8">
        <f t="shared" si="1"/>
        <v>1182.665</v>
      </c>
      <c r="J24" s="19">
        <f>VLOOKUP(A24,[1]TDSheet!$A:$J,10,0)</f>
        <v>1</v>
      </c>
      <c r="M24" s="3">
        <f t="shared" si="2"/>
        <v>1457.924</v>
      </c>
      <c r="Q24" s="3">
        <f t="shared" si="3"/>
        <v>291.58479999999997</v>
      </c>
      <c r="R24" s="20">
        <f>12*Q24-I24</f>
        <v>2316.3525999999997</v>
      </c>
      <c r="S24" s="20">
        <v>2100</v>
      </c>
      <c r="T24" s="20"/>
      <c r="V24" s="3">
        <f t="shared" si="4"/>
        <v>11.2580113915403</v>
      </c>
      <c r="W24" s="3">
        <f t="shared" si="5"/>
        <v>4.0559898869899946</v>
      </c>
      <c r="X24" s="3">
        <f>VLOOKUP(A24,[1]TDSheet!$A:$Y,25,0)</f>
        <v>147.81</v>
      </c>
      <c r="Y24" s="3">
        <f>VLOOKUP(A24,[1]TDSheet!$A:$Z,26,0)</f>
        <v>231.45120000000003</v>
      </c>
      <c r="Z24" s="3">
        <f>VLOOKUP(A24,[1]TDSheet!$A:$Q,17,0)</f>
        <v>176.9264</v>
      </c>
      <c r="AB24" s="3">
        <f t="shared" si="6"/>
        <v>2100</v>
      </c>
    </row>
    <row r="25" spans="1:28" ht="11.1" customHeight="1" outlineLevel="2" x14ac:dyDescent="0.2">
      <c r="A25" s="7" t="s">
        <v>39</v>
      </c>
      <c r="B25" s="7" t="s">
        <v>9</v>
      </c>
      <c r="C25" s="7"/>
      <c r="D25" s="8">
        <v>147.33000000000001</v>
      </c>
      <c r="E25" s="8">
        <v>74.968000000000004</v>
      </c>
      <c r="F25" s="8">
        <v>82.658000000000001</v>
      </c>
      <c r="G25" s="8">
        <v>122.001</v>
      </c>
      <c r="H25" s="8"/>
      <c r="I25" s="8">
        <f t="shared" si="1"/>
        <v>122.001</v>
      </c>
      <c r="J25" s="19">
        <f>VLOOKUP(A25,[1]TDSheet!$A:$J,10,0)</f>
        <v>1</v>
      </c>
      <c r="M25" s="3">
        <f t="shared" si="2"/>
        <v>82.658000000000001</v>
      </c>
      <c r="Q25" s="3">
        <f t="shared" si="3"/>
        <v>16.531600000000001</v>
      </c>
      <c r="R25" s="20">
        <f t="shared" si="10"/>
        <v>92.909800000000018</v>
      </c>
      <c r="S25" s="20">
        <v>80</v>
      </c>
      <c r="T25" s="20"/>
      <c r="V25" s="3">
        <f t="shared" si="4"/>
        <v>12.219083452297419</v>
      </c>
      <c r="W25" s="3">
        <f t="shared" si="5"/>
        <v>7.3798664376103948</v>
      </c>
      <c r="X25" s="3">
        <f>VLOOKUP(A25,[1]TDSheet!$A:$Y,25,0)</f>
        <v>9.5096000000000007</v>
      </c>
      <c r="Y25" s="3">
        <f>VLOOKUP(A25,[1]TDSheet!$A:$Z,26,0)</f>
        <v>17.914400000000001</v>
      </c>
      <c r="Z25" s="3">
        <f>VLOOKUP(A25,[1]TDSheet!$A:$Q,17,0)</f>
        <v>17.264599999999998</v>
      </c>
      <c r="AB25" s="3">
        <f t="shared" si="6"/>
        <v>80</v>
      </c>
    </row>
    <row r="26" spans="1:28" ht="22.15" customHeight="1" outlineLevel="2" x14ac:dyDescent="0.2">
      <c r="A26" s="7" t="s">
        <v>40</v>
      </c>
      <c r="B26" s="7" t="s">
        <v>9</v>
      </c>
      <c r="C26" s="21" t="str">
        <f>VLOOKUP(A26,[1]TDSheet!$A:$C,3,0)</f>
        <v>Нояб</v>
      </c>
      <c r="D26" s="8">
        <v>756.08900000000006</v>
      </c>
      <c r="E26" s="8">
        <v>1001.415</v>
      </c>
      <c r="F26" s="8">
        <v>632.73500000000001</v>
      </c>
      <c r="G26" s="8">
        <v>985.29200000000003</v>
      </c>
      <c r="H26" s="8"/>
      <c r="I26" s="8">
        <f t="shared" si="1"/>
        <v>985.29200000000003</v>
      </c>
      <c r="J26" s="19">
        <f>VLOOKUP(A26,[1]TDSheet!$A:$J,10,0)</f>
        <v>1</v>
      </c>
      <c r="M26" s="3">
        <f t="shared" si="2"/>
        <v>632.73500000000001</v>
      </c>
      <c r="Q26" s="3">
        <f t="shared" si="3"/>
        <v>126.547</v>
      </c>
      <c r="R26" s="20">
        <f t="shared" si="10"/>
        <v>659.81899999999985</v>
      </c>
      <c r="S26" s="20">
        <v>750</v>
      </c>
      <c r="T26" s="20">
        <v>800</v>
      </c>
      <c r="U26" s="3" t="s">
        <v>122</v>
      </c>
      <c r="V26" s="3">
        <f t="shared" si="4"/>
        <v>13.712628509565615</v>
      </c>
      <c r="W26" s="3">
        <f t="shared" si="5"/>
        <v>7.785976751720705</v>
      </c>
      <c r="X26" s="3">
        <f>VLOOKUP(A26,[1]TDSheet!$A:$Y,25,0)</f>
        <v>136.5376</v>
      </c>
      <c r="Y26" s="3">
        <f>VLOOKUP(A26,[1]TDSheet!$A:$Z,26,0)</f>
        <v>153.8288</v>
      </c>
      <c r="Z26" s="3">
        <f>VLOOKUP(A26,[1]TDSheet!$A:$Q,17,0)</f>
        <v>135.22239999999999</v>
      </c>
      <c r="AB26" s="3">
        <f t="shared" si="6"/>
        <v>750</v>
      </c>
    </row>
    <row r="27" spans="1:28" ht="11.1" customHeight="1" outlineLevel="2" x14ac:dyDescent="0.2">
      <c r="A27" s="7" t="s">
        <v>41</v>
      </c>
      <c r="B27" s="7" t="s">
        <v>9</v>
      </c>
      <c r="C27" s="7"/>
      <c r="D27" s="8">
        <v>2584.355</v>
      </c>
      <c r="E27" s="8">
        <v>3031.86</v>
      </c>
      <c r="F27" s="8">
        <v>1841.1489999999999</v>
      </c>
      <c r="G27" s="8">
        <v>3264.8330000000001</v>
      </c>
      <c r="H27" s="8"/>
      <c r="I27" s="8">
        <f t="shared" si="1"/>
        <v>3264.8330000000001</v>
      </c>
      <c r="J27" s="19">
        <f>VLOOKUP(A27,[1]TDSheet!$A:$J,10,0)</f>
        <v>1</v>
      </c>
      <c r="M27" s="3">
        <f t="shared" si="2"/>
        <v>1841.1489999999999</v>
      </c>
      <c r="Q27" s="3">
        <f t="shared" si="3"/>
        <v>368.22979999999995</v>
      </c>
      <c r="R27" s="20">
        <f t="shared" si="10"/>
        <v>1522.154399999999</v>
      </c>
      <c r="S27" s="20">
        <v>1300</v>
      </c>
      <c r="T27" s="20"/>
      <c r="V27" s="3">
        <f t="shared" si="4"/>
        <v>12.396696302146108</v>
      </c>
      <c r="W27" s="3">
        <f t="shared" si="5"/>
        <v>8.8662921903659093</v>
      </c>
      <c r="X27" s="3">
        <f>VLOOKUP(A27,[1]TDSheet!$A:$Y,25,0)</f>
        <v>364.64479999999998</v>
      </c>
      <c r="Y27" s="3">
        <f>VLOOKUP(A27,[1]TDSheet!$A:$Z,26,0)</f>
        <v>500.17740000000003</v>
      </c>
      <c r="Z27" s="3">
        <f>VLOOKUP(A27,[1]TDSheet!$A:$Q,17,0)</f>
        <v>427.39859999999999</v>
      </c>
      <c r="AB27" s="3">
        <f t="shared" si="6"/>
        <v>1300</v>
      </c>
    </row>
    <row r="28" spans="1:28" ht="22.15" customHeight="1" outlineLevel="2" x14ac:dyDescent="0.2">
      <c r="A28" s="7" t="s">
        <v>42</v>
      </c>
      <c r="B28" s="7" t="s">
        <v>9</v>
      </c>
      <c r="C28" s="21" t="str">
        <f>VLOOKUP(A28,[1]TDSheet!$A:$C,3,0)</f>
        <v>Нояб</v>
      </c>
      <c r="D28" s="8">
        <v>403.25</v>
      </c>
      <c r="E28" s="8">
        <v>100.41</v>
      </c>
      <c r="F28" s="8">
        <v>261.75700000000001</v>
      </c>
      <c r="G28" s="8">
        <v>241.011</v>
      </c>
      <c r="H28" s="8">
        <f>VLOOKUP(A28,Спар!A:B,2,0)</f>
        <v>52.88</v>
      </c>
      <c r="I28" s="8">
        <f t="shared" si="1"/>
        <v>188.131</v>
      </c>
      <c r="J28" s="19">
        <f>VLOOKUP(A28,[1]TDSheet!$A:$J,10,0)</f>
        <v>1</v>
      </c>
      <c r="M28" s="3">
        <f t="shared" si="2"/>
        <v>234.42099999999999</v>
      </c>
      <c r="N28" s="3">
        <f>VLOOKUP(A28,[2]TDSheet!$A:$AG,6,0)</f>
        <v>27.335999999999999</v>
      </c>
      <c r="Q28" s="3">
        <f t="shared" si="3"/>
        <v>46.8842</v>
      </c>
      <c r="R28" s="20">
        <f>12*Q28-I28</f>
        <v>374.47940000000006</v>
      </c>
      <c r="S28" s="20">
        <v>350</v>
      </c>
      <c r="T28" s="20"/>
      <c r="V28" s="3">
        <f t="shared" si="4"/>
        <v>11.477875275679226</v>
      </c>
      <c r="W28" s="3">
        <f t="shared" si="5"/>
        <v>4.0126737792262634</v>
      </c>
      <c r="X28" s="3">
        <f>VLOOKUP(A28,[1]TDSheet!$A:$Y,25,0)</f>
        <v>32.555799999999998</v>
      </c>
      <c r="Y28" s="3">
        <f>VLOOKUP(A28,[1]TDSheet!$A:$Z,26,0)</f>
        <v>61.3996</v>
      </c>
      <c r="Z28" s="3">
        <f>VLOOKUP(A28,[1]TDSheet!$A:$Q,17,0)</f>
        <v>26.118599999999997</v>
      </c>
      <c r="AB28" s="3">
        <f t="shared" si="6"/>
        <v>350</v>
      </c>
    </row>
    <row r="29" spans="1:28" ht="22.15" customHeight="1" outlineLevel="2" x14ac:dyDescent="0.2">
      <c r="A29" s="7" t="s">
        <v>43</v>
      </c>
      <c r="B29" s="7" t="s">
        <v>9</v>
      </c>
      <c r="C29" s="21" t="str">
        <f>VLOOKUP(A29,[1]TDSheet!$A:$C,3,0)</f>
        <v>Нояб</v>
      </c>
      <c r="D29" s="8">
        <v>804.21699999999998</v>
      </c>
      <c r="E29" s="8"/>
      <c r="F29" s="28">
        <f>552.908+F89</f>
        <v>559.96</v>
      </c>
      <c r="G29" s="8">
        <v>250.429</v>
      </c>
      <c r="H29" s="8"/>
      <c r="I29" s="28">
        <f>G29-H29+I89</f>
        <v>243.37700000000001</v>
      </c>
      <c r="J29" s="19">
        <f>VLOOKUP(A29,[1]TDSheet!$A:$J,10,0)</f>
        <v>1</v>
      </c>
      <c r="M29" s="3">
        <f t="shared" si="2"/>
        <v>559.96</v>
      </c>
      <c r="Q29" s="3">
        <f t="shared" si="3"/>
        <v>111.992</v>
      </c>
      <c r="R29" s="20">
        <f>10*Q29-I29</f>
        <v>876.54300000000012</v>
      </c>
      <c r="S29" s="20">
        <v>800</v>
      </c>
      <c r="T29" s="20"/>
      <c r="V29" s="3">
        <f t="shared" si="4"/>
        <v>9.3165315379669966</v>
      </c>
      <c r="W29" s="3">
        <f t="shared" si="5"/>
        <v>2.1731641545824703</v>
      </c>
      <c r="X29" s="3">
        <f>VLOOKUP(A29,[1]TDSheet!$A:$Y,25,0)</f>
        <v>51.553200000000004</v>
      </c>
      <c r="Y29" s="3">
        <f>VLOOKUP(A29,[1]TDSheet!$A:$Z,26,0)</f>
        <v>90.722999999999999</v>
      </c>
      <c r="Z29" s="3">
        <f>VLOOKUP(A29,[1]TDSheet!$A:$Q,17,0)</f>
        <v>1.3026</v>
      </c>
      <c r="AB29" s="3">
        <f t="shared" si="6"/>
        <v>800</v>
      </c>
    </row>
    <row r="30" spans="1:28" ht="11.1" customHeight="1" outlineLevel="2" x14ac:dyDescent="0.2">
      <c r="A30" s="7" t="s">
        <v>44</v>
      </c>
      <c r="B30" s="7" t="s">
        <v>9</v>
      </c>
      <c r="C30" s="7"/>
      <c r="D30" s="8">
        <v>1519.49</v>
      </c>
      <c r="E30" s="8">
        <v>1873.6</v>
      </c>
      <c r="F30" s="8">
        <v>1256.2080000000001</v>
      </c>
      <c r="G30" s="8">
        <v>1846.6610000000001</v>
      </c>
      <c r="H30" s="8"/>
      <c r="I30" s="8">
        <f t="shared" si="1"/>
        <v>1846.6610000000001</v>
      </c>
      <c r="J30" s="19">
        <f>VLOOKUP(A30,[1]TDSheet!$A:$J,10,0)</f>
        <v>1</v>
      </c>
      <c r="M30" s="3">
        <f t="shared" si="2"/>
        <v>1256.2080000000001</v>
      </c>
      <c r="Q30" s="3">
        <f t="shared" si="3"/>
        <v>251.24160000000001</v>
      </c>
      <c r="R30" s="20">
        <f t="shared" si="10"/>
        <v>1419.4798000000001</v>
      </c>
      <c r="S30" s="20">
        <v>1100</v>
      </c>
      <c r="T30" s="20"/>
      <c r="V30" s="3">
        <f t="shared" si="4"/>
        <v>11.728396093640544</v>
      </c>
      <c r="W30" s="3">
        <f t="shared" si="5"/>
        <v>7.350140263395871</v>
      </c>
      <c r="X30" s="3">
        <f>VLOOKUP(A30,[1]TDSheet!$A:$Y,25,0)</f>
        <v>279.36720000000003</v>
      </c>
      <c r="Y30" s="3">
        <f>VLOOKUP(A30,[1]TDSheet!$A:$Z,26,0)</f>
        <v>240.22539999999998</v>
      </c>
      <c r="Z30" s="3">
        <f>VLOOKUP(A30,[1]TDSheet!$A:$Q,17,0)</f>
        <v>260.38980000000004</v>
      </c>
      <c r="AB30" s="3">
        <f t="shared" si="6"/>
        <v>1100</v>
      </c>
    </row>
    <row r="31" spans="1:28" ht="11.1" customHeight="1" outlineLevel="2" x14ac:dyDescent="0.2">
      <c r="A31" s="7" t="s">
        <v>45</v>
      </c>
      <c r="B31" s="7" t="s">
        <v>9</v>
      </c>
      <c r="C31" s="7"/>
      <c r="D31" s="8">
        <v>1175.4860000000001</v>
      </c>
      <c r="E31" s="8">
        <v>1315.1949999999999</v>
      </c>
      <c r="F31" s="8">
        <v>1058.749</v>
      </c>
      <c r="G31" s="8">
        <v>1262.9349999999999</v>
      </c>
      <c r="H31" s="8"/>
      <c r="I31" s="8">
        <f t="shared" si="1"/>
        <v>1262.9349999999999</v>
      </c>
      <c r="J31" s="19">
        <f>VLOOKUP(A31,[1]TDSheet!$A:$J,10,0)</f>
        <v>1</v>
      </c>
      <c r="M31" s="3">
        <f t="shared" si="2"/>
        <v>1058.749</v>
      </c>
      <c r="Q31" s="3">
        <f t="shared" si="3"/>
        <v>211.74979999999999</v>
      </c>
      <c r="R31" s="20">
        <f t="shared" si="10"/>
        <v>1489.8123999999998</v>
      </c>
      <c r="S31" s="20">
        <v>1200</v>
      </c>
      <c r="T31" s="20"/>
      <c r="V31" s="3">
        <f t="shared" si="4"/>
        <v>11.631345106347208</v>
      </c>
      <c r="W31" s="3">
        <f t="shared" si="5"/>
        <v>5.9642795412321519</v>
      </c>
      <c r="X31" s="3">
        <f>VLOOKUP(A31,[1]TDSheet!$A:$Y,25,0)</f>
        <v>215.78640000000001</v>
      </c>
      <c r="Y31" s="3">
        <f>VLOOKUP(A31,[1]TDSheet!$A:$Z,26,0)</f>
        <v>168.22739999999999</v>
      </c>
      <c r="Z31" s="3">
        <f>VLOOKUP(A31,[1]TDSheet!$A:$Q,17,0)</f>
        <v>194.398</v>
      </c>
      <c r="AB31" s="3">
        <f t="shared" si="6"/>
        <v>1200</v>
      </c>
    </row>
    <row r="32" spans="1:28" ht="11.1" customHeight="1" outlineLevel="2" x14ac:dyDescent="0.2">
      <c r="A32" s="7" t="s">
        <v>46</v>
      </c>
      <c r="B32" s="7" t="s">
        <v>9</v>
      </c>
      <c r="C32" s="21" t="str">
        <f>VLOOKUP(A32,[1]TDSheet!$A:$C,3,0)</f>
        <v>Нояб</v>
      </c>
      <c r="D32" s="8">
        <v>545.89499999999998</v>
      </c>
      <c r="E32" s="8">
        <v>412.10500000000002</v>
      </c>
      <c r="F32" s="8">
        <v>437.30599999999998</v>
      </c>
      <c r="G32" s="8">
        <v>503.05799999999999</v>
      </c>
      <c r="H32" s="8"/>
      <c r="I32" s="8">
        <f t="shared" si="1"/>
        <v>503.05799999999999</v>
      </c>
      <c r="J32" s="19">
        <f>VLOOKUP(A32,[1]TDSheet!$A:$J,10,0)</f>
        <v>1</v>
      </c>
      <c r="M32" s="3">
        <f t="shared" si="2"/>
        <v>437.30599999999998</v>
      </c>
      <c r="Q32" s="3">
        <f t="shared" si="3"/>
        <v>87.461199999999991</v>
      </c>
      <c r="R32" s="20">
        <f t="shared" si="10"/>
        <v>633.93759999999997</v>
      </c>
      <c r="S32" s="20">
        <v>500</v>
      </c>
      <c r="T32" s="20"/>
      <c r="V32" s="3">
        <f t="shared" si="4"/>
        <v>11.468605507356406</v>
      </c>
      <c r="W32" s="3">
        <f t="shared" si="5"/>
        <v>5.7517847914275135</v>
      </c>
      <c r="X32" s="3">
        <f>VLOOKUP(A32,[1]TDSheet!$A:$Y,25,0)</f>
        <v>62.402000000000001</v>
      </c>
      <c r="Y32" s="3">
        <f>VLOOKUP(A32,[1]TDSheet!$A:$Z,26,0)</f>
        <v>75.543599999999998</v>
      </c>
      <c r="Z32" s="3">
        <f>VLOOKUP(A32,[1]TDSheet!$A:$Q,17,0)</f>
        <v>79.097799999999992</v>
      </c>
      <c r="AB32" s="3">
        <f t="shared" si="6"/>
        <v>500</v>
      </c>
    </row>
    <row r="33" spans="1:28" ht="11.1" customHeight="1" outlineLevel="2" x14ac:dyDescent="0.2">
      <c r="A33" s="7" t="s">
        <v>47</v>
      </c>
      <c r="B33" s="7" t="s">
        <v>9</v>
      </c>
      <c r="C33" s="21" t="str">
        <f>VLOOKUP(A33,[1]TDSheet!$A:$C,3,0)</f>
        <v>Нояб</v>
      </c>
      <c r="D33" s="8">
        <v>522.06799999999998</v>
      </c>
      <c r="E33" s="8"/>
      <c r="F33" s="8">
        <v>357.60700000000003</v>
      </c>
      <c r="G33" s="8">
        <v>164.46100000000001</v>
      </c>
      <c r="H33" s="8"/>
      <c r="I33" s="8">
        <f t="shared" si="1"/>
        <v>164.46100000000001</v>
      </c>
      <c r="J33" s="19">
        <f>VLOOKUP(A33,[1]TDSheet!$A:$J,10,0)</f>
        <v>1</v>
      </c>
      <c r="M33" s="3">
        <f t="shared" si="2"/>
        <v>357.60700000000003</v>
      </c>
      <c r="Q33" s="3">
        <f t="shared" si="3"/>
        <v>71.5214</v>
      </c>
      <c r="R33" s="20">
        <f>10*Q33-I33</f>
        <v>550.75299999999993</v>
      </c>
      <c r="S33" s="20">
        <v>500</v>
      </c>
      <c r="T33" s="20"/>
      <c r="V33" s="3">
        <f t="shared" si="4"/>
        <v>9.290380221863666</v>
      </c>
      <c r="W33" s="3">
        <f t="shared" si="5"/>
        <v>2.2994656144874122</v>
      </c>
      <c r="X33" s="3">
        <f>VLOOKUP(A33,[1]TDSheet!$A:$Y,25,0)</f>
        <v>30.790800000000001</v>
      </c>
      <c r="Y33" s="3">
        <f>VLOOKUP(A33,[1]TDSheet!$A:$Z,26,0)</f>
        <v>74.547799999999995</v>
      </c>
      <c r="Z33" s="3">
        <f>VLOOKUP(A33,[1]TDSheet!$A:$Q,17,0)</f>
        <v>0.64300000000000002</v>
      </c>
      <c r="AB33" s="3">
        <f t="shared" si="6"/>
        <v>500</v>
      </c>
    </row>
    <row r="34" spans="1:28" ht="11.1" customHeight="1" outlineLevel="2" x14ac:dyDescent="0.2">
      <c r="A34" s="7" t="s">
        <v>48</v>
      </c>
      <c r="B34" s="7" t="s">
        <v>9</v>
      </c>
      <c r="C34" s="21" t="str">
        <f>VLOOKUP(A34,[1]TDSheet!$A:$C,3,0)</f>
        <v>Нояб</v>
      </c>
      <c r="D34" s="8">
        <v>686.12699999999995</v>
      </c>
      <c r="E34" s="8"/>
      <c r="F34" s="8">
        <v>395.666</v>
      </c>
      <c r="G34" s="8">
        <v>290.46100000000001</v>
      </c>
      <c r="H34" s="8"/>
      <c r="I34" s="8">
        <f t="shared" si="1"/>
        <v>290.46100000000001</v>
      </c>
      <c r="J34" s="19">
        <f>VLOOKUP(A34,[1]TDSheet!$A:$J,10,0)</f>
        <v>1</v>
      </c>
      <c r="M34" s="3">
        <f t="shared" si="2"/>
        <v>395.666</v>
      </c>
      <c r="Q34" s="3">
        <f t="shared" si="3"/>
        <v>79.133200000000002</v>
      </c>
      <c r="R34" s="20">
        <f>12*Q34-I34</f>
        <v>659.13740000000007</v>
      </c>
      <c r="S34" s="20">
        <v>600</v>
      </c>
      <c r="T34" s="20"/>
      <c r="V34" s="3">
        <f t="shared" si="4"/>
        <v>11.252685345720886</v>
      </c>
      <c r="W34" s="3">
        <f t="shared" si="5"/>
        <v>3.6705327220433395</v>
      </c>
      <c r="X34" s="3">
        <f>VLOOKUP(A34,[1]TDSheet!$A:$Y,25,0)</f>
        <v>51.870399999999997</v>
      </c>
      <c r="Y34" s="3">
        <f>VLOOKUP(A34,[1]TDSheet!$A:$Z,26,0)</f>
        <v>94.67519999999999</v>
      </c>
      <c r="Z34" s="3">
        <f>VLOOKUP(A34,[1]TDSheet!$A:$Q,17,0)</f>
        <v>35.489199999999997</v>
      </c>
      <c r="AB34" s="3">
        <f t="shared" si="6"/>
        <v>600</v>
      </c>
    </row>
    <row r="35" spans="1:28" ht="11.1" customHeight="1" outlineLevel="2" x14ac:dyDescent="0.2">
      <c r="A35" s="7" t="s">
        <v>49</v>
      </c>
      <c r="B35" s="7" t="s">
        <v>9</v>
      </c>
      <c r="C35" s="7"/>
      <c r="D35" s="8">
        <v>154.39099999999999</v>
      </c>
      <c r="E35" s="8">
        <v>125.645</v>
      </c>
      <c r="F35" s="8">
        <v>94.168000000000006</v>
      </c>
      <c r="G35" s="8">
        <v>178.18199999999999</v>
      </c>
      <c r="H35" s="8"/>
      <c r="I35" s="8">
        <f t="shared" si="1"/>
        <v>178.18199999999999</v>
      </c>
      <c r="J35" s="19">
        <f>VLOOKUP(A35,[1]TDSheet!$A:$J,10,0)</f>
        <v>1</v>
      </c>
      <c r="M35" s="3">
        <f t="shared" si="2"/>
        <v>94.168000000000006</v>
      </c>
      <c r="Q35" s="3">
        <f t="shared" si="3"/>
        <v>18.833600000000001</v>
      </c>
      <c r="R35" s="20">
        <f t="shared" si="10"/>
        <v>66.654800000000023</v>
      </c>
      <c r="S35" s="20">
        <v>60</v>
      </c>
      <c r="T35" s="20"/>
      <c r="V35" s="3">
        <f t="shared" si="4"/>
        <v>12.646652790756944</v>
      </c>
      <c r="W35" s="3">
        <f t="shared" si="5"/>
        <v>9.4608571914025994</v>
      </c>
      <c r="X35" s="3">
        <f>VLOOKUP(A35,[1]TDSheet!$A:$Y,25,0)</f>
        <v>36.763199999999998</v>
      </c>
      <c r="Y35" s="3">
        <f>VLOOKUP(A35,[1]TDSheet!$A:$Z,26,0)</f>
        <v>9.5096000000000007</v>
      </c>
      <c r="Z35" s="3">
        <f>VLOOKUP(A35,[1]TDSheet!$A:$Q,17,0)</f>
        <v>23.2668</v>
      </c>
      <c r="AB35" s="3">
        <f t="shared" si="6"/>
        <v>60</v>
      </c>
    </row>
    <row r="36" spans="1:28" ht="11.1" customHeight="1" outlineLevel="2" x14ac:dyDescent="0.2">
      <c r="A36" s="7" t="s">
        <v>50</v>
      </c>
      <c r="B36" s="7" t="s">
        <v>9</v>
      </c>
      <c r="C36" s="7"/>
      <c r="D36" s="8">
        <v>199.09</v>
      </c>
      <c r="E36" s="8">
        <v>34.182000000000002</v>
      </c>
      <c r="F36" s="8">
        <v>79.688999999999993</v>
      </c>
      <c r="G36" s="8">
        <v>147.18299999999999</v>
      </c>
      <c r="H36" s="8"/>
      <c r="I36" s="8">
        <f t="shared" si="1"/>
        <v>147.18299999999999</v>
      </c>
      <c r="J36" s="19">
        <f>VLOOKUP(A36,[1]TDSheet!$A:$J,10,0)</f>
        <v>1</v>
      </c>
      <c r="M36" s="3">
        <f t="shared" si="2"/>
        <v>79.688999999999993</v>
      </c>
      <c r="Q36" s="3">
        <f t="shared" si="3"/>
        <v>15.937799999999999</v>
      </c>
      <c r="R36" s="20">
        <f t="shared" si="10"/>
        <v>60.008399999999995</v>
      </c>
      <c r="S36" s="20">
        <v>50</v>
      </c>
      <c r="T36" s="20"/>
      <c r="V36" s="3">
        <f t="shared" si="4"/>
        <v>12.3720337813249</v>
      </c>
      <c r="W36" s="3">
        <f t="shared" si="5"/>
        <v>9.2348379324624474</v>
      </c>
      <c r="X36" s="3">
        <f>VLOOKUP(A36,[1]TDSheet!$A:$Y,25,0)</f>
        <v>34.939800000000005</v>
      </c>
      <c r="Y36" s="3">
        <f>VLOOKUP(A36,[1]TDSheet!$A:$Z,26,0)</f>
        <v>23.4132</v>
      </c>
      <c r="Z36" s="3">
        <f>VLOOKUP(A36,[1]TDSheet!$A:$Q,17,0)</f>
        <v>18.738999999999997</v>
      </c>
      <c r="AB36" s="3">
        <f t="shared" si="6"/>
        <v>50</v>
      </c>
    </row>
    <row r="37" spans="1:28" ht="11.1" customHeight="1" outlineLevel="2" x14ac:dyDescent="0.2">
      <c r="A37" s="7" t="s">
        <v>51</v>
      </c>
      <c r="B37" s="7" t="s">
        <v>9</v>
      </c>
      <c r="C37" s="7"/>
      <c r="D37" s="8">
        <v>529.93499999999995</v>
      </c>
      <c r="E37" s="8">
        <v>255.08</v>
      </c>
      <c r="F37" s="8">
        <v>259.96300000000002</v>
      </c>
      <c r="G37" s="8">
        <v>451.78500000000003</v>
      </c>
      <c r="H37" s="8"/>
      <c r="I37" s="8">
        <f t="shared" si="1"/>
        <v>451.78500000000003</v>
      </c>
      <c r="J37" s="19">
        <f>VLOOKUP(A37,[1]TDSheet!$A:$J,10,0)</f>
        <v>1</v>
      </c>
      <c r="M37" s="3">
        <f t="shared" si="2"/>
        <v>259.96300000000002</v>
      </c>
      <c r="Q37" s="3">
        <f t="shared" si="3"/>
        <v>51.992600000000003</v>
      </c>
      <c r="R37" s="20">
        <f t="shared" si="10"/>
        <v>224.11880000000002</v>
      </c>
      <c r="S37" s="20">
        <v>190</v>
      </c>
      <c r="T37" s="20"/>
      <c r="V37" s="3">
        <f t="shared" si="4"/>
        <v>12.343775845024101</v>
      </c>
      <c r="W37" s="3">
        <f t="shared" si="5"/>
        <v>8.689409646757424</v>
      </c>
      <c r="X37" s="3">
        <f>VLOOKUP(A37,[1]TDSheet!$A:$Y,25,0)</f>
        <v>54.8934</v>
      </c>
      <c r="Y37" s="3">
        <f>VLOOKUP(A37,[1]TDSheet!$A:$Z,26,0)</f>
        <v>59.444600000000001</v>
      </c>
      <c r="Z37" s="3">
        <f>VLOOKUP(A37,[1]TDSheet!$A:$Q,17,0)</f>
        <v>53.135400000000004</v>
      </c>
      <c r="AB37" s="3">
        <f t="shared" si="6"/>
        <v>190</v>
      </c>
    </row>
    <row r="38" spans="1:28" ht="11.1" customHeight="1" outlineLevel="2" x14ac:dyDescent="0.2">
      <c r="A38" s="7" t="s">
        <v>52</v>
      </c>
      <c r="B38" s="7" t="s">
        <v>9</v>
      </c>
      <c r="C38" s="7"/>
      <c r="D38" s="8">
        <v>549.36800000000005</v>
      </c>
      <c r="E38" s="8">
        <v>194.29499999999999</v>
      </c>
      <c r="F38" s="8">
        <v>212.70400000000001</v>
      </c>
      <c r="G38" s="8">
        <v>470.62099999999998</v>
      </c>
      <c r="H38" s="8"/>
      <c r="I38" s="8">
        <f t="shared" si="1"/>
        <v>470.62099999999998</v>
      </c>
      <c r="J38" s="19">
        <f>VLOOKUP(A38,[1]TDSheet!$A:$J,10,0)</f>
        <v>1</v>
      </c>
      <c r="M38" s="3">
        <f t="shared" si="2"/>
        <v>212.70400000000001</v>
      </c>
      <c r="Q38" s="3">
        <f t="shared" si="3"/>
        <v>42.540800000000004</v>
      </c>
      <c r="R38" s="20">
        <f t="shared" si="10"/>
        <v>82.409400000000119</v>
      </c>
      <c r="S38" s="20">
        <v>60</v>
      </c>
      <c r="T38" s="20"/>
      <c r="V38" s="3">
        <f t="shared" si="4"/>
        <v>12.473225703324806</v>
      </c>
      <c r="W38" s="3">
        <f t="shared" si="5"/>
        <v>11.062814991725588</v>
      </c>
      <c r="X38" s="3">
        <f>VLOOKUP(A38,[1]TDSheet!$A:$Y,25,0)</f>
        <v>60.125199999999992</v>
      </c>
      <c r="Y38" s="3">
        <f>VLOOKUP(A38,[1]TDSheet!$A:$Z,26,0)</f>
        <v>49.817999999999998</v>
      </c>
      <c r="Z38" s="3">
        <f>VLOOKUP(A38,[1]TDSheet!$A:$Q,17,0)</f>
        <v>43.691800000000001</v>
      </c>
      <c r="AB38" s="3">
        <f t="shared" si="6"/>
        <v>60</v>
      </c>
    </row>
    <row r="39" spans="1:28" ht="11.1" customHeight="1" outlineLevel="2" x14ac:dyDescent="0.2">
      <c r="A39" s="7" t="s">
        <v>53</v>
      </c>
      <c r="B39" s="7" t="s">
        <v>9</v>
      </c>
      <c r="C39" s="7"/>
      <c r="D39" s="8">
        <v>556.45000000000005</v>
      </c>
      <c r="E39" s="8">
        <v>74.007999999999996</v>
      </c>
      <c r="F39" s="8">
        <v>329.99599999999998</v>
      </c>
      <c r="G39" s="8">
        <v>296.96699999999998</v>
      </c>
      <c r="H39" s="8">
        <f>VLOOKUP(A39,Спар!A:B,2,0)</f>
        <v>31.632000000000001</v>
      </c>
      <c r="I39" s="8">
        <f t="shared" si="1"/>
        <v>265.33499999999998</v>
      </c>
      <c r="J39" s="19">
        <f>VLOOKUP(A39,[1]TDSheet!$A:$J,10,0)</f>
        <v>1</v>
      </c>
      <c r="M39" s="3">
        <f t="shared" si="2"/>
        <v>300.32</v>
      </c>
      <c r="N39" s="3">
        <f>VLOOKUP(A39,[2]TDSheet!$A:$AG,6,0)</f>
        <v>29.675999999999998</v>
      </c>
      <c r="Q39" s="3">
        <f t="shared" si="3"/>
        <v>60.064</v>
      </c>
      <c r="R39" s="20">
        <f>12*Q39-I39</f>
        <v>455.43300000000005</v>
      </c>
      <c r="S39" s="20">
        <v>400</v>
      </c>
      <c r="T39" s="20"/>
      <c r="V39" s="3">
        <f t="shared" si="4"/>
        <v>11.077101092168354</v>
      </c>
      <c r="W39" s="3">
        <f t="shared" si="5"/>
        <v>4.4175379595098558</v>
      </c>
      <c r="X39" s="3">
        <f>VLOOKUP(A39,[1]TDSheet!$A:$Y,25,0)</f>
        <v>18.491999999999997</v>
      </c>
      <c r="Y39" s="3">
        <f>VLOOKUP(A39,[1]TDSheet!$A:$Z,26,0)</f>
        <v>73.099999999999994</v>
      </c>
      <c r="Z39" s="3">
        <f>VLOOKUP(A39,[1]TDSheet!$A:$Q,17,0)</f>
        <v>29.580000000000002</v>
      </c>
      <c r="AB39" s="3">
        <f t="shared" si="6"/>
        <v>400</v>
      </c>
    </row>
    <row r="40" spans="1:28" ht="11.1" customHeight="1" outlineLevel="2" x14ac:dyDescent="0.2">
      <c r="A40" s="7" t="s">
        <v>54</v>
      </c>
      <c r="B40" s="7" t="s">
        <v>9</v>
      </c>
      <c r="C40" s="7"/>
      <c r="D40" s="8">
        <v>540.54300000000001</v>
      </c>
      <c r="E40" s="8">
        <v>884.19500000000005</v>
      </c>
      <c r="F40" s="8">
        <v>380.08100000000002</v>
      </c>
      <c r="G40" s="8">
        <v>852.13800000000003</v>
      </c>
      <c r="H40" s="8"/>
      <c r="I40" s="8">
        <f t="shared" si="1"/>
        <v>852.13800000000003</v>
      </c>
      <c r="J40" s="19">
        <f>VLOOKUP(A40,[1]TDSheet!$A:$J,10,0)</f>
        <v>1</v>
      </c>
      <c r="M40" s="3">
        <f t="shared" si="2"/>
        <v>380.08100000000002</v>
      </c>
      <c r="Q40" s="3">
        <f t="shared" si="3"/>
        <v>76.016199999999998</v>
      </c>
      <c r="R40" s="20">
        <f t="shared" si="10"/>
        <v>136.07259999999997</v>
      </c>
      <c r="S40" s="20">
        <v>80</v>
      </c>
      <c r="T40" s="20"/>
      <c r="V40" s="3">
        <f t="shared" si="4"/>
        <v>12.262359865397114</v>
      </c>
      <c r="W40" s="3">
        <f t="shared" si="5"/>
        <v>11.209952615363568</v>
      </c>
      <c r="X40" s="3">
        <f>VLOOKUP(A40,[1]TDSheet!$A:$Y,25,0)</f>
        <v>116.27200000000001</v>
      </c>
      <c r="Y40" s="3">
        <f>VLOOKUP(A40,[1]TDSheet!$A:$Z,26,0)</f>
        <v>78.695000000000007</v>
      </c>
      <c r="Z40" s="3">
        <f>VLOOKUP(A40,[1]TDSheet!$A:$Q,17,0)</f>
        <v>123.9836</v>
      </c>
      <c r="AB40" s="3">
        <f t="shared" si="6"/>
        <v>80</v>
      </c>
    </row>
    <row r="41" spans="1:28" ht="11.1" customHeight="1" outlineLevel="2" x14ac:dyDescent="0.2">
      <c r="A41" s="7" t="s">
        <v>55</v>
      </c>
      <c r="B41" s="7" t="s">
        <v>9</v>
      </c>
      <c r="C41" s="7"/>
      <c r="D41" s="8">
        <v>427.74299999999999</v>
      </c>
      <c r="E41" s="8">
        <v>190.184</v>
      </c>
      <c r="F41" s="8">
        <v>104.498</v>
      </c>
      <c r="G41" s="8">
        <v>453.33800000000002</v>
      </c>
      <c r="H41" s="8"/>
      <c r="I41" s="8">
        <f t="shared" si="1"/>
        <v>453.33800000000002</v>
      </c>
      <c r="J41" s="19">
        <f>VLOOKUP(A41,[1]TDSheet!$A:$J,10,0)</f>
        <v>1</v>
      </c>
      <c r="M41" s="3">
        <f t="shared" si="2"/>
        <v>104.498</v>
      </c>
      <c r="Q41" s="3">
        <f t="shared" si="3"/>
        <v>20.8996</v>
      </c>
      <c r="R41" s="20"/>
      <c r="S41" s="20">
        <f t="shared" si="8"/>
        <v>0</v>
      </c>
      <c r="T41" s="20"/>
      <c r="V41" s="3">
        <f t="shared" si="4"/>
        <v>21.691228540259146</v>
      </c>
      <c r="W41" s="3">
        <f t="shared" si="5"/>
        <v>21.691228540259146</v>
      </c>
      <c r="X41" s="3">
        <f>VLOOKUP(A41,[1]TDSheet!$A:$Y,25,0)</f>
        <v>29.8644</v>
      </c>
      <c r="Y41" s="3">
        <f>VLOOKUP(A41,[1]TDSheet!$A:$Z,26,0)</f>
        <v>37.139400000000002</v>
      </c>
      <c r="Z41" s="3">
        <f>VLOOKUP(A41,[1]TDSheet!$A:$Q,17,0)</f>
        <v>36.924199999999999</v>
      </c>
      <c r="AB41" s="3">
        <f t="shared" si="6"/>
        <v>0</v>
      </c>
    </row>
    <row r="42" spans="1:28" ht="11.1" customHeight="1" outlineLevel="2" x14ac:dyDescent="0.2">
      <c r="A42" s="23" t="s">
        <v>56</v>
      </c>
      <c r="B42" s="23" t="s">
        <v>9</v>
      </c>
      <c r="C42" s="23"/>
      <c r="D42" s="24">
        <v>1.319</v>
      </c>
      <c r="E42" s="24">
        <v>42.268000000000001</v>
      </c>
      <c r="F42" s="24">
        <v>21.024000000000001</v>
      </c>
      <c r="G42" s="24">
        <v>19.882000000000001</v>
      </c>
      <c r="H42" s="24"/>
      <c r="I42" s="24">
        <f t="shared" si="1"/>
        <v>19.882000000000001</v>
      </c>
      <c r="J42" s="25">
        <v>1</v>
      </c>
      <c r="K42" s="26"/>
      <c r="L42" s="26"/>
      <c r="M42" s="27">
        <f t="shared" si="2"/>
        <v>9.2260000000000009</v>
      </c>
      <c r="N42" s="26">
        <f>VLOOKUP(A42,[2]TDSheet!$A:$AG,6,0)</f>
        <v>11.798</v>
      </c>
      <c r="Q42" s="3">
        <f t="shared" si="3"/>
        <v>1.8452000000000002</v>
      </c>
      <c r="R42" s="20"/>
      <c r="S42" s="20">
        <f t="shared" si="8"/>
        <v>0</v>
      </c>
      <c r="T42" s="20"/>
      <c r="V42" s="3">
        <f t="shared" si="4"/>
        <v>10.774983741599826</v>
      </c>
      <c r="W42" s="3">
        <f t="shared" si="5"/>
        <v>10.774983741599826</v>
      </c>
      <c r="X42" s="3">
        <f>VLOOKUP(A42,[1]TDSheet!$A:$Y,25,0)</f>
        <v>0</v>
      </c>
      <c r="Y42" s="3">
        <f>VLOOKUP(A42,[1]TDSheet!$A:$Z,26,0)</f>
        <v>0</v>
      </c>
      <c r="Z42" s="3">
        <f>VLOOKUP(A42,[1]TDSheet!$A:$Q,17,0)</f>
        <v>7.928399999999999</v>
      </c>
      <c r="AB42" s="3">
        <f t="shared" si="6"/>
        <v>0</v>
      </c>
    </row>
    <row r="43" spans="1:28" ht="11.1" customHeight="1" outlineLevel="2" x14ac:dyDescent="0.2">
      <c r="A43" s="7" t="s">
        <v>57</v>
      </c>
      <c r="B43" s="7" t="s">
        <v>9</v>
      </c>
      <c r="C43" s="7"/>
      <c r="D43" s="8"/>
      <c r="E43" s="8">
        <v>59.819000000000003</v>
      </c>
      <c r="F43" s="8"/>
      <c r="G43" s="8">
        <v>59.819000000000003</v>
      </c>
      <c r="H43" s="8"/>
      <c r="I43" s="8">
        <f t="shared" si="1"/>
        <v>59.819000000000003</v>
      </c>
      <c r="J43" s="19">
        <f>VLOOKUP(A43,[1]TDSheet!$A:$J,10,0)</f>
        <v>1</v>
      </c>
      <c r="M43" s="3">
        <f t="shared" si="2"/>
        <v>0</v>
      </c>
      <c r="Q43" s="3">
        <f t="shared" si="3"/>
        <v>0</v>
      </c>
      <c r="R43" s="20"/>
      <c r="S43" s="20">
        <f t="shared" si="8"/>
        <v>0</v>
      </c>
      <c r="T43" s="20"/>
      <c r="V43" s="3" t="e">
        <f t="shared" si="4"/>
        <v>#DIV/0!</v>
      </c>
      <c r="W43" s="3" t="e">
        <f t="shared" si="5"/>
        <v>#DIV/0!</v>
      </c>
      <c r="X43" s="3">
        <f>VLOOKUP(A43,[1]TDSheet!$A:$Y,25,0)</f>
        <v>0.28860000000000002</v>
      </c>
      <c r="Y43" s="3">
        <f>VLOOKUP(A43,[1]TDSheet!$A:$Z,26,0)</f>
        <v>0.4304</v>
      </c>
      <c r="Z43" s="3">
        <f>VLOOKUP(A43,[1]TDSheet!$A:$Q,17,0)</f>
        <v>8.1587999999999994</v>
      </c>
      <c r="AB43" s="3">
        <f t="shared" si="6"/>
        <v>0</v>
      </c>
    </row>
    <row r="44" spans="1:28" ht="11.1" customHeight="1" outlineLevel="2" x14ac:dyDescent="0.2">
      <c r="A44" s="7" t="s">
        <v>58</v>
      </c>
      <c r="B44" s="7" t="s">
        <v>9</v>
      </c>
      <c r="C44" s="7"/>
      <c r="D44" s="8">
        <v>157.76400000000001</v>
      </c>
      <c r="E44" s="8">
        <v>34.57</v>
      </c>
      <c r="F44" s="8">
        <v>66.406999999999996</v>
      </c>
      <c r="G44" s="8">
        <v>125.92700000000001</v>
      </c>
      <c r="H44" s="8"/>
      <c r="I44" s="8">
        <f t="shared" si="1"/>
        <v>125.92700000000001</v>
      </c>
      <c r="J44" s="19">
        <f>VLOOKUP(A44,[1]TDSheet!$A:$J,10,0)</f>
        <v>1</v>
      </c>
      <c r="M44" s="3">
        <f t="shared" si="2"/>
        <v>66.406999999999996</v>
      </c>
      <c r="Q44" s="3">
        <f t="shared" si="3"/>
        <v>13.2814</v>
      </c>
      <c r="R44" s="20">
        <f t="shared" ref="R44:R55" si="11">13*Q44-I44</f>
        <v>46.731199999999987</v>
      </c>
      <c r="S44" s="20">
        <v>40</v>
      </c>
      <c r="T44" s="20"/>
      <c r="V44" s="3">
        <f t="shared" si="4"/>
        <v>12.49318595931152</v>
      </c>
      <c r="W44" s="3">
        <f t="shared" si="5"/>
        <v>9.4814552682699116</v>
      </c>
      <c r="X44" s="3">
        <f>VLOOKUP(A44,[1]TDSheet!$A:$Y,25,0)</f>
        <v>15.3202</v>
      </c>
      <c r="Y44" s="3">
        <f>VLOOKUP(A44,[1]TDSheet!$A:$Z,26,0)</f>
        <v>21.702000000000002</v>
      </c>
      <c r="Z44" s="3">
        <f>VLOOKUP(A44,[1]TDSheet!$A:$Q,17,0)</f>
        <v>15.7392</v>
      </c>
      <c r="AB44" s="3">
        <f t="shared" si="6"/>
        <v>40</v>
      </c>
    </row>
    <row r="45" spans="1:28" ht="11.1" customHeight="1" outlineLevel="2" x14ac:dyDescent="0.2">
      <c r="A45" s="7" t="s">
        <v>59</v>
      </c>
      <c r="B45" s="7" t="s">
        <v>24</v>
      </c>
      <c r="C45" s="7"/>
      <c r="D45" s="8">
        <v>196</v>
      </c>
      <c r="E45" s="8">
        <v>24</v>
      </c>
      <c r="F45" s="8">
        <v>66</v>
      </c>
      <c r="G45" s="8">
        <v>141</v>
      </c>
      <c r="H45" s="8"/>
      <c r="I45" s="8">
        <f t="shared" si="1"/>
        <v>141</v>
      </c>
      <c r="J45" s="19">
        <f>VLOOKUP(A45,[1]TDSheet!$A:$J,10,0)</f>
        <v>0.35</v>
      </c>
      <c r="M45" s="3">
        <f t="shared" si="2"/>
        <v>66</v>
      </c>
      <c r="Q45" s="3">
        <f t="shared" si="3"/>
        <v>13.2</v>
      </c>
      <c r="R45" s="20">
        <f t="shared" si="11"/>
        <v>30.599999999999994</v>
      </c>
      <c r="S45" s="20">
        <v>15</v>
      </c>
      <c r="T45" s="20"/>
      <c r="V45" s="3">
        <f t="shared" si="4"/>
        <v>11.818181818181818</v>
      </c>
      <c r="W45" s="3">
        <f t="shared" si="5"/>
        <v>10.681818181818182</v>
      </c>
      <c r="X45" s="3">
        <f>VLOOKUP(A45,[1]TDSheet!$A:$Y,25,0)</f>
        <v>21.6</v>
      </c>
      <c r="Y45" s="3">
        <f>VLOOKUP(A45,[1]TDSheet!$A:$Z,26,0)</f>
        <v>21.8</v>
      </c>
      <c r="Z45" s="3">
        <f>VLOOKUP(A45,[1]TDSheet!$A:$Q,17,0)</f>
        <v>17.2</v>
      </c>
      <c r="AB45" s="3">
        <f t="shared" si="6"/>
        <v>5.25</v>
      </c>
    </row>
    <row r="46" spans="1:28" ht="11.1" customHeight="1" outlineLevel="2" x14ac:dyDescent="0.2">
      <c r="A46" s="7" t="s">
        <v>76</v>
      </c>
      <c r="B46" s="7" t="s">
        <v>24</v>
      </c>
      <c r="C46" s="21" t="str">
        <f>VLOOKUP(A46,[1]TDSheet!$A:$C,3,0)</f>
        <v>Нояб</v>
      </c>
      <c r="D46" s="8">
        <v>32</v>
      </c>
      <c r="E46" s="8">
        <v>1290</v>
      </c>
      <c r="F46" s="8">
        <v>125</v>
      </c>
      <c r="G46" s="8">
        <v>1168</v>
      </c>
      <c r="H46" s="8">
        <f>VLOOKUP(A46,Спар!A:B,2,0)</f>
        <v>252</v>
      </c>
      <c r="I46" s="8">
        <f t="shared" si="1"/>
        <v>916</v>
      </c>
      <c r="J46" s="19">
        <f>VLOOKUP(A46,[1]TDSheet!$A:$J,10,0)</f>
        <v>0.4</v>
      </c>
      <c r="M46" s="3">
        <f t="shared" si="2"/>
        <v>41</v>
      </c>
      <c r="N46" s="3">
        <f>VLOOKUP(A46,[2]TDSheet!$A:$AG,6,0)</f>
        <v>84</v>
      </c>
      <c r="Q46" s="3">
        <f t="shared" si="3"/>
        <v>8.1999999999999993</v>
      </c>
      <c r="R46" s="20"/>
      <c r="S46" s="20">
        <f t="shared" si="8"/>
        <v>0</v>
      </c>
      <c r="T46" s="20"/>
      <c r="V46" s="3">
        <f t="shared" si="4"/>
        <v>111.70731707317074</v>
      </c>
      <c r="W46" s="3">
        <f t="shared" si="5"/>
        <v>111.70731707317074</v>
      </c>
      <c r="X46" s="3">
        <f>VLOOKUP(A46,[1]TDSheet!$A:$Y,25,0)</f>
        <v>107.6</v>
      </c>
      <c r="Y46" s="3">
        <f>VLOOKUP(A46,[1]TDSheet!$A:$Z,26,0)</f>
        <v>31.2</v>
      </c>
      <c r="Z46" s="3">
        <f>VLOOKUP(A46,[1]TDSheet!$A:$Q,17,0)</f>
        <v>138.80000000000001</v>
      </c>
      <c r="AB46" s="3">
        <f t="shared" si="6"/>
        <v>0</v>
      </c>
    </row>
    <row r="47" spans="1:28" ht="11.1" customHeight="1" outlineLevel="2" x14ac:dyDescent="0.2">
      <c r="A47" s="7" t="s">
        <v>28</v>
      </c>
      <c r="B47" s="7" t="s">
        <v>24</v>
      </c>
      <c r="C47" s="7"/>
      <c r="D47" s="8">
        <v>115</v>
      </c>
      <c r="E47" s="8">
        <v>50</v>
      </c>
      <c r="F47" s="8">
        <v>24</v>
      </c>
      <c r="G47" s="8">
        <v>133</v>
      </c>
      <c r="H47" s="8"/>
      <c r="I47" s="8">
        <f t="shared" si="1"/>
        <v>133</v>
      </c>
      <c r="J47" s="19">
        <f>VLOOKUP(A47,[1]TDSheet!$A:$J,10,0)</f>
        <v>0.45</v>
      </c>
      <c r="M47" s="3">
        <f t="shared" si="2"/>
        <v>24</v>
      </c>
      <c r="Q47" s="3">
        <f t="shared" si="3"/>
        <v>4.8</v>
      </c>
      <c r="R47" s="20"/>
      <c r="S47" s="20">
        <f t="shared" si="8"/>
        <v>0</v>
      </c>
      <c r="T47" s="20"/>
      <c r="V47" s="3">
        <f t="shared" si="4"/>
        <v>27.708333333333336</v>
      </c>
      <c r="W47" s="3">
        <f t="shared" si="5"/>
        <v>27.708333333333336</v>
      </c>
      <c r="X47" s="3">
        <f>VLOOKUP(A47,[1]TDSheet!$A:$Y,25,0)</f>
        <v>10.6</v>
      </c>
      <c r="Y47" s="3">
        <f>VLOOKUP(A47,[1]TDSheet!$A:$Z,26,0)</f>
        <v>16.2</v>
      </c>
      <c r="Z47" s="3">
        <f>VLOOKUP(A47,[1]TDSheet!$A:$Q,17,0)</f>
        <v>13</v>
      </c>
      <c r="AB47" s="3">
        <f t="shared" si="6"/>
        <v>0</v>
      </c>
    </row>
    <row r="48" spans="1:28" ht="11.1" customHeight="1" outlineLevel="2" x14ac:dyDescent="0.2">
      <c r="A48" s="7" t="s">
        <v>60</v>
      </c>
      <c r="B48" s="7" t="s">
        <v>9</v>
      </c>
      <c r="C48" s="7"/>
      <c r="D48" s="8">
        <v>962.22699999999998</v>
      </c>
      <c r="E48" s="8"/>
      <c r="F48" s="8">
        <v>465.702</v>
      </c>
      <c r="G48" s="8">
        <v>496.52499999999998</v>
      </c>
      <c r="H48" s="8"/>
      <c r="I48" s="8">
        <f t="shared" si="1"/>
        <v>496.52499999999998</v>
      </c>
      <c r="J48" s="19">
        <f>VLOOKUP(A48,[1]TDSheet!$A:$J,10,0)</f>
        <v>1</v>
      </c>
      <c r="M48" s="3">
        <f t="shared" si="2"/>
        <v>465.702</v>
      </c>
      <c r="Q48" s="3">
        <f t="shared" si="3"/>
        <v>93.1404</v>
      </c>
      <c r="R48" s="20">
        <f t="shared" si="11"/>
        <v>714.30020000000002</v>
      </c>
      <c r="S48" s="20">
        <v>650</v>
      </c>
      <c r="T48" s="20"/>
      <c r="V48" s="3">
        <f t="shared" si="4"/>
        <v>12.309642217555433</v>
      </c>
      <c r="W48" s="3">
        <f t="shared" si="5"/>
        <v>5.3309305092097521</v>
      </c>
      <c r="X48" s="3">
        <f>VLOOKUP(A48,[1]TDSheet!$A:$Y,25,0)</f>
        <v>77.5822</v>
      </c>
      <c r="Y48" s="3">
        <f>VLOOKUP(A48,[1]TDSheet!$A:$Z,26,0)</f>
        <v>121.02979999999999</v>
      </c>
      <c r="Z48" s="3">
        <f>VLOOKUP(A48,[1]TDSheet!$A:$Q,17,0)</f>
        <v>69.19980000000001</v>
      </c>
      <c r="AB48" s="3">
        <f t="shared" si="6"/>
        <v>650</v>
      </c>
    </row>
    <row r="49" spans="1:28" ht="11.1" customHeight="1" outlineLevel="2" x14ac:dyDescent="0.2">
      <c r="A49" s="7" t="s">
        <v>77</v>
      </c>
      <c r="B49" s="7" t="s">
        <v>24</v>
      </c>
      <c r="C49" s="7"/>
      <c r="D49" s="8">
        <v>122</v>
      </c>
      <c r="E49" s="8">
        <v>162</v>
      </c>
      <c r="F49" s="8">
        <v>172</v>
      </c>
      <c r="G49" s="8">
        <v>75</v>
      </c>
      <c r="H49" s="8"/>
      <c r="I49" s="28">
        <f>G49-H49+I91</f>
        <v>73</v>
      </c>
      <c r="J49" s="19">
        <f>VLOOKUP(A49,[1]TDSheet!$A:$J,10,0)</f>
        <v>0.35</v>
      </c>
      <c r="M49" s="3">
        <f t="shared" si="2"/>
        <v>118</v>
      </c>
      <c r="N49" s="3">
        <f>VLOOKUP(A49,[2]TDSheet!$A:$AG,6,0)</f>
        <v>54</v>
      </c>
      <c r="Q49" s="3">
        <f t="shared" si="3"/>
        <v>23.6</v>
      </c>
      <c r="R49" s="20">
        <f>11*Q49-I49</f>
        <v>186.60000000000002</v>
      </c>
      <c r="S49" s="20">
        <v>160</v>
      </c>
      <c r="T49" s="20"/>
      <c r="V49" s="3">
        <f t="shared" si="4"/>
        <v>9.8728813559322024</v>
      </c>
      <c r="W49" s="3">
        <f t="shared" si="5"/>
        <v>3.0932203389830506</v>
      </c>
      <c r="X49" s="3">
        <f>VLOOKUP(A49,[1]TDSheet!$A:$Y,25,0)</f>
        <v>0.8</v>
      </c>
      <c r="Y49" s="3">
        <f>VLOOKUP(A49,[1]TDSheet!$A:$Z,26,0)</f>
        <v>3.8</v>
      </c>
      <c r="Z49" s="3">
        <f>VLOOKUP(A49,[1]TDSheet!$A:$Q,17,0)</f>
        <v>12.4</v>
      </c>
      <c r="AB49" s="3">
        <f t="shared" si="6"/>
        <v>56</v>
      </c>
    </row>
    <row r="50" spans="1:28" ht="22.15" customHeight="1" outlineLevel="2" x14ac:dyDescent="0.2">
      <c r="A50" s="7" t="s">
        <v>61</v>
      </c>
      <c r="B50" s="7" t="s">
        <v>9</v>
      </c>
      <c r="C50" s="7"/>
      <c r="D50" s="8">
        <v>16.533999999999999</v>
      </c>
      <c r="E50" s="8">
        <v>151.25200000000001</v>
      </c>
      <c r="F50" s="8">
        <v>14.4</v>
      </c>
      <c r="G50" s="8">
        <v>151.21100000000001</v>
      </c>
      <c r="H50" s="8"/>
      <c r="I50" s="8">
        <f t="shared" si="1"/>
        <v>151.21100000000001</v>
      </c>
      <c r="J50" s="19">
        <f>VLOOKUP(A50,[1]TDSheet!$A:$J,10,0)</f>
        <v>1</v>
      </c>
      <c r="M50" s="3">
        <f t="shared" si="2"/>
        <v>14.4</v>
      </c>
      <c r="Q50" s="3">
        <f t="shared" si="3"/>
        <v>2.88</v>
      </c>
      <c r="R50" s="20"/>
      <c r="S50" s="20">
        <f t="shared" si="8"/>
        <v>0</v>
      </c>
      <c r="T50" s="20"/>
      <c r="V50" s="3">
        <f t="shared" si="4"/>
        <v>52.503819444444453</v>
      </c>
      <c r="W50" s="3">
        <f t="shared" si="5"/>
        <v>52.503819444444453</v>
      </c>
      <c r="X50" s="3">
        <f>VLOOKUP(A50,[1]TDSheet!$A:$Y,25,0)</f>
        <v>17.680600000000002</v>
      </c>
      <c r="Y50" s="3">
        <f>VLOOKUP(A50,[1]TDSheet!$A:$Z,26,0)</f>
        <v>0.1414</v>
      </c>
      <c r="Z50" s="3">
        <f>VLOOKUP(A50,[1]TDSheet!$A:$Q,17,0)</f>
        <v>21.124400000000001</v>
      </c>
      <c r="AB50" s="3">
        <f t="shared" si="6"/>
        <v>0</v>
      </c>
    </row>
    <row r="51" spans="1:28" ht="11.1" customHeight="1" outlineLevel="2" x14ac:dyDescent="0.2">
      <c r="A51" s="7" t="s">
        <v>78</v>
      </c>
      <c r="B51" s="7" t="s">
        <v>24</v>
      </c>
      <c r="C51" s="21" t="str">
        <f>VLOOKUP(A51,[1]TDSheet!$A:$C,3,0)</f>
        <v>Нояб</v>
      </c>
      <c r="D51" s="8">
        <v>649</v>
      </c>
      <c r="E51" s="8">
        <v>564</v>
      </c>
      <c r="F51" s="8">
        <v>498</v>
      </c>
      <c r="G51" s="8">
        <v>681</v>
      </c>
      <c r="H51" s="8"/>
      <c r="I51" s="8">
        <f t="shared" si="1"/>
        <v>681</v>
      </c>
      <c r="J51" s="19">
        <f>VLOOKUP(A51,[1]TDSheet!$A:$J,10,0)</f>
        <v>0.4</v>
      </c>
      <c r="M51" s="3">
        <f t="shared" si="2"/>
        <v>498</v>
      </c>
      <c r="Q51" s="3">
        <f t="shared" si="3"/>
        <v>99.6</v>
      </c>
      <c r="R51" s="20">
        <f t="shared" si="11"/>
        <v>613.79999999999995</v>
      </c>
      <c r="S51" s="20">
        <v>550</v>
      </c>
      <c r="T51" s="20"/>
      <c r="V51" s="3">
        <f t="shared" si="4"/>
        <v>12.359437751004016</v>
      </c>
      <c r="W51" s="3">
        <f t="shared" si="5"/>
        <v>6.8373493975903621</v>
      </c>
      <c r="X51" s="3">
        <f>VLOOKUP(A51,[1]TDSheet!$A:$Y,25,0)</f>
        <v>86.8</v>
      </c>
      <c r="Y51" s="3">
        <f>VLOOKUP(A51,[1]TDSheet!$A:$Z,26,0)</f>
        <v>92.2</v>
      </c>
      <c r="Z51" s="3">
        <f>VLOOKUP(A51,[1]TDSheet!$A:$Q,17,0)</f>
        <v>93.4</v>
      </c>
      <c r="AB51" s="3">
        <f t="shared" si="6"/>
        <v>220</v>
      </c>
    </row>
    <row r="52" spans="1:28" ht="11.1" customHeight="1" outlineLevel="2" x14ac:dyDescent="0.2">
      <c r="A52" s="7" t="s">
        <v>79</v>
      </c>
      <c r="B52" s="7" t="s">
        <v>24</v>
      </c>
      <c r="C52" s="21" t="str">
        <f>VLOOKUP(A52,[1]TDSheet!$A:$C,3,0)</f>
        <v>Нояб</v>
      </c>
      <c r="D52" s="8">
        <v>817</v>
      </c>
      <c r="E52" s="8">
        <v>600</v>
      </c>
      <c r="F52" s="8">
        <v>732</v>
      </c>
      <c r="G52" s="8">
        <v>678</v>
      </c>
      <c r="H52" s="8">
        <f>VLOOKUP(A52,Спар!A:B,2,0)</f>
        <v>252</v>
      </c>
      <c r="I52" s="8">
        <f t="shared" si="1"/>
        <v>426</v>
      </c>
      <c r="J52" s="19">
        <f>VLOOKUP(A52,[1]TDSheet!$A:$J,10,0)</f>
        <v>0.4</v>
      </c>
      <c r="M52" s="3">
        <f t="shared" si="2"/>
        <v>540</v>
      </c>
      <c r="N52" s="3">
        <f>VLOOKUP(A52,[2]TDSheet!$A:$AG,6,0)</f>
        <v>192</v>
      </c>
      <c r="Q52" s="3">
        <f t="shared" si="3"/>
        <v>108</v>
      </c>
      <c r="R52" s="20">
        <f>12*Q52-I52</f>
        <v>870</v>
      </c>
      <c r="S52" s="20">
        <v>800</v>
      </c>
      <c r="T52" s="20"/>
      <c r="V52" s="3">
        <f t="shared" si="4"/>
        <v>11.351851851851851</v>
      </c>
      <c r="W52" s="3">
        <f t="shared" si="5"/>
        <v>3.9444444444444446</v>
      </c>
      <c r="X52" s="3">
        <f>VLOOKUP(A52,[1]TDSheet!$A:$Y,25,0)</f>
        <v>73.400000000000006</v>
      </c>
      <c r="Y52" s="3">
        <f>VLOOKUP(A52,[1]TDSheet!$A:$Z,26,0)</f>
        <v>121</v>
      </c>
      <c r="Z52" s="3">
        <f>VLOOKUP(A52,[1]TDSheet!$A:$Q,17,0)</f>
        <v>86.2</v>
      </c>
      <c r="AB52" s="3">
        <f t="shared" si="6"/>
        <v>320</v>
      </c>
    </row>
    <row r="53" spans="1:28" ht="11.1" customHeight="1" outlineLevel="2" x14ac:dyDescent="0.2">
      <c r="A53" s="7" t="s">
        <v>80</v>
      </c>
      <c r="B53" s="7" t="s">
        <v>24</v>
      </c>
      <c r="C53" s="21" t="str">
        <f>VLOOKUP(A53,[1]TDSheet!$A:$C,3,0)</f>
        <v>Нояб</v>
      </c>
      <c r="D53" s="8">
        <v>77</v>
      </c>
      <c r="E53" s="8"/>
      <c r="F53" s="8">
        <v>68</v>
      </c>
      <c r="G53" s="8">
        <v>8</v>
      </c>
      <c r="H53" s="8"/>
      <c r="I53" s="8">
        <f t="shared" si="1"/>
        <v>8</v>
      </c>
      <c r="J53" s="19">
        <f>VLOOKUP(A53,[1]TDSheet!$A:$J,10,0)</f>
        <v>0.4</v>
      </c>
      <c r="M53" s="3">
        <f t="shared" si="2"/>
        <v>68</v>
      </c>
      <c r="Q53" s="3">
        <f t="shared" si="3"/>
        <v>13.6</v>
      </c>
      <c r="R53" s="20">
        <f>9*Q53-I53</f>
        <v>114.39999999999999</v>
      </c>
      <c r="S53" s="20">
        <v>250</v>
      </c>
      <c r="T53" s="20">
        <v>400</v>
      </c>
      <c r="U53" s="3" t="s">
        <v>121</v>
      </c>
      <c r="V53" s="3">
        <f t="shared" si="4"/>
        <v>18.97058823529412</v>
      </c>
      <c r="W53" s="3">
        <f t="shared" si="5"/>
        <v>0.58823529411764708</v>
      </c>
      <c r="X53" s="3">
        <f>VLOOKUP(A53,[1]TDSheet!$A:$Y,25,0)</f>
        <v>5.2</v>
      </c>
      <c r="Y53" s="3">
        <f>VLOOKUP(A53,[1]TDSheet!$A:$Z,26,0)</f>
        <v>10</v>
      </c>
      <c r="Z53" s="3">
        <f>VLOOKUP(A53,[1]TDSheet!$A:$Q,17,0)</f>
        <v>2.6</v>
      </c>
      <c r="AA53" s="22" t="str">
        <f>VLOOKUP(A53,[1]TDSheet!$A:$AA,27,0)</f>
        <v>акция/вывод</v>
      </c>
      <c r="AB53" s="3">
        <f t="shared" si="6"/>
        <v>100</v>
      </c>
    </row>
    <row r="54" spans="1:28" ht="22.15" customHeight="1" outlineLevel="2" x14ac:dyDescent="0.2">
      <c r="A54" s="7" t="s">
        <v>14</v>
      </c>
      <c r="B54" s="7" t="s">
        <v>9</v>
      </c>
      <c r="C54" s="21" t="str">
        <f>VLOOKUP(A54,[1]TDSheet!$A:$C,3,0)</f>
        <v>Нояб</v>
      </c>
      <c r="D54" s="8">
        <v>468.048</v>
      </c>
      <c r="E54" s="8">
        <v>270.02</v>
      </c>
      <c r="F54" s="8">
        <v>468.34800000000001</v>
      </c>
      <c r="G54" s="8">
        <v>267.00700000000001</v>
      </c>
      <c r="H54" s="8"/>
      <c r="I54" s="28">
        <f>G54-H54+I92</f>
        <v>262.95400000000001</v>
      </c>
      <c r="J54" s="19">
        <f>VLOOKUP(A54,[1]TDSheet!$A:$J,10,0)</f>
        <v>1</v>
      </c>
      <c r="M54" s="3">
        <f t="shared" si="2"/>
        <v>468.34800000000001</v>
      </c>
      <c r="Q54" s="3">
        <f t="shared" si="3"/>
        <v>93.669600000000003</v>
      </c>
      <c r="R54" s="20">
        <f>11*Q54-I54</f>
        <v>767.41160000000013</v>
      </c>
      <c r="S54" s="20">
        <v>680</v>
      </c>
      <c r="T54" s="20"/>
      <c r="V54" s="3">
        <f t="shared" si="4"/>
        <v>10.06680929565195</v>
      </c>
      <c r="W54" s="3">
        <f t="shared" si="5"/>
        <v>2.8072501644076628</v>
      </c>
      <c r="X54" s="3">
        <f>VLOOKUP(A54,[1]TDSheet!$A:$Y,25,0)</f>
        <v>93.522999999999996</v>
      </c>
      <c r="Y54" s="3">
        <f>VLOOKUP(A54,[1]TDSheet!$A:$Z,26,0)</f>
        <v>62.621200000000002</v>
      </c>
      <c r="Z54" s="3">
        <f>VLOOKUP(A54,[1]TDSheet!$A:$Q,17,0)</f>
        <v>62.003599999999992</v>
      </c>
      <c r="AB54" s="3">
        <f t="shared" si="6"/>
        <v>680</v>
      </c>
    </row>
    <row r="55" spans="1:28" ht="11.1" customHeight="1" outlineLevel="2" x14ac:dyDescent="0.2">
      <c r="A55" s="7" t="s">
        <v>15</v>
      </c>
      <c r="B55" s="7" t="s">
        <v>9</v>
      </c>
      <c r="C55" s="21" t="str">
        <f>VLOOKUP(A55,[1]TDSheet!$A:$C,3,0)</f>
        <v>Нояб</v>
      </c>
      <c r="D55" s="8">
        <v>405.86</v>
      </c>
      <c r="E55" s="8">
        <v>608.505</v>
      </c>
      <c r="F55" s="8">
        <v>335.00599999999997</v>
      </c>
      <c r="G55" s="8">
        <v>596.495</v>
      </c>
      <c r="H55" s="8"/>
      <c r="I55" s="8">
        <f t="shared" si="1"/>
        <v>596.495</v>
      </c>
      <c r="J55" s="19">
        <f>VLOOKUP(A55,[1]TDSheet!$A:$J,10,0)</f>
        <v>1</v>
      </c>
      <c r="M55" s="3">
        <f t="shared" si="2"/>
        <v>335.00599999999997</v>
      </c>
      <c r="Q55" s="3">
        <f t="shared" si="3"/>
        <v>67.001199999999997</v>
      </c>
      <c r="R55" s="20">
        <f t="shared" si="11"/>
        <v>274.52059999999994</v>
      </c>
      <c r="S55" s="20">
        <v>240</v>
      </c>
      <c r="T55" s="20"/>
      <c r="V55" s="3">
        <f t="shared" si="4"/>
        <v>12.484776392064621</v>
      </c>
      <c r="W55" s="3">
        <f t="shared" si="5"/>
        <v>8.9027509955045581</v>
      </c>
      <c r="X55" s="3">
        <f>VLOOKUP(A55,[1]TDSheet!$A:$Y,25,0)</f>
        <v>113.30619999999999</v>
      </c>
      <c r="Y55" s="3">
        <f>VLOOKUP(A55,[1]TDSheet!$A:$Z,26,0)</f>
        <v>27.769799999999996</v>
      </c>
      <c r="Z55" s="3">
        <f>VLOOKUP(A55,[1]TDSheet!$A:$Q,17,0)</f>
        <v>115.0752</v>
      </c>
      <c r="AB55" s="3">
        <f t="shared" si="6"/>
        <v>240</v>
      </c>
    </row>
    <row r="56" spans="1:28" ht="11.1" customHeight="1" outlineLevel="2" x14ac:dyDescent="0.2">
      <c r="A56" s="7" t="s">
        <v>16</v>
      </c>
      <c r="B56" s="7" t="s">
        <v>9</v>
      </c>
      <c r="C56" s="21" t="str">
        <f>VLOOKUP(A56,[1]TDSheet!$A:$C,3,0)</f>
        <v>Нояб</v>
      </c>
      <c r="D56" s="8">
        <v>659.1</v>
      </c>
      <c r="E56" s="8"/>
      <c r="F56" s="28">
        <f>372.241+F90</f>
        <v>386.08299999999997</v>
      </c>
      <c r="G56" s="8">
        <v>286.85899999999998</v>
      </c>
      <c r="H56" s="8"/>
      <c r="I56" s="28">
        <f>G56-H56+I90</f>
        <v>273.017</v>
      </c>
      <c r="J56" s="19">
        <f>VLOOKUP(A56,[1]TDSheet!$A:$J,10,0)</f>
        <v>1</v>
      </c>
      <c r="M56" s="3">
        <f t="shared" si="2"/>
        <v>386.08299999999997</v>
      </c>
      <c r="Q56" s="3">
        <f t="shared" si="3"/>
        <v>77.2166</v>
      </c>
      <c r="R56" s="20">
        <f>12*Q56-I56</f>
        <v>653.58220000000006</v>
      </c>
      <c r="S56" s="20">
        <v>590</v>
      </c>
      <c r="T56" s="20"/>
      <c r="V56" s="3">
        <f t="shared" si="4"/>
        <v>11.176573431101604</v>
      </c>
      <c r="W56" s="3">
        <f t="shared" si="5"/>
        <v>3.5357293638932559</v>
      </c>
      <c r="X56" s="3">
        <f>VLOOKUP(A56,[1]TDSheet!$A:$Y,25,0)</f>
        <v>22.030799999999999</v>
      </c>
      <c r="Y56" s="3">
        <f>VLOOKUP(A56,[1]TDSheet!$A:$Z,26,0)</f>
        <v>93.127200000000002</v>
      </c>
      <c r="Z56" s="3">
        <f>VLOOKUP(A56,[1]TDSheet!$A:$Q,17,0)</f>
        <v>0.27200000000000002</v>
      </c>
      <c r="AB56" s="3">
        <f t="shared" si="6"/>
        <v>590</v>
      </c>
    </row>
    <row r="57" spans="1:28" ht="11.1" customHeight="1" outlineLevel="2" x14ac:dyDescent="0.2">
      <c r="A57" s="23" t="s">
        <v>62</v>
      </c>
      <c r="B57" s="23" t="s">
        <v>9</v>
      </c>
      <c r="C57" s="23"/>
      <c r="D57" s="24">
        <v>179.85499999999999</v>
      </c>
      <c r="E57" s="24"/>
      <c r="F57" s="24"/>
      <c r="G57" s="24">
        <v>179.85499999999999</v>
      </c>
      <c r="H57" s="24"/>
      <c r="I57" s="24">
        <f t="shared" si="1"/>
        <v>179.85499999999999</v>
      </c>
      <c r="J57" s="25">
        <v>1</v>
      </c>
      <c r="K57" s="26"/>
      <c r="L57" s="26"/>
      <c r="M57" s="26">
        <f t="shared" si="2"/>
        <v>0</v>
      </c>
      <c r="N57" s="26"/>
      <c r="Q57" s="3">
        <f t="shared" si="3"/>
        <v>0</v>
      </c>
      <c r="R57" s="20"/>
      <c r="S57" s="20">
        <f t="shared" si="8"/>
        <v>0</v>
      </c>
      <c r="T57" s="20"/>
      <c r="V57" s="3" t="e">
        <f t="shared" si="4"/>
        <v>#DIV/0!</v>
      </c>
      <c r="W57" s="3" t="e">
        <f t="shared" si="5"/>
        <v>#DIV/0!</v>
      </c>
      <c r="X57" s="3">
        <f>VLOOKUP(A57,[1]TDSheet!$A:$Y,25,0)</f>
        <v>9.3974000000000011</v>
      </c>
      <c r="Y57" s="3">
        <f>VLOOKUP(A57,[1]TDSheet!$A:$Z,26,0)</f>
        <v>5.7161999999999997</v>
      </c>
      <c r="Z57" s="3">
        <f>VLOOKUP(A57,[1]TDSheet!$A:$Q,17,0)</f>
        <v>-0.9</v>
      </c>
      <c r="AA57" s="22" t="str">
        <f>VLOOKUP(A57,[1]TDSheet!$A:$AA,27,0)</f>
        <v>заказана вместе с акцией</v>
      </c>
      <c r="AB57" s="3">
        <f t="shared" si="6"/>
        <v>0</v>
      </c>
    </row>
    <row r="58" spans="1:28" ht="22.15" customHeight="1" outlineLevel="2" x14ac:dyDescent="0.2">
      <c r="A58" s="7" t="s">
        <v>81</v>
      </c>
      <c r="B58" s="7" t="s">
        <v>24</v>
      </c>
      <c r="C58" s="21" t="str">
        <f>VLOOKUP(A58,[1]TDSheet!$A:$C,3,0)</f>
        <v>Нояб</v>
      </c>
      <c r="D58" s="8">
        <v>222</v>
      </c>
      <c r="E58" s="8"/>
      <c r="F58" s="8">
        <v>220</v>
      </c>
      <c r="G58" s="8">
        <v>2</v>
      </c>
      <c r="H58" s="8"/>
      <c r="I58" s="8">
        <f t="shared" si="1"/>
        <v>2</v>
      </c>
      <c r="J58" s="19">
        <f>VLOOKUP(A58,[1]TDSheet!$A:$J,10,0)</f>
        <v>0.4</v>
      </c>
      <c r="M58" s="3">
        <f t="shared" si="2"/>
        <v>220</v>
      </c>
      <c r="Q58" s="3">
        <f t="shared" si="3"/>
        <v>44</v>
      </c>
      <c r="R58" s="20">
        <f>8*Q58-I58</f>
        <v>350</v>
      </c>
      <c r="S58" s="20">
        <v>450</v>
      </c>
      <c r="T58" s="20">
        <v>600</v>
      </c>
      <c r="U58" s="3" t="s">
        <v>121</v>
      </c>
      <c r="V58" s="3">
        <f t="shared" si="4"/>
        <v>10.272727272727273</v>
      </c>
      <c r="W58" s="3">
        <f t="shared" si="5"/>
        <v>4.5454545454545456E-2</v>
      </c>
      <c r="X58" s="3">
        <f>VLOOKUP(A58,[1]TDSheet!$A:$Y,25,0)</f>
        <v>14.2</v>
      </c>
      <c r="Y58" s="3">
        <f>VLOOKUP(A58,[1]TDSheet!$A:$Z,26,0)</f>
        <v>30.2</v>
      </c>
      <c r="Z58" s="3">
        <f>VLOOKUP(A58,[1]TDSheet!$A:$Q,17,0)</f>
        <v>4.4000000000000004</v>
      </c>
      <c r="AA58" s="22" t="str">
        <f>VLOOKUP(A58,[1]TDSheet!$A:$AA,27,0)</f>
        <v>акция/вывод</v>
      </c>
      <c r="AB58" s="3">
        <f t="shared" si="6"/>
        <v>180</v>
      </c>
    </row>
    <row r="59" spans="1:28" ht="22.15" customHeight="1" outlineLevel="2" x14ac:dyDescent="0.2">
      <c r="A59" s="7" t="s">
        <v>82</v>
      </c>
      <c r="B59" s="7" t="s">
        <v>24</v>
      </c>
      <c r="C59" s="7"/>
      <c r="D59" s="8">
        <v>273</v>
      </c>
      <c r="E59" s="8">
        <v>336</v>
      </c>
      <c r="F59" s="8">
        <v>230</v>
      </c>
      <c r="G59" s="8">
        <v>323</v>
      </c>
      <c r="H59" s="8"/>
      <c r="I59" s="28">
        <f>G59-H59+I93</f>
        <v>321</v>
      </c>
      <c r="J59" s="19">
        <f>VLOOKUP(A59,[1]TDSheet!$A:$J,10,0)</f>
        <v>0.35</v>
      </c>
      <c r="M59" s="3">
        <f t="shared" si="2"/>
        <v>176</v>
      </c>
      <c r="N59" s="3">
        <f>VLOOKUP(A59,[2]TDSheet!$A:$AG,6,0)</f>
        <v>54</v>
      </c>
      <c r="Q59" s="3">
        <f t="shared" si="3"/>
        <v>35.200000000000003</v>
      </c>
      <c r="R59" s="20">
        <f t="shared" ref="R59" si="12">13*Q59-I59</f>
        <v>136.60000000000002</v>
      </c>
      <c r="S59" s="20">
        <v>100</v>
      </c>
      <c r="T59" s="20"/>
      <c r="V59" s="3">
        <f t="shared" si="4"/>
        <v>11.960227272727272</v>
      </c>
      <c r="W59" s="3">
        <f t="shared" si="5"/>
        <v>9.1193181818181817</v>
      </c>
      <c r="X59" s="3">
        <f>VLOOKUP(A59,[1]TDSheet!$A:$Y,25,0)</f>
        <v>40.4</v>
      </c>
      <c r="Y59" s="3">
        <f>VLOOKUP(A59,[1]TDSheet!$A:$Z,26,0)</f>
        <v>26</v>
      </c>
      <c r="Z59" s="3">
        <f>VLOOKUP(A59,[1]TDSheet!$A:$Q,17,0)</f>
        <v>39.1038</v>
      </c>
      <c r="AB59" s="3">
        <f t="shared" si="6"/>
        <v>35</v>
      </c>
    </row>
    <row r="60" spans="1:28" ht="22.15" customHeight="1" outlineLevel="2" x14ac:dyDescent="0.2">
      <c r="A60" s="23" t="s">
        <v>29</v>
      </c>
      <c r="B60" s="23" t="s">
        <v>24</v>
      </c>
      <c r="C60" s="23"/>
      <c r="D60" s="24">
        <v>74</v>
      </c>
      <c r="E60" s="24">
        <v>260</v>
      </c>
      <c r="F60" s="24">
        <v>129.38499999999999</v>
      </c>
      <c r="G60" s="24">
        <v>191.61500000000001</v>
      </c>
      <c r="H60" s="24">
        <f>VLOOKUP(A60,Спар!A:B,2,0)</f>
        <v>180</v>
      </c>
      <c r="I60" s="24">
        <f t="shared" si="1"/>
        <v>11.615000000000009</v>
      </c>
      <c r="J60" s="25">
        <v>0.4</v>
      </c>
      <c r="K60" s="26"/>
      <c r="L60" s="26"/>
      <c r="M60" s="27">
        <f t="shared" si="2"/>
        <v>14.384999999999991</v>
      </c>
      <c r="N60" s="26">
        <f>VLOOKUP(A60,[2]TDSheet!$A:$AG,6,0)</f>
        <v>115</v>
      </c>
      <c r="Q60" s="3">
        <f t="shared" si="3"/>
        <v>2.876999999999998</v>
      </c>
      <c r="R60" s="20"/>
      <c r="S60" s="20">
        <f t="shared" si="8"/>
        <v>0</v>
      </c>
      <c r="T60" s="20"/>
      <c r="V60" s="3">
        <f t="shared" si="4"/>
        <v>4.0371915189433496</v>
      </c>
      <c r="W60" s="3">
        <f t="shared" si="5"/>
        <v>4.0371915189433496</v>
      </c>
      <c r="X60" s="3">
        <f>VLOOKUP(A60,[1]TDSheet!$A:$Y,25,0)</f>
        <v>0</v>
      </c>
      <c r="Y60" s="3">
        <f>VLOOKUP(A60,[1]TDSheet!$A:$Z,26,0)</f>
        <v>0</v>
      </c>
      <c r="Z60" s="3">
        <f>VLOOKUP(A60,[1]TDSheet!$A:$Q,17,0)</f>
        <v>3</v>
      </c>
      <c r="AB60" s="3">
        <f t="shared" si="6"/>
        <v>0</v>
      </c>
    </row>
    <row r="61" spans="1:28" ht="22.15" customHeight="1" outlineLevel="2" x14ac:dyDescent="0.2">
      <c r="A61" s="7" t="s">
        <v>30</v>
      </c>
      <c r="B61" s="7" t="s">
        <v>24</v>
      </c>
      <c r="C61" s="7"/>
      <c r="D61" s="8">
        <v>34</v>
      </c>
      <c r="E61" s="8"/>
      <c r="F61" s="8">
        <v>6</v>
      </c>
      <c r="G61" s="8">
        <v>28</v>
      </c>
      <c r="H61" s="8"/>
      <c r="I61" s="8">
        <f t="shared" si="1"/>
        <v>28</v>
      </c>
      <c r="J61" s="19">
        <f>VLOOKUP(A61,[1]TDSheet!$A:$J,10,0)</f>
        <v>0.35</v>
      </c>
      <c r="M61" s="3">
        <f t="shared" si="2"/>
        <v>6</v>
      </c>
      <c r="Q61" s="3">
        <f t="shared" si="3"/>
        <v>1.2</v>
      </c>
      <c r="R61" s="20"/>
      <c r="S61" s="20">
        <f t="shared" si="8"/>
        <v>0</v>
      </c>
      <c r="T61" s="20"/>
      <c r="V61" s="3">
        <f t="shared" si="4"/>
        <v>23.333333333333336</v>
      </c>
      <c r="W61" s="3">
        <f t="shared" si="5"/>
        <v>23.333333333333336</v>
      </c>
      <c r="X61" s="3">
        <f>VLOOKUP(A61,[1]TDSheet!$A:$Y,25,0)</f>
        <v>1.8</v>
      </c>
      <c r="Y61" s="3">
        <f>VLOOKUP(A61,[1]TDSheet!$A:$Z,26,0)</f>
        <v>3.6</v>
      </c>
      <c r="Z61" s="3">
        <f>VLOOKUP(A61,[1]TDSheet!$A:$Q,17,0)</f>
        <v>1.8699999999999999</v>
      </c>
      <c r="AB61" s="3">
        <f t="shared" si="6"/>
        <v>0</v>
      </c>
    </row>
    <row r="62" spans="1:28" ht="11.1" customHeight="1" outlineLevel="2" x14ac:dyDescent="0.2">
      <c r="A62" s="7" t="s">
        <v>83</v>
      </c>
      <c r="B62" s="7" t="s">
        <v>24</v>
      </c>
      <c r="C62" s="21" t="str">
        <f>VLOOKUP(A62,[1]TDSheet!$A:$C,3,0)</f>
        <v>Нояб</v>
      </c>
      <c r="D62" s="8">
        <v>212</v>
      </c>
      <c r="E62" s="8"/>
      <c r="F62" s="8">
        <v>106</v>
      </c>
      <c r="G62" s="8">
        <v>106</v>
      </c>
      <c r="H62" s="8"/>
      <c r="I62" s="8">
        <f t="shared" si="1"/>
        <v>106</v>
      </c>
      <c r="J62" s="19">
        <f>VLOOKUP(A62,[1]TDSheet!$A:$J,10,0)</f>
        <v>0.4</v>
      </c>
      <c r="M62" s="3">
        <f t="shared" si="2"/>
        <v>106</v>
      </c>
      <c r="Q62" s="3">
        <f t="shared" si="3"/>
        <v>21.2</v>
      </c>
      <c r="R62" s="20">
        <f t="shared" ref="R62:R65" si="13">13*Q62-I62</f>
        <v>169.59999999999997</v>
      </c>
      <c r="S62" s="20">
        <v>150</v>
      </c>
      <c r="T62" s="20"/>
      <c r="V62" s="3">
        <f t="shared" si="4"/>
        <v>12.075471698113208</v>
      </c>
      <c r="W62" s="3">
        <f t="shared" si="5"/>
        <v>5</v>
      </c>
      <c r="X62" s="3">
        <f>VLOOKUP(A62,[1]TDSheet!$A:$Y,25,0)</f>
        <v>9.1999999999999993</v>
      </c>
      <c r="Y62" s="3">
        <f>VLOOKUP(A62,[1]TDSheet!$A:$Z,26,0)</f>
        <v>27</v>
      </c>
      <c r="Z62" s="3">
        <f>VLOOKUP(A62,[1]TDSheet!$A:$Q,17,0)</f>
        <v>1.6</v>
      </c>
      <c r="AA62" s="22" t="str">
        <f>VLOOKUP(A62,[1]TDSheet!$A:$AA,27,0)</f>
        <v>акция/вывод</v>
      </c>
      <c r="AB62" s="3">
        <f t="shared" si="6"/>
        <v>60</v>
      </c>
    </row>
    <row r="63" spans="1:28" ht="11.1" customHeight="1" outlineLevel="2" x14ac:dyDescent="0.2">
      <c r="A63" s="7" t="s">
        <v>63</v>
      </c>
      <c r="B63" s="7" t="s">
        <v>9</v>
      </c>
      <c r="C63" s="7"/>
      <c r="D63" s="8"/>
      <c r="E63" s="8">
        <v>115.208</v>
      </c>
      <c r="F63" s="8"/>
      <c r="G63" s="8">
        <v>115.208</v>
      </c>
      <c r="H63" s="8"/>
      <c r="I63" s="8">
        <f t="shared" si="1"/>
        <v>115.208</v>
      </c>
      <c r="J63" s="19">
        <f>VLOOKUP(A63,[1]TDSheet!$A:$J,10,0)</f>
        <v>1</v>
      </c>
      <c r="M63" s="3">
        <f t="shared" si="2"/>
        <v>0</v>
      </c>
      <c r="Q63" s="3">
        <f t="shared" si="3"/>
        <v>0</v>
      </c>
      <c r="R63" s="20"/>
      <c r="S63" s="20">
        <f t="shared" si="8"/>
        <v>0</v>
      </c>
      <c r="T63" s="20"/>
      <c r="V63" s="3" t="e">
        <f t="shared" si="4"/>
        <v>#DIV/0!</v>
      </c>
      <c r="W63" s="3" t="e">
        <f t="shared" si="5"/>
        <v>#DIV/0!</v>
      </c>
      <c r="X63" s="3">
        <f>VLOOKUP(A63,[1]TDSheet!$A:$Y,25,0)</f>
        <v>33.071399999999997</v>
      </c>
      <c r="Y63" s="3">
        <f>VLOOKUP(A63,[1]TDSheet!$A:$Z,26,0)</f>
        <v>0.42580000000000001</v>
      </c>
      <c r="Z63" s="3">
        <f>VLOOKUP(A63,[1]TDSheet!$A:$Q,17,0)</f>
        <v>16.633199999999999</v>
      </c>
      <c r="AB63" s="3">
        <f t="shared" si="6"/>
        <v>0</v>
      </c>
    </row>
    <row r="64" spans="1:28" ht="22.15" customHeight="1" outlineLevel="2" x14ac:dyDescent="0.2">
      <c r="A64" s="7" t="s">
        <v>84</v>
      </c>
      <c r="B64" s="7" t="s">
        <v>24</v>
      </c>
      <c r="C64" s="7"/>
      <c r="D64" s="8">
        <v>66</v>
      </c>
      <c r="E64" s="8"/>
      <c r="F64" s="8">
        <v>17</v>
      </c>
      <c r="G64" s="8">
        <v>45</v>
      </c>
      <c r="H64" s="8"/>
      <c r="I64" s="8">
        <f t="shared" si="1"/>
        <v>45</v>
      </c>
      <c r="J64" s="19">
        <f>VLOOKUP(A64,[1]TDSheet!$A:$J,10,0)</f>
        <v>0.35</v>
      </c>
      <c r="M64" s="3">
        <f t="shared" si="2"/>
        <v>17</v>
      </c>
      <c r="Q64" s="3">
        <f t="shared" si="3"/>
        <v>3.4</v>
      </c>
      <c r="R64" s="20"/>
      <c r="S64" s="20">
        <f t="shared" si="8"/>
        <v>0</v>
      </c>
      <c r="T64" s="20"/>
      <c r="V64" s="3">
        <f t="shared" si="4"/>
        <v>13.23529411764706</v>
      </c>
      <c r="W64" s="3">
        <f t="shared" si="5"/>
        <v>13.23529411764706</v>
      </c>
      <c r="X64" s="3">
        <f>VLOOKUP(A64,[1]TDSheet!$A:$Y,25,0)</f>
        <v>4.8</v>
      </c>
      <c r="Y64" s="3">
        <f>VLOOKUP(A64,[1]TDSheet!$A:$Z,26,0)</f>
        <v>7.2</v>
      </c>
      <c r="Z64" s="3">
        <f>VLOOKUP(A64,[1]TDSheet!$A:$Q,17,0)</f>
        <v>4.2</v>
      </c>
      <c r="AB64" s="3">
        <f t="shared" si="6"/>
        <v>0</v>
      </c>
    </row>
    <row r="65" spans="1:28" ht="11.1" customHeight="1" outlineLevel="2" x14ac:dyDescent="0.2">
      <c r="A65" s="7" t="s">
        <v>85</v>
      </c>
      <c r="B65" s="7" t="s">
        <v>24</v>
      </c>
      <c r="C65" s="7"/>
      <c r="D65" s="8">
        <v>248</v>
      </c>
      <c r="E65" s="8">
        <v>66</v>
      </c>
      <c r="F65" s="8">
        <v>97</v>
      </c>
      <c r="G65" s="8">
        <v>186</v>
      </c>
      <c r="H65" s="8"/>
      <c r="I65" s="8">
        <f t="shared" si="1"/>
        <v>186</v>
      </c>
      <c r="J65" s="19">
        <f>VLOOKUP(A65,[1]TDSheet!$A:$J,10,0)</f>
        <v>0.28000000000000003</v>
      </c>
      <c r="M65" s="3">
        <f t="shared" si="2"/>
        <v>97</v>
      </c>
      <c r="Q65" s="3">
        <f t="shared" si="3"/>
        <v>19.399999999999999</v>
      </c>
      <c r="R65" s="20">
        <f t="shared" si="13"/>
        <v>66.199999999999989</v>
      </c>
      <c r="S65" s="20">
        <v>55</v>
      </c>
      <c r="T65" s="20"/>
      <c r="V65" s="3">
        <f t="shared" si="4"/>
        <v>12.422680412371134</v>
      </c>
      <c r="W65" s="3">
        <f t="shared" si="5"/>
        <v>9.5876288659793829</v>
      </c>
      <c r="X65" s="3">
        <f>VLOOKUP(A65,[1]TDSheet!$A:$Y,25,0)</f>
        <v>24.4</v>
      </c>
      <c r="Y65" s="3">
        <f>VLOOKUP(A65,[1]TDSheet!$A:$Z,26,0)</f>
        <v>28.2</v>
      </c>
      <c r="Z65" s="3">
        <f>VLOOKUP(A65,[1]TDSheet!$A:$Q,17,0)</f>
        <v>23.8</v>
      </c>
      <c r="AB65" s="3">
        <f t="shared" si="6"/>
        <v>15.400000000000002</v>
      </c>
    </row>
    <row r="66" spans="1:28" ht="11.1" customHeight="1" outlineLevel="2" x14ac:dyDescent="0.2">
      <c r="A66" s="7" t="s">
        <v>17</v>
      </c>
      <c r="B66" s="7" t="s">
        <v>9</v>
      </c>
      <c r="C66" s="7"/>
      <c r="D66" s="8">
        <v>270.79599999999999</v>
      </c>
      <c r="E66" s="8">
        <v>78.200999999999993</v>
      </c>
      <c r="F66" s="8">
        <v>214.321</v>
      </c>
      <c r="G66" s="8">
        <v>132.42400000000001</v>
      </c>
      <c r="H66" s="8">
        <f>VLOOKUP(A66,Спар!A:B,2,0)</f>
        <v>32.140999999999998</v>
      </c>
      <c r="I66" s="8">
        <f t="shared" si="1"/>
        <v>100.28300000000002</v>
      </c>
      <c r="J66" s="19">
        <f>VLOOKUP(A66,[1]TDSheet!$A:$J,10,0)</f>
        <v>1</v>
      </c>
      <c r="M66" s="3">
        <f t="shared" si="2"/>
        <v>175.857</v>
      </c>
      <c r="N66" s="3">
        <f>VLOOKUP(A66,[2]TDSheet!$A:$AG,6,0)</f>
        <v>38.463999999999999</v>
      </c>
      <c r="Q66" s="3">
        <f t="shared" si="3"/>
        <v>35.171399999999998</v>
      </c>
      <c r="R66" s="20">
        <f>11*Q66-I66</f>
        <v>286.60239999999999</v>
      </c>
      <c r="S66" s="20">
        <v>240</v>
      </c>
      <c r="T66" s="20"/>
      <c r="V66" s="3">
        <f t="shared" si="4"/>
        <v>9.6749916125033408</v>
      </c>
      <c r="W66" s="3">
        <f t="shared" si="5"/>
        <v>2.8512655168688199</v>
      </c>
      <c r="X66" s="3">
        <f>VLOOKUP(A66,[1]TDSheet!$A:$Y,25,0)</f>
        <v>4.5343999999999998</v>
      </c>
      <c r="Y66" s="3">
        <f>VLOOKUP(A66,[1]TDSheet!$A:$Z,26,0)</f>
        <v>37.247199999999999</v>
      </c>
      <c r="Z66" s="3">
        <f>VLOOKUP(A66,[1]TDSheet!$A:$Q,17,0)</f>
        <v>9.7999999999999989</v>
      </c>
      <c r="AB66" s="3">
        <f t="shared" si="6"/>
        <v>240</v>
      </c>
    </row>
    <row r="67" spans="1:28" ht="11.1" customHeight="1" outlineLevel="2" x14ac:dyDescent="0.2">
      <c r="A67" s="7" t="s">
        <v>86</v>
      </c>
      <c r="B67" s="7" t="s">
        <v>24</v>
      </c>
      <c r="C67" s="7"/>
      <c r="D67" s="8">
        <v>119</v>
      </c>
      <c r="E67" s="8">
        <v>222</v>
      </c>
      <c r="F67" s="8">
        <v>83</v>
      </c>
      <c r="G67" s="8">
        <v>220</v>
      </c>
      <c r="H67" s="8"/>
      <c r="I67" s="8">
        <f t="shared" si="1"/>
        <v>220</v>
      </c>
      <c r="J67" s="19">
        <f>VLOOKUP(A67,[1]TDSheet!$A:$J,10,0)</f>
        <v>0.28000000000000003</v>
      </c>
      <c r="M67" s="3">
        <f t="shared" si="2"/>
        <v>83</v>
      </c>
      <c r="Q67" s="3">
        <f t="shared" si="3"/>
        <v>16.600000000000001</v>
      </c>
      <c r="R67" s="20"/>
      <c r="S67" s="20">
        <f t="shared" si="8"/>
        <v>0</v>
      </c>
      <c r="T67" s="20"/>
      <c r="V67" s="3">
        <f t="shared" si="4"/>
        <v>13.253012048192771</v>
      </c>
      <c r="W67" s="3">
        <f t="shared" si="5"/>
        <v>13.253012048192771</v>
      </c>
      <c r="X67" s="3">
        <f>VLOOKUP(A67,[1]TDSheet!$A:$Y,25,0)</f>
        <v>32.6</v>
      </c>
      <c r="Y67" s="3">
        <f>VLOOKUP(A67,[1]TDSheet!$A:$Z,26,0)</f>
        <v>32.4</v>
      </c>
      <c r="Z67" s="3">
        <f>VLOOKUP(A67,[1]TDSheet!$A:$Q,17,0)</f>
        <v>31.6</v>
      </c>
      <c r="AB67" s="3">
        <f t="shared" si="6"/>
        <v>0</v>
      </c>
    </row>
    <row r="68" spans="1:28" ht="11.1" customHeight="1" outlineLevel="2" x14ac:dyDescent="0.2">
      <c r="A68" s="23" t="s">
        <v>31</v>
      </c>
      <c r="B68" s="23" t="s">
        <v>24</v>
      </c>
      <c r="C68" s="23"/>
      <c r="D68" s="24">
        <v>73</v>
      </c>
      <c r="E68" s="24">
        <v>150</v>
      </c>
      <c r="F68" s="24">
        <v>117</v>
      </c>
      <c r="G68" s="24">
        <v>97</v>
      </c>
      <c r="H68" s="24">
        <f>VLOOKUP(A68,Спар!A:B,2,0)</f>
        <v>70</v>
      </c>
      <c r="I68" s="24">
        <f t="shared" si="1"/>
        <v>27</v>
      </c>
      <c r="J68" s="25">
        <v>0.45</v>
      </c>
      <c r="K68" s="26"/>
      <c r="L68" s="26"/>
      <c r="M68" s="27">
        <f t="shared" si="2"/>
        <v>17</v>
      </c>
      <c r="N68" s="26">
        <f>VLOOKUP(A68,[2]TDSheet!$A:$AG,6,0)</f>
        <v>100</v>
      </c>
      <c r="Q68" s="3">
        <f t="shared" si="3"/>
        <v>3.4</v>
      </c>
      <c r="R68" s="20"/>
      <c r="S68" s="20">
        <f t="shared" si="8"/>
        <v>0</v>
      </c>
      <c r="T68" s="20"/>
      <c r="V68" s="3">
        <f t="shared" si="4"/>
        <v>7.9411764705882355</v>
      </c>
      <c r="W68" s="3">
        <f t="shared" si="5"/>
        <v>7.9411764705882355</v>
      </c>
      <c r="X68" s="3">
        <f>VLOOKUP(A68,[1]TDSheet!$A:$Y,25,0)</f>
        <v>0</v>
      </c>
      <c r="Y68" s="3">
        <f>VLOOKUP(A68,[1]TDSheet!$A:$Z,26,0)</f>
        <v>0</v>
      </c>
      <c r="Z68" s="3">
        <f>VLOOKUP(A68,[1]TDSheet!$A:$Q,17,0)</f>
        <v>2.4</v>
      </c>
      <c r="AB68" s="3">
        <f t="shared" si="6"/>
        <v>0</v>
      </c>
    </row>
    <row r="69" spans="1:28" ht="11.1" customHeight="1" outlineLevel="2" x14ac:dyDescent="0.2">
      <c r="A69" s="7" t="s">
        <v>18</v>
      </c>
      <c r="B69" s="7" t="s">
        <v>9</v>
      </c>
      <c r="C69" s="21" t="str">
        <f>VLOOKUP(A69,[1]TDSheet!$A:$C,3,0)</f>
        <v>Нояб</v>
      </c>
      <c r="D69" s="8">
        <v>302.88799999999998</v>
      </c>
      <c r="E69" s="8"/>
      <c r="F69" s="8">
        <v>301.61</v>
      </c>
      <c r="G69" s="8">
        <v>1.278</v>
      </c>
      <c r="H69" s="8"/>
      <c r="I69" s="8">
        <f t="shared" si="1"/>
        <v>1.278</v>
      </c>
      <c r="J69" s="19">
        <f>VLOOKUP(A69,[1]TDSheet!$A:$J,10,0)</f>
        <v>1</v>
      </c>
      <c r="M69" s="3">
        <f t="shared" si="2"/>
        <v>301.61</v>
      </c>
      <c r="Q69" s="3">
        <f t="shared" si="3"/>
        <v>60.322000000000003</v>
      </c>
      <c r="R69" s="20">
        <f t="shared" ref="R69:R73" si="14">8*Q69-I69</f>
        <v>481.298</v>
      </c>
      <c r="S69" s="20">
        <v>450</v>
      </c>
      <c r="T69" s="20"/>
      <c r="V69" s="3">
        <f t="shared" si="4"/>
        <v>7.4811511554656676</v>
      </c>
      <c r="W69" s="3">
        <f t="shared" si="5"/>
        <v>2.1186300188985777E-2</v>
      </c>
      <c r="X69" s="3">
        <f>VLOOKUP(A69,[1]TDSheet!$A:$Y,25,0)</f>
        <v>7.0061999999999998</v>
      </c>
      <c r="Y69" s="3">
        <f>VLOOKUP(A69,[1]TDSheet!$A:$Z,26,0)</f>
        <v>24.230799999999999</v>
      </c>
      <c r="Z69" s="3">
        <f>VLOOKUP(A69,[1]TDSheet!$A:$Q,17,0)</f>
        <v>0</v>
      </c>
      <c r="AA69" s="22" t="str">
        <f>VLOOKUP(A69,[1]TDSheet!$A:$AA,27,0)</f>
        <v>акция/вывод</v>
      </c>
      <c r="AB69" s="3">
        <f t="shared" si="6"/>
        <v>450</v>
      </c>
    </row>
    <row r="70" spans="1:28" ht="11.1" customHeight="1" outlineLevel="2" x14ac:dyDescent="0.2">
      <c r="A70" s="7" t="s">
        <v>19</v>
      </c>
      <c r="B70" s="7" t="s">
        <v>9</v>
      </c>
      <c r="C70" s="21" t="str">
        <f>VLOOKUP(A70,[1]TDSheet!$A:$C,3,0)</f>
        <v>Нояб</v>
      </c>
      <c r="D70" s="8">
        <v>-4.1120000000000001</v>
      </c>
      <c r="E70" s="8"/>
      <c r="F70" s="8">
        <v>2.694</v>
      </c>
      <c r="G70" s="8">
        <v>-6.806</v>
      </c>
      <c r="H70" s="8"/>
      <c r="I70" s="8">
        <f t="shared" si="1"/>
        <v>-6.806</v>
      </c>
      <c r="J70" s="19">
        <f>VLOOKUP(A70,[1]TDSheet!$A:$J,10,0)</f>
        <v>1</v>
      </c>
      <c r="M70" s="3">
        <f t="shared" si="2"/>
        <v>2.694</v>
      </c>
      <c r="Q70" s="3">
        <f t="shared" si="3"/>
        <v>0.53879999999999995</v>
      </c>
      <c r="R70" s="30">
        <v>20</v>
      </c>
      <c r="S70" s="20">
        <f t="shared" si="8"/>
        <v>20</v>
      </c>
      <c r="T70" s="20"/>
      <c r="V70" s="3">
        <f t="shared" si="4"/>
        <v>24.487750556792875</v>
      </c>
      <c r="W70" s="3">
        <f t="shared" si="5"/>
        <v>-12.631774313288791</v>
      </c>
      <c r="X70" s="3">
        <f>VLOOKUP(A70,[1]TDSheet!$A:$Y,25,0)</f>
        <v>6.5688000000000004</v>
      </c>
      <c r="Y70" s="3">
        <f>VLOOKUP(A70,[1]TDSheet!$A:$Z,26,0)</f>
        <v>1.0993999999999999</v>
      </c>
      <c r="Z70" s="3">
        <f>VLOOKUP(A70,[1]TDSheet!$A:$Q,17,0)</f>
        <v>1.0384</v>
      </c>
      <c r="AA70" s="22" t="str">
        <f>VLOOKUP(A70,[1]TDSheet!$A:$AA,27,0)</f>
        <v>акция/вывод</v>
      </c>
      <c r="AB70" s="3">
        <f t="shared" si="6"/>
        <v>20</v>
      </c>
    </row>
    <row r="71" spans="1:28" ht="22.15" customHeight="1" outlineLevel="2" x14ac:dyDescent="0.2">
      <c r="A71" s="7" t="s">
        <v>87</v>
      </c>
      <c r="B71" s="7" t="s">
        <v>24</v>
      </c>
      <c r="C71" s="21" t="str">
        <f>VLOOKUP(A71,[1]TDSheet!$A:$C,3,0)</f>
        <v>Нояб</v>
      </c>
      <c r="D71" s="8">
        <v>311</v>
      </c>
      <c r="E71" s="8"/>
      <c r="F71" s="8">
        <v>302</v>
      </c>
      <c r="G71" s="8">
        <v>7</v>
      </c>
      <c r="H71" s="8"/>
      <c r="I71" s="8">
        <f t="shared" ref="I71:I94" si="15">G71-H71</f>
        <v>7</v>
      </c>
      <c r="J71" s="19">
        <f>VLOOKUP(A71,[1]TDSheet!$A:$J,10,0)</f>
        <v>0.4</v>
      </c>
      <c r="M71" s="3">
        <f t="shared" ref="M71:M94" si="16">F71-N71</f>
        <v>302</v>
      </c>
      <c r="Q71" s="3">
        <f t="shared" ref="Q71:Q94" si="17">M71/5</f>
        <v>60.4</v>
      </c>
      <c r="R71" s="20">
        <f t="shared" si="14"/>
        <v>476.2</v>
      </c>
      <c r="S71" s="20">
        <v>450</v>
      </c>
      <c r="T71" s="20"/>
      <c r="V71" s="3">
        <f t="shared" ref="V71:V94" si="18">(I71+S71)/Q71</f>
        <v>7.5662251655629138</v>
      </c>
      <c r="W71" s="3">
        <f t="shared" ref="W71:W94" si="19">I71/Q71</f>
        <v>0.11589403973509935</v>
      </c>
      <c r="X71" s="3">
        <f>VLOOKUP(A71,[1]TDSheet!$A:$Y,25,0)</f>
        <v>14.8</v>
      </c>
      <c r="Y71" s="3">
        <f>VLOOKUP(A71,[1]TDSheet!$A:$Z,26,0)</f>
        <v>39.6</v>
      </c>
      <c r="Z71" s="3">
        <f>VLOOKUP(A71,[1]TDSheet!$A:$Q,17,0)</f>
        <v>3.6</v>
      </c>
      <c r="AA71" s="22" t="str">
        <f>VLOOKUP(A71,[1]TDSheet!$A:$AA,27,0)</f>
        <v>акция/вывод</v>
      </c>
      <c r="AB71" s="3">
        <f t="shared" ref="AB71:AB94" si="20">S71*J71</f>
        <v>180</v>
      </c>
    </row>
    <row r="72" spans="1:28" ht="11.1" customHeight="1" outlineLevel="2" x14ac:dyDescent="0.2">
      <c r="A72" s="7" t="s">
        <v>88</v>
      </c>
      <c r="B72" s="7" t="s">
        <v>24</v>
      </c>
      <c r="C72" s="21" t="str">
        <f>VLOOKUP(A72,[1]TDSheet!$A:$C,3,0)</f>
        <v>Нояб</v>
      </c>
      <c r="D72" s="8">
        <v>251</v>
      </c>
      <c r="E72" s="8"/>
      <c r="F72" s="8">
        <v>260</v>
      </c>
      <c r="G72" s="8">
        <v>-16</v>
      </c>
      <c r="H72" s="8"/>
      <c r="I72" s="8">
        <f t="shared" si="15"/>
        <v>-16</v>
      </c>
      <c r="J72" s="19">
        <f>VLOOKUP(A72,[1]TDSheet!$A:$J,10,0)</f>
        <v>0.4</v>
      </c>
      <c r="M72" s="3">
        <f t="shared" si="16"/>
        <v>260</v>
      </c>
      <c r="Q72" s="3">
        <f t="shared" si="17"/>
        <v>52</v>
      </c>
      <c r="R72" s="20">
        <f t="shared" si="14"/>
        <v>432</v>
      </c>
      <c r="S72" s="20">
        <v>400</v>
      </c>
      <c r="T72" s="20"/>
      <c r="V72" s="3">
        <f t="shared" si="18"/>
        <v>7.384615384615385</v>
      </c>
      <c r="W72" s="3">
        <f t="shared" si="19"/>
        <v>-0.30769230769230771</v>
      </c>
      <c r="X72" s="3">
        <f>VLOOKUP(A72,[1]TDSheet!$A:$Y,25,0)</f>
        <v>15</v>
      </c>
      <c r="Y72" s="3">
        <f>VLOOKUP(A72,[1]TDSheet!$A:$Z,26,0)</f>
        <v>34</v>
      </c>
      <c r="Z72" s="3">
        <f>VLOOKUP(A72,[1]TDSheet!$A:$Q,17,0)</f>
        <v>8.1999999999999993</v>
      </c>
      <c r="AA72" s="22" t="str">
        <f>VLOOKUP(A72,[1]TDSheet!$A:$AA,27,0)</f>
        <v>акция/вывод</v>
      </c>
      <c r="AB72" s="3">
        <f t="shared" si="20"/>
        <v>160</v>
      </c>
    </row>
    <row r="73" spans="1:28" ht="11.1" customHeight="1" outlineLevel="2" x14ac:dyDescent="0.2">
      <c r="A73" s="7" t="s">
        <v>89</v>
      </c>
      <c r="B73" s="7" t="s">
        <v>24</v>
      </c>
      <c r="C73" s="21" t="str">
        <f>VLOOKUP(A73,[1]TDSheet!$A:$C,3,0)</f>
        <v>Нояб</v>
      </c>
      <c r="D73" s="8">
        <v>86</v>
      </c>
      <c r="E73" s="8">
        <v>348</v>
      </c>
      <c r="F73" s="8">
        <v>111</v>
      </c>
      <c r="G73" s="8">
        <v>248</v>
      </c>
      <c r="H73" s="8">
        <f>VLOOKUP(A73,Спар!A:B,2,0)</f>
        <v>252</v>
      </c>
      <c r="I73" s="8">
        <f t="shared" si="15"/>
        <v>-4</v>
      </c>
      <c r="J73" s="19">
        <f>VLOOKUP(A73,[1]TDSheet!$A:$J,10,0)</f>
        <v>0.4</v>
      </c>
      <c r="M73" s="3">
        <f t="shared" si="16"/>
        <v>10</v>
      </c>
      <c r="N73" s="3">
        <f>VLOOKUP(A73,[2]TDSheet!$A:$AG,6,0)</f>
        <v>101</v>
      </c>
      <c r="Q73" s="3">
        <f t="shared" si="17"/>
        <v>2</v>
      </c>
      <c r="R73" s="20">
        <f t="shared" si="14"/>
        <v>20</v>
      </c>
      <c r="S73" s="20">
        <v>15</v>
      </c>
      <c r="T73" s="20"/>
      <c r="V73" s="3">
        <f t="shared" si="18"/>
        <v>5.5</v>
      </c>
      <c r="W73" s="3">
        <f t="shared" si="19"/>
        <v>-2</v>
      </c>
      <c r="X73" s="3">
        <f>VLOOKUP(A73,[1]TDSheet!$A:$Y,25,0)</f>
        <v>0</v>
      </c>
      <c r="Y73" s="3">
        <f>VLOOKUP(A73,[1]TDSheet!$A:$Z,26,0)</f>
        <v>0</v>
      </c>
      <c r="Z73" s="3">
        <f>VLOOKUP(A73,[1]TDSheet!$A:$Q,17,0)</f>
        <v>17.2</v>
      </c>
      <c r="AB73" s="3">
        <f t="shared" si="20"/>
        <v>6</v>
      </c>
    </row>
    <row r="74" spans="1:28" ht="11.1" customHeight="1" outlineLevel="2" x14ac:dyDescent="0.2">
      <c r="A74" s="23" t="s">
        <v>90</v>
      </c>
      <c r="B74" s="23" t="s">
        <v>24</v>
      </c>
      <c r="C74" s="23"/>
      <c r="D74" s="24"/>
      <c r="E74" s="24">
        <v>120</v>
      </c>
      <c r="F74" s="24"/>
      <c r="G74" s="24">
        <v>120</v>
      </c>
      <c r="H74" s="24"/>
      <c r="I74" s="24">
        <f t="shared" si="15"/>
        <v>120</v>
      </c>
      <c r="J74" s="25">
        <v>0.4</v>
      </c>
      <c r="K74" s="26"/>
      <c r="L74" s="26"/>
      <c r="M74" s="26">
        <f t="shared" si="16"/>
        <v>0</v>
      </c>
      <c r="N74" s="26"/>
      <c r="Q74" s="3">
        <f t="shared" si="17"/>
        <v>0</v>
      </c>
      <c r="R74" s="20"/>
      <c r="S74" s="20">
        <f t="shared" ref="S74:S94" si="21">R74</f>
        <v>0</v>
      </c>
      <c r="T74" s="20"/>
      <c r="V74" s="3" t="e">
        <f t="shared" si="18"/>
        <v>#DIV/0!</v>
      </c>
      <c r="W74" s="3" t="e">
        <f t="shared" si="19"/>
        <v>#DIV/0!</v>
      </c>
      <c r="X74" s="3">
        <v>0</v>
      </c>
      <c r="Y74" s="3">
        <v>0</v>
      </c>
      <c r="Z74" s="3">
        <v>0</v>
      </c>
      <c r="AB74" s="3">
        <f t="shared" si="20"/>
        <v>0</v>
      </c>
    </row>
    <row r="75" spans="1:28" ht="11.1" customHeight="1" outlineLevel="2" x14ac:dyDescent="0.2">
      <c r="A75" s="7" t="s">
        <v>64</v>
      </c>
      <c r="B75" s="7" t="s">
        <v>9</v>
      </c>
      <c r="C75" s="7"/>
      <c r="D75" s="8">
        <v>209.797</v>
      </c>
      <c r="E75" s="8"/>
      <c r="F75" s="8">
        <v>137.762</v>
      </c>
      <c r="G75" s="8">
        <v>72.034999999999997</v>
      </c>
      <c r="H75" s="8"/>
      <c r="I75" s="8">
        <f t="shared" si="15"/>
        <v>72.034999999999997</v>
      </c>
      <c r="J75" s="19">
        <f>VLOOKUP(A75,[1]TDSheet!$A:$J,10,0)</f>
        <v>1</v>
      </c>
      <c r="M75" s="3">
        <f t="shared" si="16"/>
        <v>137.762</v>
      </c>
      <c r="Q75" s="3">
        <f t="shared" si="17"/>
        <v>27.552399999999999</v>
      </c>
      <c r="R75" s="20">
        <f>11*Q75-I75</f>
        <v>231.04139999999998</v>
      </c>
      <c r="S75" s="20">
        <v>200</v>
      </c>
      <c r="T75" s="20"/>
      <c r="V75" s="3">
        <f t="shared" si="18"/>
        <v>9.8733685631741697</v>
      </c>
      <c r="W75" s="3">
        <f t="shared" si="19"/>
        <v>2.614472786399733</v>
      </c>
      <c r="X75" s="3">
        <f>VLOOKUP(A75,[1]TDSheet!$A:$Y,25,0)</f>
        <v>2.2826</v>
      </c>
      <c r="Y75" s="3">
        <f>VLOOKUP(A75,[1]TDSheet!$A:$Z,26,0)</f>
        <v>17.2986</v>
      </c>
      <c r="Z75" s="3">
        <f>VLOOKUP(A75,[1]TDSheet!$A:$Q,17,0)</f>
        <v>0</v>
      </c>
      <c r="AB75" s="3">
        <f t="shared" si="20"/>
        <v>200</v>
      </c>
    </row>
    <row r="76" spans="1:28" ht="11.1" customHeight="1" outlineLevel="2" x14ac:dyDescent="0.2">
      <c r="A76" s="7" t="s">
        <v>65</v>
      </c>
      <c r="B76" s="7" t="s">
        <v>9</v>
      </c>
      <c r="C76" s="7"/>
      <c r="D76" s="8">
        <v>158.60300000000001</v>
      </c>
      <c r="E76" s="8">
        <v>122.33</v>
      </c>
      <c r="F76" s="8">
        <v>146.60499999999999</v>
      </c>
      <c r="G76" s="8">
        <v>134.328</v>
      </c>
      <c r="H76" s="8"/>
      <c r="I76" s="8">
        <f t="shared" si="15"/>
        <v>134.328</v>
      </c>
      <c r="J76" s="19">
        <f>VLOOKUP(A76,[1]TDSheet!$A:$J,10,0)</f>
        <v>1</v>
      </c>
      <c r="M76" s="3">
        <f t="shared" si="16"/>
        <v>146.60499999999999</v>
      </c>
      <c r="Q76" s="3">
        <f t="shared" si="17"/>
        <v>29.320999999999998</v>
      </c>
      <c r="R76" s="20">
        <f t="shared" ref="R76:R77" si="22">13*Q76-I76</f>
        <v>246.845</v>
      </c>
      <c r="S76" s="20">
        <v>210</v>
      </c>
      <c r="T76" s="20"/>
      <c r="V76" s="3">
        <f t="shared" si="18"/>
        <v>11.743392108045429</v>
      </c>
      <c r="W76" s="3">
        <f t="shared" si="19"/>
        <v>4.5812898605095329</v>
      </c>
      <c r="X76" s="3">
        <f>VLOOKUP(A76,[1]TDSheet!$A:$Y,25,0)</f>
        <v>21.327000000000002</v>
      </c>
      <c r="Y76" s="3">
        <f>VLOOKUP(A76,[1]TDSheet!$A:$Z,26,0)</f>
        <v>21.7682</v>
      </c>
      <c r="Z76" s="3">
        <f>VLOOKUP(A76,[1]TDSheet!$A:$Q,17,0)</f>
        <v>23.278600000000001</v>
      </c>
      <c r="AB76" s="3">
        <f t="shared" si="20"/>
        <v>210</v>
      </c>
    </row>
    <row r="77" spans="1:28" ht="11.1" customHeight="1" outlineLevel="2" x14ac:dyDescent="0.2">
      <c r="A77" s="7" t="s">
        <v>91</v>
      </c>
      <c r="B77" s="7" t="s">
        <v>24</v>
      </c>
      <c r="C77" s="7"/>
      <c r="D77" s="8">
        <v>156</v>
      </c>
      <c r="E77" s="8"/>
      <c r="F77" s="8">
        <v>67</v>
      </c>
      <c r="G77" s="8">
        <v>89</v>
      </c>
      <c r="H77" s="8"/>
      <c r="I77" s="8">
        <f t="shared" si="15"/>
        <v>89</v>
      </c>
      <c r="J77" s="19">
        <f>VLOOKUP(A77,[1]TDSheet!$A:$J,10,0)</f>
        <v>0.28000000000000003</v>
      </c>
      <c r="M77" s="3">
        <f t="shared" si="16"/>
        <v>67</v>
      </c>
      <c r="Q77" s="3">
        <f t="shared" si="17"/>
        <v>13.4</v>
      </c>
      <c r="R77" s="20">
        <f t="shared" si="22"/>
        <v>85.200000000000017</v>
      </c>
      <c r="S77" s="20">
        <v>70</v>
      </c>
      <c r="T77" s="20"/>
      <c r="V77" s="3">
        <f t="shared" si="18"/>
        <v>11.865671641791044</v>
      </c>
      <c r="W77" s="3">
        <f t="shared" si="19"/>
        <v>6.6417910447761193</v>
      </c>
      <c r="X77" s="3">
        <f>VLOOKUP(A77,[1]TDSheet!$A:$Y,25,0)</f>
        <v>2</v>
      </c>
      <c r="Y77" s="3">
        <f>VLOOKUP(A77,[1]TDSheet!$A:$Z,26,0)</f>
        <v>21.6</v>
      </c>
      <c r="Z77" s="3">
        <f>VLOOKUP(A77,[1]TDSheet!$A:$Q,17,0)</f>
        <v>-0.2</v>
      </c>
      <c r="AA77" s="3" t="str">
        <f>VLOOKUP(A77,[1]TDSheet!$A:$AA,27,0)</f>
        <v>вместо - 084  Колбаски Баварские копченые, NDX в МГС 0,28 кг, ТМ Стародворье  ПОКОМ</v>
      </c>
      <c r="AB77" s="3">
        <f t="shared" si="20"/>
        <v>19.600000000000001</v>
      </c>
    </row>
    <row r="78" spans="1:28" ht="22.15" customHeight="1" outlineLevel="2" x14ac:dyDescent="0.2">
      <c r="A78" s="7" t="s">
        <v>32</v>
      </c>
      <c r="B78" s="7" t="s">
        <v>24</v>
      </c>
      <c r="C78" s="7"/>
      <c r="D78" s="8">
        <v>138</v>
      </c>
      <c r="E78" s="8">
        <v>200</v>
      </c>
      <c r="F78" s="8">
        <v>60</v>
      </c>
      <c r="G78" s="8">
        <v>253</v>
      </c>
      <c r="H78" s="8"/>
      <c r="I78" s="8">
        <f t="shared" si="15"/>
        <v>253</v>
      </c>
      <c r="J78" s="19">
        <f>VLOOKUP(A78,[1]TDSheet!$A:$J,10,0)</f>
        <v>0.4</v>
      </c>
      <c r="M78" s="3">
        <f t="shared" si="16"/>
        <v>60</v>
      </c>
      <c r="Q78" s="3">
        <f t="shared" si="17"/>
        <v>12</v>
      </c>
      <c r="R78" s="20"/>
      <c r="S78" s="20">
        <f t="shared" si="21"/>
        <v>0</v>
      </c>
      <c r="T78" s="20"/>
      <c r="V78" s="3">
        <f t="shared" si="18"/>
        <v>21.083333333333332</v>
      </c>
      <c r="W78" s="3">
        <f t="shared" si="19"/>
        <v>21.083333333333332</v>
      </c>
      <c r="X78" s="3">
        <f>VLOOKUP(A78,[1]TDSheet!$A:$Y,25,0)</f>
        <v>39.6</v>
      </c>
      <c r="Y78" s="3">
        <f>VLOOKUP(A78,[1]TDSheet!$A:$Z,26,0)</f>
        <v>4</v>
      </c>
      <c r="Z78" s="3">
        <f>VLOOKUP(A78,[1]TDSheet!$A:$Q,17,0)</f>
        <v>30</v>
      </c>
      <c r="AB78" s="3">
        <f t="shared" si="20"/>
        <v>0</v>
      </c>
    </row>
    <row r="79" spans="1:28" ht="11.1" customHeight="1" outlineLevel="2" x14ac:dyDescent="0.2">
      <c r="A79" s="7" t="s">
        <v>33</v>
      </c>
      <c r="B79" s="7" t="s">
        <v>24</v>
      </c>
      <c r="C79" s="7"/>
      <c r="D79" s="8">
        <v>91</v>
      </c>
      <c r="E79" s="8">
        <v>176</v>
      </c>
      <c r="F79" s="8">
        <v>66</v>
      </c>
      <c r="G79" s="8">
        <v>179</v>
      </c>
      <c r="H79" s="8"/>
      <c r="I79" s="8">
        <f t="shared" si="15"/>
        <v>179</v>
      </c>
      <c r="J79" s="19">
        <f>VLOOKUP(A79,[1]TDSheet!$A:$J,10,0)</f>
        <v>0.33</v>
      </c>
      <c r="M79" s="3">
        <f t="shared" si="16"/>
        <v>66</v>
      </c>
      <c r="Q79" s="3">
        <f t="shared" si="17"/>
        <v>13.2</v>
      </c>
      <c r="R79" s="20"/>
      <c r="S79" s="20">
        <f t="shared" si="21"/>
        <v>0</v>
      </c>
      <c r="T79" s="20"/>
      <c r="V79" s="3">
        <f t="shared" si="18"/>
        <v>13.560606060606061</v>
      </c>
      <c r="W79" s="3">
        <f t="shared" si="19"/>
        <v>13.560606060606061</v>
      </c>
      <c r="X79" s="3">
        <f>VLOOKUP(A79,[1]TDSheet!$A:$Y,25,0)</f>
        <v>29.8</v>
      </c>
      <c r="Y79" s="3">
        <f>VLOOKUP(A79,[1]TDSheet!$A:$Z,26,0)</f>
        <v>2.6</v>
      </c>
      <c r="Z79" s="3">
        <f>VLOOKUP(A79,[1]TDSheet!$A:$Q,17,0)</f>
        <v>28</v>
      </c>
      <c r="AB79" s="3">
        <f t="shared" si="20"/>
        <v>0</v>
      </c>
    </row>
    <row r="80" spans="1:28" ht="22.15" customHeight="1" outlineLevel="2" x14ac:dyDescent="0.2">
      <c r="A80" s="23" t="s">
        <v>34</v>
      </c>
      <c r="B80" s="23" t="s">
        <v>24</v>
      </c>
      <c r="C80" s="23"/>
      <c r="D80" s="24">
        <v>53</v>
      </c>
      <c r="E80" s="24">
        <v>330</v>
      </c>
      <c r="F80" s="24">
        <v>65</v>
      </c>
      <c r="G80" s="24">
        <v>317</v>
      </c>
      <c r="H80" s="24">
        <f>VLOOKUP(A80,Спар!A:B,2,0)</f>
        <v>280</v>
      </c>
      <c r="I80" s="24">
        <f t="shared" si="15"/>
        <v>37</v>
      </c>
      <c r="J80" s="25">
        <v>0.37</v>
      </c>
      <c r="K80" s="26"/>
      <c r="L80" s="26"/>
      <c r="M80" s="27">
        <f t="shared" si="16"/>
        <v>5</v>
      </c>
      <c r="N80" s="26">
        <f>VLOOKUP(A80,[2]TDSheet!$A:$AG,6,0)</f>
        <v>60</v>
      </c>
      <c r="Q80" s="3">
        <f t="shared" si="17"/>
        <v>1</v>
      </c>
      <c r="R80" s="20"/>
      <c r="S80" s="20">
        <f t="shared" si="21"/>
        <v>0</v>
      </c>
      <c r="T80" s="20"/>
      <c r="V80" s="3">
        <f t="shared" si="18"/>
        <v>37</v>
      </c>
      <c r="W80" s="3">
        <f t="shared" si="19"/>
        <v>37</v>
      </c>
      <c r="X80" s="3">
        <f>VLOOKUP(A80,[1]TDSheet!$A:$Y,25,0)</f>
        <v>0</v>
      </c>
      <c r="Y80" s="3">
        <f>VLOOKUP(A80,[1]TDSheet!$A:$Z,26,0)</f>
        <v>0</v>
      </c>
      <c r="Z80" s="3">
        <f>VLOOKUP(A80,[1]TDSheet!$A:$Q,17,0)</f>
        <v>0.2</v>
      </c>
      <c r="AB80" s="3">
        <f t="shared" si="20"/>
        <v>0</v>
      </c>
    </row>
    <row r="81" spans="1:28" ht="22.15" customHeight="1" outlineLevel="2" x14ac:dyDescent="0.2">
      <c r="A81" s="23" t="s">
        <v>92</v>
      </c>
      <c r="B81" s="23" t="s">
        <v>24</v>
      </c>
      <c r="C81" s="23"/>
      <c r="D81" s="24">
        <v>76</v>
      </c>
      <c r="E81" s="24">
        <v>162</v>
      </c>
      <c r="F81" s="24">
        <v>78</v>
      </c>
      <c r="G81" s="24">
        <v>160</v>
      </c>
      <c r="H81" s="24">
        <f>VLOOKUP(A81,Спар!A:B,2,0)</f>
        <v>84</v>
      </c>
      <c r="I81" s="24">
        <f t="shared" si="15"/>
        <v>76</v>
      </c>
      <c r="J81" s="25">
        <v>0.6</v>
      </c>
      <c r="K81" s="26"/>
      <c r="L81" s="26"/>
      <c r="M81" s="26">
        <f t="shared" si="16"/>
        <v>0</v>
      </c>
      <c r="N81" s="26">
        <f>VLOOKUP(A81,[2]TDSheet!$A:$AG,6,0)</f>
        <v>78</v>
      </c>
      <c r="Q81" s="3">
        <f t="shared" si="17"/>
        <v>0</v>
      </c>
      <c r="R81" s="20"/>
      <c r="S81" s="20">
        <f t="shared" si="21"/>
        <v>0</v>
      </c>
      <c r="T81" s="20"/>
      <c r="V81" s="3" t="e">
        <f t="shared" si="18"/>
        <v>#DIV/0!</v>
      </c>
      <c r="W81" s="3" t="e">
        <f t="shared" si="19"/>
        <v>#DIV/0!</v>
      </c>
      <c r="X81" s="3">
        <f>VLOOKUP(A81,[1]TDSheet!$A:$Y,25,0)</f>
        <v>0</v>
      </c>
      <c r="Y81" s="3">
        <f>VLOOKUP(A81,[1]TDSheet!$A:$Z,26,0)</f>
        <v>0</v>
      </c>
      <c r="Z81" s="3">
        <f>VLOOKUP(A81,[1]TDSheet!$A:$Q,17,0)</f>
        <v>0</v>
      </c>
      <c r="AB81" s="3">
        <f t="shared" si="20"/>
        <v>0</v>
      </c>
    </row>
    <row r="82" spans="1:28" ht="22.15" customHeight="1" outlineLevel="2" x14ac:dyDescent="0.2">
      <c r="A82" s="23" t="s">
        <v>35</v>
      </c>
      <c r="B82" s="23" t="s">
        <v>24</v>
      </c>
      <c r="C82" s="23"/>
      <c r="D82" s="24">
        <v>86</v>
      </c>
      <c r="E82" s="24">
        <v>90</v>
      </c>
      <c r="F82" s="24">
        <v>79.36</v>
      </c>
      <c r="G82" s="24">
        <v>78.64</v>
      </c>
      <c r="H82" s="24"/>
      <c r="I82" s="24">
        <f t="shared" si="15"/>
        <v>78.64</v>
      </c>
      <c r="J82" s="25">
        <v>0.4</v>
      </c>
      <c r="K82" s="26"/>
      <c r="L82" s="26"/>
      <c r="M82" s="27">
        <f t="shared" si="16"/>
        <v>19.36</v>
      </c>
      <c r="N82" s="26">
        <f>VLOOKUP(A82,[2]TDSheet!$A:$AG,6,0)</f>
        <v>60</v>
      </c>
      <c r="Q82" s="3">
        <f t="shared" si="17"/>
        <v>3.8719999999999999</v>
      </c>
      <c r="R82" s="20"/>
      <c r="S82" s="20">
        <f t="shared" si="21"/>
        <v>0</v>
      </c>
      <c r="T82" s="20"/>
      <c r="V82" s="3">
        <f t="shared" si="18"/>
        <v>20.309917355371901</v>
      </c>
      <c r="W82" s="3">
        <f t="shared" si="19"/>
        <v>20.309917355371901</v>
      </c>
      <c r="X82" s="3">
        <f>VLOOKUP(A82,[1]TDSheet!$A:$Y,25,0)</f>
        <v>0</v>
      </c>
      <c r="Y82" s="3">
        <f>VLOOKUP(A82,[1]TDSheet!$A:$Z,26,0)</f>
        <v>0</v>
      </c>
      <c r="Z82" s="3">
        <f>VLOOKUP(A82,[1]TDSheet!$A:$Q,17,0)</f>
        <v>4.5999999999999996</v>
      </c>
      <c r="AB82" s="3">
        <f t="shared" si="20"/>
        <v>0</v>
      </c>
    </row>
    <row r="83" spans="1:28" ht="11.1" customHeight="1" outlineLevel="2" x14ac:dyDescent="0.2">
      <c r="A83" s="23" t="s">
        <v>93</v>
      </c>
      <c r="B83" s="23" t="s">
        <v>24</v>
      </c>
      <c r="C83" s="23"/>
      <c r="D83" s="24">
        <v>91</v>
      </c>
      <c r="E83" s="24">
        <v>180</v>
      </c>
      <c r="F83" s="24">
        <v>87</v>
      </c>
      <c r="G83" s="24">
        <v>178</v>
      </c>
      <c r="H83" s="24">
        <f>VLOOKUP(A83,Спар!A:B,2,0)</f>
        <v>90</v>
      </c>
      <c r="I83" s="24">
        <f t="shared" si="15"/>
        <v>88</v>
      </c>
      <c r="J83" s="25">
        <v>0.35</v>
      </c>
      <c r="K83" s="26"/>
      <c r="L83" s="26"/>
      <c r="M83" s="27">
        <f t="shared" si="16"/>
        <v>3</v>
      </c>
      <c r="N83" s="26">
        <f>VLOOKUP(A83,[2]TDSheet!$A:$AG,6,0)</f>
        <v>84</v>
      </c>
      <c r="Q83" s="3">
        <f t="shared" si="17"/>
        <v>0.6</v>
      </c>
      <c r="R83" s="20"/>
      <c r="S83" s="20">
        <f t="shared" si="21"/>
        <v>0</v>
      </c>
      <c r="T83" s="20"/>
      <c r="V83" s="3">
        <f t="shared" si="18"/>
        <v>146.66666666666669</v>
      </c>
      <c r="W83" s="3">
        <f t="shared" si="19"/>
        <v>146.66666666666669</v>
      </c>
      <c r="X83" s="3">
        <f>VLOOKUP(A83,[1]TDSheet!$A:$Y,25,0)</f>
        <v>0</v>
      </c>
      <c r="Y83" s="3">
        <f>VLOOKUP(A83,[1]TDSheet!$A:$Z,26,0)</f>
        <v>0</v>
      </c>
      <c r="Z83" s="3">
        <f>VLOOKUP(A83,[1]TDSheet!$A:$Q,17,0)</f>
        <v>1.2</v>
      </c>
      <c r="AB83" s="3">
        <f t="shared" si="20"/>
        <v>0</v>
      </c>
    </row>
    <row r="84" spans="1:28" ht="11.1" customHeight="1" outlineLevel="2" x14ac:dyDescent="0.2">
      <c r="A84" s="23" t="s">
        <v>94</v>
      </c>
      <c r="B84" s="23" t="s">
        <v>24</v>
      </c>
      <c r="C84" s="23"/>
      <c r="D84" s="24">
        <v>83</v>
      </c>
      <c r="E84" s="24">
        <v>186</v>
      </c>
      <c r="F84" s="24">
        <v>68</v>
      </c>
      <c r="G84" s="24">
        <v>201</v>
      </c>
      <c r="H84" s="24">
        <f>VLOOKUP(A84,Спар!A:B,2,0)</f>
        <v>102</v>
      </c>
      <c r="I84" s="24">
        <f t="shared" si="15"/>
        <v>99</v>
      </c>
      <c r="J84" s="25">
        <v>0.6</v>
      </c>
      <c r="K84" s="26"/>
      <c r="L84" s="26"/>
      <c r="M84" s="27">
        <f t="shared" si="16"/>
        <v>2</v>
      </c>
      <c r="N84" s="26">
        <f>VLOOKUP(A84,[2]TDSheet!$A:$AG,6,0)</f>
        <v>66</v>
      </c>
      <c r="Q84" s="3">
        <f t="shared" si="17"/>
        <v>0.4</v>
      </c>
      <c r="R84" s="20"/>
      <c r="S84" s="20">
        <f t="shared" si="21"/>
        <v>0</v>
      </c>
      <c r="T84" s="20"/>
      <c r="V84" s="3">
        <f t="shared" si="18"/>
        <v>247.5</v>
      </c>
      <c r="W84" s="3">
        <f t="shared" si="19"/>
        <v>247.5</v>
      </c>
      <c r="X84" s="3">
        <f>VLOOKUP(A84,[1]TDSheet!$A:$Y,25,0)</f>
        <v>0</v>
      </c>
      <c r="Y84" s="3">
        <f>VLOOKUP(A84,[1]TDSheet!$A:$Z,26,0)</f>
        <v>0</v>
      </c>
      <c r="Z84" s="3">
        <f>VLOOKUP(A84,[1]TDSheet!$A:$Q,17,0)</f>
        <v>0</v>
      </c>
      <c r="AB84" s="3">
        <f t="shared" si="20"/>
        <v>0</v>
      </c>
    </row>
    <row r="85" spans="1:28" ht="22.15" customHeight="1" outlineLevel="2" x14ac:dyDescent="0.2">
      <c r="A85" s="23" t="s">
        <v>36</v>
      </c>
      <c r="B85" s="23" t="s">
        <v>24</v>
      </c>
      <c r="C85" s="23"/>
      <c r="D85" s="24">
        <v>90</v>
      </c>
      <c r="E85" s="24">
        <v>90</v>
      </c>
      <c r="F85" s="24">
        <v>47</v>
      </c>
      <c r="G85" s="24">
        <v>132</v>
      </c>
      <c r="H85" s="24"/>
      <c r="I85" s="24">
        <f t="shared" si="15"/>
        <v>132</v>
      </c>
      <c r="J85" s="25">
        <v>0.4</v>
      </c>
      <c r="K85" s="26"/>
      <c r="L85" s="26"/>
      <c r="M85" s="27">
        <f t="shared" si="16"/>
        <v>11</v>
      </c>
      <c r="N85" s="26">
        <f>VLOOKUP(A85,[2]TDSheet!$A:$AG,6,0)</f>
        <v>36</v>
      </c>
      <c r="Q85" s="3">
        <f t="shared" si="17"/>
        <v>2.2000000000000002</v>
      </c>
      <c r="R85" s="20"/>
      <c r="S85" s="20">
        <f t="shared" si="21"/>
        <v>0</v>
      </c>
      <c r="T85" s="20"/>
      <c r="V85" s="3">
        <f t="shared" si="18"/>
        <v>59.999999999999993</v>
      </c>
      <c r="W85" s="3">
        <f t="shared" si="19"/>
        <v>59.999999999999993</v>
      </c>
      <c r="X85" s="3">
        <f>VLOOKUP(A85,[1]TDSheet!$A:$Y,25,0)</f>
        <v>0</v>
      </c>
      <c r="Y85" s="3">
        <f>VLOOKUP(A85,[1]TDSheet!$A:$Z,26,0)</f>
        <v>0</v>
      </c>
      <c r="Z85" s="3">
        <f>VLOOKUP(A85,[1]TDSheet!$A:$Q,17,0)</f>
        <v>0.6</v>
      </c>
      <c r="AB85" s="3">
        <f t="shared" si="20"/>
        <v>0</v>
      </c>
    </row>
    <row r="86" spans="1:28" ht="11.1" customHeight="1" outlineLevel="2" x14ac:dyDescent="0.2">
      <c r="A86" s="23" t="s">
        <v>95</v>
      </c>
      <c r="B86" s="23" t="s">
        <v>24</v>
      </c>
      <c r="C86" s="23"/>
      <c r="D86" s="24">
        <v>78</v>
      </c>
      <c r="E86" s="24">
        <v>150</v>
      </c>
      <c r="F86" s="24">
        <v>72</v>
      </c>
      <c r="G86" s="24">
        <v>155</v>
      </c>
      <c r="H86" s="24">
        <f>VLOOKUP(A86,Спар!A:B,2,0)</f>
        <v>72</v>
      </c>
      <c r="I86" s="24">
        <f t="shared" si="15"/>
        <v>83</v>
      </c>
      <c r="J86" s="25">
        <v>0.45</v>
      </c>
      <c r="K86" s="26"/>
      <c r="L86" s="26"/>
      <c r="M86" s="26">
        <f t="shared" si="16"/>
        <v>0</v>
      </c>
      <c r="N86" s="26">
        <f>VLOOKUP(A86,[2]TDSheet!$A:$AG,6,0)</f>
        <v>72</v>
      </c>
      <c r="Q86" s="3">
        <f t="shared" si="17"/>
        <v>0</v>
      </c>
      <c r="R86" s="20"/>
      <c r="S86" s="20">
        <f t="shared" si="21"/>
        <v>0</v>
      </c>
      <c r="T86" s="20"/>
      <c r="V86" s="3" t="e">
        <f t="shared" si="18"/>
        <v>#DIV/0!</v>
      </c>
      <c r="W86" s="3" t="e">
        <f t="shared" si="19"/>
        <v>#DIV/0!</v>
      </c>
      <c r="X86" s="3">
        <f>VLOOKUP(A86,[1]TDSheet!$A:$Y,25,0)</f>
        <v>0</v>
      </c>
      <c r="Y86" s="3">
        <f>VLOOKUP(A86,[1]TDSheet!$A:$Z,26,0)</f>
        <v>0</v>
      </c>
      <c r="Z86" s="3">
        <f>VLOOKUP(A86,[1]TDSheet!$A:$Q,17,0)</f>
        <v>0.4</v>
      </c>
      <c r="AB86" s="3">
        <f t="shared" si="20"/>
        <v>0</v>
      </c>
    </row>
    <row r="87" spans="1:28" ht="22.15" customHeight="1" outlineLevel="2" x14ac:dyDescent="0.2">
      <c r="A87" s="23" t="s">
        <v>66</v>
      </c>
      <c r="B87" s="23" t="s">
        <v>9</v>
      </c>
      <c r="C87" s="23"/>
      <c r="D87" s="24">
        <v>28.273</v>
      </c>
      <c r="E87" s="24">
        <v>44.283000000000001</v>
      </c>
      <c r="F87" s="24">
        <v>36.356999999999999</v>
      </c>
      <c r="G87" s="24">
        <v>17.36</v>
      </c>
      <c r="H87" s="24"/>
      <c r="I87" s="24">
        <f t="shared" si="15"/>
        <v>17.36</v>
      </c>
      <c r="J87" s="25">
        <v>1</v>
      </c>
      <c r="K87" s="26"/>
      <c r="L87" s="26"/>
      <c r="M87" s="27">
        <f t="shared" si="16"/>
        <v>10.544</v>
      </c>
      <c r="N87" s="26">
        <f>VLOOKUP(A87,[2]TDSheet!$A:$AG,6,0)</f>
        <v>25.812999999999999</v>
      </c>
      <c r="Q87" s="3">
        <f t="shared" si="17"/>
        <v>2.1088</v>
      </c>
      <c r="R87" s="20"/>
      <c r="S87" s="20">
        <f t="shared" si="21"/>
        <v>0</v>
      </c>
      <c r="T87" s="20"/>
      <c r="V87" s="3">
        <f t="shared" si="18"/>
        <v>8.232169954476479</v>
      </c>
      <c r="W87" s="3">
        <f t="shared" si="19"/>
        <v>8.232169954476479</v>
      </c>
      <c r="X87" s="3">
        <f>VLOOKUP(A87,[1]TDSheet!$A:$Y,25,0)</f>
        <v>0</v>
      </c>
      <c r="Y87" s="3">
        <f>VLOOKUP(A87,[1]TDSheet!$A:$Z,26,0)</f>
        <v>0</v>
      </c>
      <c r="Z87" s="3">
        <f>VLOOKUP(A87,[1]TDSheet!$A:$Q,17,0)</f>
        <v>5.920399999999999</v>
      </c>
      <c r="AB87" s="3">
        <f t="shared" si="20"/>
        <v>0</v>
      </c>
    </row>
    <row r="88" spans="1:28" ht="11.1" customHeight="1" outlineLevel="2" x14ac:dyDescent="0.2">
      <c r="A88" s="7" t="s">
        <v>96</v>
      </c>
      <c r="B88" s="7" t="s">
        <v>24</v>
      </c>
      <c r="C88" s="7"/>
      <c r="D88" s="8"/>
      <c r="E88" s="8"/>
      <c r="F88" s="28">
        <v>95</v>
      </c>
      <c r="G88" s="8">
        <v>-95</v>
      </c>
      <c r="H88" s="8"/>
      <c r="I88" s="28">
        <f t="shared" si="15"/>
        <v>-95</v>
      </c>
      <c r="J88" s="19">
        <f>VLOOKUP(A88,[1]TDSheet!$A:$J,10,0)</f>
        <v>0</v>
      </c>
      <c r="M88" s="3">
        <f t="shared" si="16"/>
        <v>95</v>
      </c>
      <c r="Q88" s="3">
        <f t="shared" si="17"/>
        <v>19</v>
      </c>
      <c r="R88" s="20"/>
      <c r="S88" s="20">
        <f t="shared" si="21"/>
        <v>0</v>
      </c>
      <c r="T88" s="20"/>
      <c r="V88" s="3">
        <f t="shared" si="18"/>
        <v>-5</v>
      </c>
      <c r="W88" s="3">
        <f t="shared" si="19"/>
        <v>-5</v>
      </c>
      <c r="X88" s="3">
        <f>VLOOKUP(A88,[1]TDSheet!$A:$Y,25,0)</f>
        <v>23.6</v>
      </c>
      <c r="Y88" s="3">
        <f>VLOOKUP(A88,[1]TDSheet!$A:$Z,26,0)</f>
        <v>0.2</v>
      </c>
      <c r="Z88" s="3">
        <f>VLOOKUP(A88,[1]TDSheet!$A:$Q,17,0)</f>
        <v>0</v>
      </c>
      <c r="AB88" s="3">
        <f t="shared" si="20"/>
        <v>0</v>
      </c>
    </row>
    <row r="89" spans="1:28" ht="22.15" customHeight="1" outlineLevel="2" x14ac:dyDescent="0.2">
      <c r="A89" s="29" t="s">
        <v>67</v>
      </c>
      <c r="B89" s="7" t="s">
        <v>9</v>
      </c>
      <c r="C89" s="7"/>
      <c r="D89" s="8"/>
      <c r="E89" s="8"/>
      <c r="F89" s="28">
        <v>7.0519999999999996</v>
      </c>
      <c r="G89" s="8">
        <v>-7.0519999999999996</v>
      </c>
      <c r="H89" s="8"/>
      <c r="I89" s="28">
        <f t="shared" si="15"/>
        <v>-7.0519999999999996</v>
      </c>
      <c r="J89" s="19">
        <f>VLOOKUP(A89,[1]TDSheet!$A:$J,10,0)</f>
        <v>0</v>
      </c>
      <c r="M89" s="3">
        <f t="shared" si="16"/>
        <v>7.0519999999999996</v>
      </c>
      <c r="Q89" s="3">
        <f t="shared" si="17"/>
        <v>1.4103999999999999</v>
      </c>
      <c r="R89" s="20"/>
      <c r="S89" s="20">
        <f t="shared" si="21"/>
        <v>0</v>
      </c>
      <c r="T89" s="20"/>
      <c r="V89" s="3">
        <f t="shared" si="18"/>
        <v>-5</v>
      </c>
      <c r="W89" s="3">
        <f t="shared" si="19"/>
        <v>-5</v>
      </c>
      <c r="X89" s="3">
        <f>VLOOKUP(A89,[1]TDSheet!$A:$Y,25,0)</f>
        <v>19.526400000000002</v>
      </c>
      <c r="Y89" s="3">
        <f>VLOOKUP(A89,[1]TDSheet!$A:$Z,26,0)</f>
        <v>31.747000000000003</v>
      </c>
      <c r="Z89" s="3">
        <f>VLOOKUP(A89,[1]TDSheet!$A:$Q,17,0)</f>
        <v>0</v>
      </c>
      <c r="AB89" s="3">
        <f t="shared" si="20"/>
        <v>0</v>
      </c>
    </row>
    <row r="90" spans="1:28" ht="11.1" customHeight="1" outlineLevel="2" x14ac:dyDescent="0.2">
      <c r="A90" s="29" t="s">
        <v>20</v>
      </c>
      <c r="B90" s="7" t="s">
        <v>9</v>
      </c>
      <c r="C90" s="7"/>
      <c r="D90" s="8"/>
      <c r="E90" s="8"/>
      <c r="F90" s="28">
        <v>13.842000000000001</v>
      </c>
      <c r="G90" s="8">
        <v>-13.842000000000001</v>
      </c>
      <c r="H90" s="8"/>
      <c r="I90" s="28">
        <f t="shared" si="15"/>
        <v>-13.842000000000001</v>
      </c>
      <c r="J90" s="19">
        <f>VLOOKUP(A90,[1]TDSheet!$A:$J,10,0)</f>
        <v>0</v>
      </c>
      <c r="M90" s="3">
        <f t="shared" si="16"/>
        <v>13.842000000000001</v>
      </c>
      <c r="Q90" s="3">
        <f t="shared" si="17"/>
        <v>2.7684000000000002</v>
      </c>
      <c r="R90" s="20"/>
      <c r="S90" s="20">
        <f t="shared" si="21"/>
        <v>0</v>
      </c>
      <c r="T90" s="20"/>
      <c r="V90" s="3">
        <f t="shared" si="18"/>
        <v>-5</v>
      </c>
      <c r="W90" s="3">
        <f t="shared" si="19"/>
        <v>-5</v>
      </c>
      <c r="X90" s="3">
        <f>VLOOKUP(A90,[1]TDSheet!$A:$Y,25,0)</f>
        <v>5.9851999999999999</v>
      </c>
      <c r="Y90" s="3">
        <f>VLOOKUP(A90,[1]TDSheet!$A:$Z,26,0)</f>
        <v>4.9428000000000001</v>
      </c>
      <c r="Z90" s="3">
        <f>VLOOKUP(A90,[1]TDSheet!$A:$Q,17,0)</f>
        <v>0</v>
      </c>
      <c r="AB90" s="3">
        <f t="shared" si="20"/>
        <v>0</v>
      </c>
    </row>
    <row r="91" spans="1:28" ht="22.15" customHeight="1" outlineLevel="2" x14ac:dyDescent="0.2">
      <c r="A91" s="7" t="s">
        <v>97</v>
      </c>
      <c r="B91" s="7" t="s">
        <v>24</v>
      </c>
      <c r="C91" s="7"/>
      <c r="D91" s="8"/>
      <c r="E91" s="8"/>
      <c r="F91" s="8">
        <v>2</v>
      </c>
      <c r="G91" s="8">
        <v>-2</v>
      </c>
      <c r="H91" s="8"/>
      <c r="I91" s="28">
        <f t="shared" si="15"/>
        <v>-2</v>
      </c>
      <c r="J91" s="19">
        <v>0</v>
      </c>
      <c r="M91" s="3">
        <f t="shared" si="16"/>
        <v>2</v>
      </c>
      <c r="Q91" s="3">
        <f t="shared" si="17"/>
        <v>0.4</v>
      </c>
      <c r="R91" s="20"/>
      <c r="S91" s="20">
        <f t="shared" si="21"/>
        <v>0</v>
      </c>
      <c r="T91" s="20"/>
      <c r="V91" s="3">
        <f t="shared" si="18"/>
        <v>-5</v>
      </c>
      <c r="W91" s="3">
        <f t="shared" si="19"/>
        <v>-5</v>
      </c>
      <c r="X91" s="3">
        <v>0</v>
      </c>
      <c r="Y91" s="3">
        <v>0</v>
      </c>
      <c r="Z91" s="3">
        <v>0</v>
      </c>
      <c r="AB91" s="3">
        <f t="shared" si="20"/>
        <v>0</v>
      </c>
    </row>
    <row r="92" spans="1:28" ht="11.1" customHeight="1" outlineLevel="2" x14ac:dyDescent="0.2">
      <c r="A92" s="29" t="s">
        <v>21</v>
      </c>
      <c r="B92" s="7" t="s">
        <v>9</v>
      </c>
      <c r="C92" s="7"/>
      <c r="D92" s="8">
        <v>1.36</v>
      </c>
      <c r="E92" s="8"/>
      <c r="F92" s="8">
        <v>1.3520000000000001</v>
      </c>
      <c r="G92" s="8">
        <v>-4.0529999999999999</v>
      </c>
      <c r="H92" s="8"/>
      <c r="I92" s="28">
        <f t="shared" si="15"/>
        <v>-4.0529999999999999</v>
      </c>
      <c r="J92" s="19">
        <f>VLOOKUP(A92,[1]TDSheet!$A:$J,10,0)</f>
        <v>0</v>
      </c>
      <c r="M92" s="3">
        <f t="shared" si="16"/>
        <v>1.3520000000000001</v>
      </c>
      <c r="Q92" s="3">
        <f t="shared" si="17"/>
        <v>0.27040000000000003</v>
      </c>
      <c r="R92" s="20"/>
      <c r="S92" s="20">
        <f t="shared" si="21"/>
        <v>0</v>
      </c>
      <c r="T92" s="20"/>
      <c r="V92" s="3">
        <f t="shared" si="18"/>
        <v>-14.988905325443785</v>
      </c>
      <c r="W92" s="3">
        <f t="shared" si="19"/>
        <v>-14.988905325443785</v>
      </c>
      <c r="X92" s="3">
        <f>VLOOKUP(A92,[1]TDSheet!$A:$Y,25,0)</f>
        <v>5.4261999999999997</v>
      </c>
      <c r="Y92" s="3">
        <f>VLOOKUP(A92,[1]TDSheet!$A:$Z,26,0)</f>
        <v>14.144399999999999</v>
      </c>
      <c r="Z92" s="3">
        <f>VLOOKUP(A92,[1]TDSheet!$A:$Q,17,0)</f>
        <v>1.0851999999999999</v>
      </c>
      <c r="AB92" s="3">
        <f t="shared" si="20"/>
        <v>0</v>
      </c>
    </row>
    <row r="93" spans="1:28" ht="22.15" customHeight="1" outlineLevel="2" x14ac:dyDescent="0.2">
      <c r="A93" s="29" t="s">
        <v>98</v>
      </c>
      <c r="B93" s="7" t="s">
        <v>24</v>
      </c>
      <c r="C93" s="7"/>
      <c r="D93" s="8"/>
      <c r="E93" s="8"/>
      <c r="F93" s="8">
        <v>2</v>
      </c>
      <c r="G93" s="8">
        <v>-2</v>
      </c>
      <c r="H93" s="8"/>
      <c r="I93" s="28">
        <f t="shared" si="15"/>
        <v>-2</v>
      </c>
      <c r="J93" s="19">
        <v>0</v>
      </c>
      <c r="M93" s="3">
        <f t="shared" si="16"/>
        <v>2</v>
      </c>
      <c r="Q93" s="3">
        <f t="shared" si="17"/>
        <v>0.4</v>
      </c>
      <c r="R93" s="20"/>
      <c r="S93" s="20">
        <f t="shared" si="21"/>
        <v>0</v>
      </c>
      <c r="T93" s="20"/>
      <c r="V93" s="3">
        <f t="shared" si="18"/>
        <v>-5</v>
      </c>
      <c r="W93" s="3">
        <f t="shared" si="19"/>
        <v>-5</v>
      </c>
      <c r="X93" s="3">
        <v>0</v>
      </c>
      <c r="Y93" s="3">
        <v>0</v>
      </c>
      <c r="Z93" s="3">
        <v>0</v>
      </c>
      <c r="AB93" s="3">
        <f t="shared" si="20"/>
        <v>0</v>
      </c>
    </row>
    <row r="94" spans="1:28" ht="22.15" customHeight="1" outlineLevel="2" x14ac:dyDescent="0.2">
      <c r="A94" s="29" t="s">
        <v>22</v>
      </c>
      <c r="B94" s="7" t="s">
        <v>9</v>
      </c>
      <c r="C94" s="7"/>
      <c r="D94" s="8">
        <v>45.140999999999998</v>
      </c>
      <c r="E94" s="8"/>
      <c r="F94" s="8">
        <v>30.082000000000001</v>
      </c>
      <c r="G94" s="8">
        <v>10.952</v>
      </c>
      <c r="H94" s="8"/>
      <c r="I94" s="8">
        <f t="shared" si="15"/>
        <v>10.952</v>
      </c>
      <c r="J94" s="19">
        <f>VLOOKUP(A94,[1]TDSheet!$A:$J,10,0)</f>
        <v>0</v>
      </c>
      <c r="M94" s="3">
        <f t="shared" si="16"/>
        <v>30.082000000000001</v>
      </c>
      <c r="Q94" s="3">
        <f t="shared" si="17"/>
        <v>6.0164</v>
      </c>
      <c r="R94" s="20"/>
      <c r="S94" s="20">
        <f t="shared" si="21"/>
        <v>0</v>
      </c>
      <c r="T94" s="20"/>
      <c r="V94" s="3">
        <f t="shared" si="18"/>
        <v>1.8203576889834452</v>
      </c>
      <c r="W94" s="3">
        <f t="shared" si="19"/>
        <v>1.8203576889834452</v>
      </c>
      <c r="X94" s="3">
        <f>VLOOKUP(A94,[1]TDSheet!$A:$Y,25,0)</f>
        <v>13.097200000000001</v>
      </c>
      <c r="Y94" s="3">
        <f>VLOOKUP(A94,[1]TDSheet!$A:$Z,26,0)</f>
        <v>8.4890000000000008</v>
      </c>
      <c r="Z94" s="3">
        <f>VLOOKUP(A94,[1]TDSheet!$A:$Q,17,0)</f>
        <v>6.2995999999999999</v>
      </c>
      <c r="AB94" s="3">
        <f t="shared" si="20"/>
        <v>0</v>
      </c>
    </row>
  </sheetData>
  <autoFilter ref="A3:AB94" xr:uid="{00000000-0009-0000-0000-000000000000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H17" sqref="H17"/>
    </sheetView>
  </sheetViews>
  <sheetFormatPr defaultRowHeight="11.25" x14ac:dyDescent="0.2"/>
  <cols>
    <col min="1" max="1" width="82.6640625" bestFit="1" customWidth="1"/>
  </cols>
  <sheetData>
    <row r="1" spans="1:2" x14ac:dyDescent="0.2">
      <c r="A1" t="s">
        <v>29</v>
      </c>
      <c r="B1">
        <v>180</v>
      </c>
    </row>
    <row r="2" spans="1:2" x14ac:dyDescent="0.2">
      <c r="A2" t="s">
        <v>10</v>
      </c>
      <c r="B2">
        <v>77.13</v>
      </c>
    </row>
    <row r="3" spans="1:2" x14ac:dyDescent="0.2">
      <c r="A3" t="s">
        <v>34</v>
      </c>
      <c r="B3">
        <v>280</v>
      </c>
    </row>
    <row r="4" spans="1:2" x14ac:dyDescent="0.2">
      <c r="A4" t="s">
        <v>31</v>
      </c>
      <c r="B4">
        <v>70</v>
      </c>
    </row>
    <row r="5" spans="1:2" x14ac:dyDescent="0.2">
      <c r="A5" t="s">
        <v>17</v>
      </c>
      <c r="B5">
        <v>32.140999999999998</v>
      </c>
    </row>
    <row r="6" spans="1:2" x14ac:dyDescent="0.2">
      <c r="A6" t="s">
        <v>93</v>
      </c>
      <c r="B6">
        <v>90</v>
      </c>
    </row>
    <row r="7" spans="1:2" x14ac:dyDescent="0.2">
      <c r="A7" t="s">
        <v>79</v>
      </c>
      <c r="B7">
        <v>252</v>
      </c>
    </row>
    <row r="8" spans="1:2" x14ac:dyDescent="0.2">
      <c r="A8" t="s">
        <v>76</v>
      </c>
      <c r="B8">
        <v>252</v>
      </c>
    </row>
    <row r="9" spans="1:2" x14ac:dyDescent="0.2">
      <c r="A9" t="s">
        <v>89</v>
      </c>
      <c r="B9">
        <v>252</v>
      </c>
    </row>
    <row r="10" spans="1:2" x14ac:dyDescent="0.2">
      <c r="A10" t="s">
        <v>95</v>
      </c>
      <c r="B10">
        <v>72</v>
      </c>
    </row>
    <row r="11" spans="1:2" x14ac:dyDescent="0.2">
      <c r="A11" t="s">
        <v>53</v>
      </c>
      <c r="B11">
        <v>31.632000000000001</v>
      </c>
    </row>
    <row r="12" spans="1:2" x14ac:dyDescent="0.2">
      <c r="A12" t="s">
        <v>42</v>
      </c>
      <c r="B12">
        <v>52.88</v>
      </c>
    </row>
    <row r="13" spans="1:2" x14ac:dyDescent="0.2">
      <c r="A13" t="s">
        <v>92</v>
      </c>
      <c r="B13">
        <v>84</v>
      </c>
    </row>
    <row r="14" spans="1:2" x14ac:dyDescent="0.2">
      <c r="A14" t="s">
        <v>70</v>
      </c>
      <c r="B14">
        <v>126</v>
      </c>
    </row>
    <row r="15" spans="1:2" x14ac:dyDescent="0.2">
      <c r="A15" t="s">
        <v>94</v>
      </c>
      <c r="B15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Спар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Uaer4</cp:lastModifiedBy>
  <dcterms:created xsi:type="dcterms:W3CDTF">2023-11-08T14:09:56Z</dcterms:created>
  <dcterms:modified xsi:type="dcterms:W3CDTF">2023-11-15T08:32:52Z</dcterms:modified>
</cp:coreProperties>
</file>