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9,11,23 ЗПФ\"/>
    </mc:Choice>
  </mc:AlternateContent>
  <xr:revisionPtr revIDLastSave="0" documentId="13_ncr:1_{3BB30B82-F56E-4520-8E62-33EC4D39F8A2}" xr6:coauthVersionLast="45" xr6:coauthVersionMax="45" xr10:uidLastSave="{00000000-0000-0000-0000-000000000000}"/>
  <bookViews>
    <workbookView xWindow="-120" yWindow="-120" windowWidth="29040" windowHeight="15840" tabRatio="282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TDSheet!$A$3:$AB$44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A8" i="1"/>
  <c r="AB8" i="1"/>
  <c r="AB9" i="1"/>
  <c r="AB10" i="1"/>
  <c r="AB11" i="1"/>
  <c r="AB12" i="1"/>
  <c r="AA13" i="1"/>
  <c r="AB13" i="1"/>
  <c r="AB14" i="1"/>
  <c r="AB15" i="1"/>
  <c r="AB16" i="1"/>
  <c r="AB17" i="1"/>
  <c r="AB18" i="1"/>
  <c r="AB19" i="1"/>
  <c r="AB20" i="1"/>
  <c r="AA21" i="1"/>
  <c r="AB21" i="1"/>
  <c r="AA22" i="1"/>
  <c r="AB22" i="1"/>
  <c r="AB23" i="1"/>
  <c r="AB24" i="1"/>
  <c r="AB25" i="1"/>
  <c r="AB26" i="1"/>
  <c r="AB27" i="1"/>
  <c r="AB28" i="1"/>
  <c r="AA29" i="1"/>
  <c r="AB29" i="1"/>
  <c r="AA30" i="1"/>
  <c r="AB30" i="1"/>
  <c r="AB31" i="1"/>
  <c r="AB32" i="1"/>
  <c r="AA33" i="1"/>
  <c r="AB33" i="1"/>
  <c r="AB34" i="1"/>
  <c r="AB35" i="1"/>
  <c r="AA36" i="1"/>
  <c r="AB36" i="1"/>
  <c r="AB37" i="1"/>
  <c r="AB38" i="1"/>
  <c r="AB39" i="1"/>
  <c r="AB40" i="1"/>
  <c r="AB41" i="1"/>
  <c r="AB42" i="1"/>
  <c r="AB43" i="1"/>
  <c r="AB44" i="1"/>
  <c r="AB6" i="1"/>
  <c r="AA6" i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F26" i="1" l="1"/>
  <c r="O26" i="1" s="1"/>
  <c r="F7" i="1"/>
  <c r="O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" i="1"/>
  <c r="C7" i="1"/>
  <c r="C18" i="1"/>
  <c r="C22" i="1"/>
  <c r="C23" i="1"/>
  <c r="C26" i="1"/>
  <c r="C28" i="1"/>
  <c r="C29" i="1"/>
  <c r="C40" i="1"/>
  <c r="C41" i="1"/>
  <c r="C6" i="1"/>
  <c r="I8" i="1"/>
  <c r="I9" i="1"/>
  <c r="I11" i="1"/>
  <c r="I13" i="1"/>
  <c r="I14" i="1"/>
  <c r="I15" i="1"/>
  <c r="I16" i="1"/>
  <c r="I18" i="1"/>
  <c r="T18" i="1" s="1"/>
  <c r="I19" i="1"/>
  <c r="I20" i="1"/>
  <c r="T20" i="1" s="1"/>
  <c r="I21" i="1"/>
  <c r="S21" i="1" s="1"/>
  <c r="I22" i="1"/>
  <c r="T22" i="1" s="1"/>
  <c r="I23" i="1"/>
  <c r="I24" i="1"/>
  <c r="T24" i="1" s="1"/>
  <c r="I25" i="1"/>
  <c r="I27" i="1"/>
  <c r="T27" i="1" s="1"/>
  <c r="I28" i="1"/>
  <c r="I29" i="1"/>
  <c r="S29" i="1" s="1"/>
  <c r="I30" i="1"/>
  <c r="S30" i="1" s="1"/>
  <c r="I31" i="1"/>
  <c r="T31" i="1" s="1"/>
  <c r="I32" i="1"/>
  <c r="I33" i="1"/>
  <c r="S33" i="1" s="1"/>
  <c r="I34" i="1"/>
  <c r="S34" i="1" s="1"/>
  <c r="I35" i="1"/>
  <c r="T35" i="1" s="1"/>
  <c r="I36" i="1"/>
  <c r="S36" i="1" s="1"/>
  <c r="I40" i="1"/>
  <c r="I41" i="1"/>
  <c r="I42" i="1"/>
  <c r="I43" i="1"/>
  <c r="I7" i="1" s="1"/>
  <c r="I44" i="1"/>
  <c r="I26" i="1" s="1"/>
  <c r="T26" i="1" s="1"/>
  <c r="I6" i="1"/>
  <c r="H10" i="1"/>
  <c r="I10" i="1" s="1"/>
  <c r="S10" i="1" s="1"/>
  <c r="H12" i="1"/>
  <c r="I12" i="1" s="1"/>
  <c r="H17" i="1"/>
  <c r="I17" i="1" s="1"/>
  <c r="H37" i="1"/>
  <c r="I37" i="1" s="1"/>
  <c r="H38" i="1"/>
  <c r="I38" i="1" s="1"/>
  <c r="H39" i="1"/>
  <c r="I39" i="1" s="1"/>
  <c r="G5" i="1"/>
  <c r="Z7" i="1"/>
  <c r="Z8" i="1"/>
  <c r="Z9" i="1"/>
  <c r="Z11" i="1"/>
  <c r="Z13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40" i="1"/>
  <c r="Z41" i="1"/>
  <c r="Z42" i="1"/>
  <c r="Z43" i="1"/>
  <c r="Z44" i="1"/>
  <c r="Z6" i="1"/>
  <c r="X14" i="1"/>
  <c r="W7" i="1"/>
  <c r="W8" i="1"/>
  <c r="W9" i="1"/>
  <c r="W11" i="1"/>
  <c r="W13" i="1"/>
  <c r="W14" i="1"/>
  <c r="W15" i="1"/>
  <c r="W16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0" i="1"/>
  <c r="W41" i="1"/>
  <c r="W42" i="1"/>
  <c r="W43" i="1"/>
  <c r="W44" i="1"/>
  <c r="W6" i="1"/>
  <c r="V7" i="1"/>
  <c r="V8" i="1"/>
  <c r="V9" i="1"/>
  <c r="V11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40" i="1"/>
  <c r="V41" i="1"/>
  <c r="V42" i="1"/>
  <c r="V43" i="1"/>
  <c r="V44" i="1"/>
  <c r="V6" i="1"/>
  <c r="U7" i="1"/>
  <c r="U8" i="1"/>
  <c r="U9" i="1"/>
  <c r="U11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40" i="1"/>
  <c r="U41" i="1"/>
  <c r="U42" i="1"/>
  <c r="U43" i="1"/>
  <c r="U44" i="1"/>
  <c r="U6" i="1"/>
  <c r="J7" i="1"/>
  <c r="J8" i="1"/>
  <c r="J9" i="1"/>
  <c r="J11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40" i="1"/>
  <c r="J41" i="1"/>
  <c r="J42" i="1"/>
  <c r="J43" i="1"/>
  <c r="J44" i="1"/>
  <c r="J6" i="1"/>
  <c r="Y6" i="1" s="1"/>
  <c r="AB5" i="1"/>
  <c r="AA5" i="1"/>
  <c r="Q5" i="1"/>
  <c r="N5" i="1"/>
  <c r="M5" i="1"/>
  <c r="L5" i="1"/>
  <c r="K5" i="1"/>
  <c r="T10" i="1" l="1"/>
  <c r="S39" i="1"/>
  <c r="S37" i="1"/>
  <c r="S12" i="1"/>
  <c r="T6" i="1"/>
  <c r="S14" i="1"/>
  <c r="S8" i="1"/>
  <c r="T44" i="1"/>
  <c r="T42" i="1"/>
  <c r="T40" i="1"/>
  <c r="T38" i="1"/>
  <c r="T17" i="1"/>
  <c r="T15" i="1"/>
  <c r="T13" i="1"/>
  <c r="T9" i="1"/>
  <c r="S7" i="1"/>
  <c r="S41" i="1"/>
  <c r="S32" i="1"/>
  <c r="S28" i="1"/>
  <c r="S25" i="1"/>
  <c r="S23" i="1"/>
  <c r="S19" i="1"/>
  <c r="S11" i="1"/>
  <c r="P15" i="1"/>
  <c r="P40" i="1"/>
  <c r="S38" i="1"/>
  <c r="S17" i="1"/>
  <c r="S42" i="1"/>
  <c r="S40" i="1"/>
  <c r="S31" i="1"/>
  <c r="S27" i="1"/>
  <c r="S13" i="1"/>
  <c r="T33" i="1"/>
  <c r="T29" i="1"/>
  <c r="S26" i="1"/>
  <c r="S22" i="1"/>
  <c r="S20" i="1"/>
  <c r="S18" i="1"/>
  <c r="S15" i="1"/>
  <c r="S6" i="1"/>
  <c r="T43" i="1"/>
  <c r="T41" i="1"/>
  <c r="T39" i="1"/>
  <c r="T37" i="1"/>
  <c r="T36" i="1"/>
  <c r="T34" i="1"/>
  <c r="T32" i="1"/>
  <c r="T30" i="1"/>
  <c r="T28" i="1"/>
  <c r="T25" i="1"/>
  <c r="T23" i="1"/>
  <c r="T21" i="1"/>
  <c r="T19" i="1"/>
  <c r="T16" i="1"/>
  <c r="T14" i="1"/>
  <c r="T12" i="1"/>
  <c r="T11" i="1"/>
  <c r="T8" i="1"/>
  <c r="T7" i="1"/>
  <c r="S44" i="1"/>
  <c r="S43" i="1"/>
  <c r="F5" i="1"/>
  <c r="O5" i="1"/>
  <c r="H5" i="1"/>
  <c r="I5" i="1"/>
  <c r="U5" i="1"/>
  <c r="W5" i="1"/>
  <c r="V5" i="1"/>
  <c r="S35" i="1" l="1"/>
  <c r="S24" i="1"/>
  <c r="S16" i="1"/>
  <c r="S9" i="1"/>
  <c r="Y5" i="1"/>
  <c r="P5" i="1"/>
</calcChain>
</file>

<file path=xl/sharedStrings.xml><?xml version="1.0" encoding="utf-8"?>
<sst xmlns="http://schemas.openxmlformats.org/spreadsheetml/2006/main" count="118" uniqueCount="70">
  <si>
    <t>Период: 02.11.2023 - 09.11.2023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</si>
  <si>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</si>
  <si>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</si>
  <si>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</si>
  <si>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</si>
  <si>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</si>
  <si>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</si>
  <si>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</si>
  <si>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</si>
  <si>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</si>
  <si>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</si>
  <si>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</si>
  <si>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</si>
  <si>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</si>
  <si>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</si>
  <si>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</si>
  <si>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Хорека Весовые Пакет 3 кг Горячая штучка  Поком</t>
  </si>
  <si>
    <t>Круггетсы сочные ТМ Горячая штучка ТС Круггетсы 0,25 кг зам  ПОКОМ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</si>
  <si>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</si>
  <si>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</si>
  <si>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</si>
  <si>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</si>
  <si>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</si>
  <si>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</si>
  <si>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</si>
  <si>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</si>
  <si>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</si>
  <si>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</si>
  <si>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</si>
  <si>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</si>
  <si>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</si>
  <si>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</si>
  <si>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</si>
  <si>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</si>
  <si>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</si>
  <si>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</si>
  <si>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</si>
  <si>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</si>
  <si>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</si>
  <si>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</si>
  <si>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</si>
  <si>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</si>
  <si>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</si>
  <si>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</si>
  <si>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</si>
  <si>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</si>
  <si>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</si>
  <si>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</si>
  <si>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</si>
  <si>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</si>
  <si>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</si>
  <si>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</si>
  <si>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</si>
  <si>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</si>
  <si>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</si>
  <si>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</si>
  <si>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19,10</t>
  </si>
  <si>
    <t>ср 26,10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</si>
  <si>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</si>
  <si>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</si>
  <si>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</si>
  <si>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</si>
  <si>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</si>
  <si>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</si>
  <si>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</si>
  <si>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02,11</t>
  </si>
  <si>
    <t>Фрай-пицца с ветчиной и грибами 3,0 кг. ВЕС.  ПОКОМ</t>
  </si>
  <si>
    <t>МКД</t>
  </si>
  <si>
    <t>Остаток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</si>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</sst>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4" fillId="0" borderId="0" xfId="0" applyNumberFormat="1" applyFon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9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 vertical="top"/>
    </xf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2,11,23%20&#1047;&#1055;&#1060;/&#1076;&#1074;%2002,11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26.10.2023 - 02.11.2023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13,10</v>
          </cell>
          <cell r="T3" t="str">
            <v>ср 19,10</v>
          </cell>
          <cell r="U3" t="str">
            <v>ср 26,10</v>
          </cell>
          <cell r="V3" t="str">
            <v>коментарий</v>
          </cell>
          <cell r="W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6977.0999999999995</v>
          </cell>
          <cell r="G5">
            <v>16644.699999999997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1395.4199999999996</v>
          </cell>
          <cell r="N5">
            <v>7210</v>
          </cell>
          <cell r="O5">
            <v>0</v>
          </cell>
          <cell r="S5">
            <v>1667.08</v>
          </cell>
          <cell r="T5">
            <v>1621.74</v>
          </cell>
          <cell r="U5">
            <v>1678.02</v>
          </cell>
          <cell r="W5">
            <v>6025.9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786</v>
          </cell>
          <cell r="E6">
            <v>156</v>
          </cell>
          <cell r="F6">
            <v>445</v>
          </cell>
          <cell r="G6">
            <v>415</v>
          </cell>
          <cell r="H6">
            <v>0.3</v>
          </cell>
          <cell r="M6">
            <v>89</v>
          </cell>
          <cell r="N6">
            <v>760</v>
          </cell>
          <cell r="Q6">
            <v>13.202247191011235</v>
          </cell>
          <cell r="R6">
            <v>4.6629213483146064</v>
          </cell>
          <cell r="S6">
            <v>78.8</v>
          </cell>
          <cell r="T6">
            <v>75.8</v>
          </cell>
          <cell r="U6">
            <v>56.2</v>
          </cell>
          <cell r="W6">
            <v>228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226</v>
          </cell>
          <cell r="E7">
            <v>804</v>
          </cell>
          <cell r="F7">
            <v>172</v>
          </cell>
          <cell r="G7">
            <v>744</v>
          </cell>
          <cell r="H7">
            <v>0.3</v>
          </cell>
          <cell r="M7">
            <v>34.4</v>
          </cell>
          <cell r="Q7">
            <v>21.627906976744185</v>
          </cell>
          <cell r="R7">
            <v>21.627906976744185</v>
          </cell>
          <cell r="S7">
            <v>93</v>
          </cell>
          <cell r="T7">
            <v>56.6</v>
          </cell>
          <cell r="U7">
            <v>66.599999999999994</v>
          </cell>
          <cell r="W7">
            <v>0</v>
          </cell>
          <cell r="X7">
            <v>12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D8">
            <v>44.4</v>
          </cell>
          <cell r="F8">
            <v>14.8</v>
          </cell>
          <cell r="G8">
            <v>22.2</v>
          </cell>
          <cell r="H8">
            <v>1</v>
          </cell>
          <cell r="M8">
            <v>2.96</v>
          </cell>
          <cell r="N8">
            <v>20</v>
          </cell>
          <cell r="Q8">
            <v>14.256756756756758</v>
          </cell>
          <cell r="R8">
            <v>7.5</v>
          </cell>
          <cell r="S8">
            <v>0</v>
          </cell>
          <cell r="T8">
            <v>0.74</v>
          </cell>
          <cell r="U8">
            <v>3.7</v>
          </cell>
          <cell r="W8">
            <v>20</v>
          </cell>
          <cell r="X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E9">
            <v>500.5</v>
          </cell>
          <cell r="F9">
            <v>10.5</v>
          </cell>
          <cell r="G9">
            <v>490</v>
          </cell>
          <cell r="H9">
            <v>1</v>
          </cell>
          <cell r="M9">
            <v>2.1</v>
          </cell>
          <cell r="Q9">
            <v>233.33333333333331</v>
          </cell>
          <cell r="R9">
            <v>233.33333333333331</v>
          </cell>
          <cell r="S9">
            <v>0</v>
          </cell>
          <cell r="T9">
            <v>0</v>
          </cell>
          <cell r="U9">
            <v>50.6</v>
          </cell>
          <cell r="W9">
            <v>0</v>
          </cell>
          <cell r="X9">
            <v>5.5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D10">
            <v>564</v>
          </cell>
          <cell r="E10">
            <v>348</v>
          </cell>
          <cell r="F10">
            <v>172</v>
          </cell>
          <cell r="G10">
            <v>669</v>
          </cell>
          <cell r="H10">
            <v>0.25</v>
          </cell>
          <cell r="M10">
            <v>34.4</v>
          </cell>
          <cell r="Q10">
            <v>19.447674418604652</v>
          </cell>
          <cell r="R10">
            <v>19.447674418604652</v>
          </cell>
          <cell r="S10">
            <v>55.4</v>
          </cell>
          <cell r="T10">
            <v>59.4</v>
          </cell>
          <cell r="U10">
            <v>53.8</v>
          </cell>
          <cell r="W10">
            <v>0</v>
          </cell>
          <cell r="X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D11">
            <v>34.200000000000003</v>
          </cell>
          <cell r="F11">
            <v>37.9</v>
          </cell>
          <cell r="G11">
            <v>-3.7</v>
          </cell>
          <cell r="H11">
            <v>1</v>
          </cell>
          <cell r="M11">
            <v>7.58</v>
          </cell>
          <cell r="N11">
            <v>70</v>
          </cell>
          <cell r="Q11">
            <v>8.7467018469656992</v>
          </cell>
          <cell r="R11">
            <v>-0.48812664907651715</v>
          </cell>
          <cell r="S11">
            <v>0.72</v>
          </cell>
          <cell r="T11">
            <v>2.16</v>
          </cell>
          <cell r="U11">
            <v>0.36</v>
          </cell>
          <cell r="W11">
            <v>70</v>
          </cell>
          <cell r="X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D12">
            <v>88.9</v>
          </cell>
          <cell r="F12">
            <v>55.5</v>
          </cell>
          <cell r="G12">
            <v>-3.6</v>
          </cell>
          <cell r="H12">
            <v>0</v>
          </cell>
          <cell r="M12">
            <v>11.1</v>
          </cell>
          <cell r="Q12">
            <v>-0.32432432432432434</v>
          </cell>
          <cell r="R12">
            <v>-0.32432432432432434</v>
          </cell>
          <cell r="S12">
            <v>27.380000000000003</v>
          </cell>
          <cell r="T12">
            <v>37.72</v>
          </cell>
          <cell r="U12">
            <v>35.519999999999996</v>
          </cell>
          <cell r="V12" t="str">
            <v>устар.</v>
          </cell>
          <cell r="W12">
            <v>0</v>
          </cell>
          <cell r="X12">
            <v>0</v>
          </cell>
        </row>
        <row r="13">
          <cell r="A13" t="str">
            <v>Мини-сосиски в тесте "Фрайпики" 3,7кг ВЕС, ТМ Зареченские  ПОКОМ</v>
          </cell>
          <cell r="B13" t="str">
            <v>кг</v>
          </cell>
          <cell r="E13">
            <v>351.5</v>
          </cell>
          <cell r="F13">
            <v>55.5</v>
          </cell>
          <cell r="G13">
            <v>347.9</v>
          </cell>
          <cell r="H13">
            <v>1</v>
          </cell>
          <cell r="M13">
            <v>11.1</v>
          </cell>
          <cell r="N13">
            <v>100</v>
          </cell>
          <cell r="Q13">
            <v>40.351351351351347</v>
          </cell>
          <cell r="R13">
            <v>31.342342342342342</v>
          </cell>
          <cell r="S13">
            <v>27.380000000000003</v>
          </cell>
          <cell r="T13">
            <v>37.72</v>
          </cell>
          <cell r="U13">
            <v>35.519999999999996</v>
          </cell>
          <cell r="W13">
            <v>100</v>
          </cell>
          <cell r="X13">
            <v>3.7</v>
          </cell>
        </row>
        <row r="14">
          <cell r="A14" t="str">
            <v>Наггетсы из печи 0,25кг ТМ Вязанка ТС Няняггетсы Сливушки замор.  ПОКОМ</v>
          </cell>
          <cell r="B14" t="str">
            <v>шт</v>
          </cell>
          <cell r="D14">
            <v>537</v>
          </cell>
          <cell r="E14">
            <v>696</v>
          </cell>
          <cell r="F14">
            <v>332</v>
          </cell>
          <cell r="G14">
            <v>763</v>
          </cell>
          <cell r="H14">
            <v>0.25</v>
          </cell>
          <cell r="M14">
            <v>66.400000000000006</v>
          </cell>
          <cell r="N14">
            <v>150</v>
          </cell>
          <cell r="Q14">
            <v>13.749999999999998</v>
          </cell>
          <cell r="R14">
            <v>11.490963855421686</v>
          </cell>
          <cell r="S14">
            <v>57.4</v>
          </cell>
          <cell r="T14">
            <v>60.6</v>
          </cell>
          <cell r="U14">
            <v>70.599999999999994</v>
          </cell>
          <cell r="W14">
            <v>37.5</v>
          </cell>
          <cell r="X14">
            <v>12</v>
          </cell>
        </row>
        <row r="15">
          <cell r="A15" t="str">
            <v>Наггетсы Нагетосы Сочная курочка ТМ Горячая штучка 0,25 кг зам  ПОКОМ</v>
          </cell>
          <cell r="B15" t="str">
            <v>шт</v>
          </cell>
          <cell r="C15" t="str">
            <v>Нояб</v>
          </cell>
          <cell r="D15">
            <v>243</v>
          </cell>
          <cell r="E15">
            <v>504</v>
          </cell>
          <cell r="F15">
            <v>173</v>
          </cell>
          <cell r="G15">
            <v>498</v>
          </cell>
          <cell r="H15">
            <v>0.25</v>
          </cell>
          <cell r="M15">
            <v>34.6</v>
          </cell>
          <cell r="Q15">
            <v>14.393063583815028</v>
          </cell>
          <cell r="R15">
            <v>14.393063583815028</v>
          </cell>
          <cell r="S15">
            <v>47</v>
          </cell>
          <cell r="T15">
            <v>30</v>
          </cell>
          <cell r="U15">
            <v>39.799999999999997</v>
          </cell>
          <cell r="W15">
            <v>0</v>
          </cell>
          <cell r="X15">
            <v>6</v>
          </cell>
        </row>
        <row r="16">
          <cell r="A16" t="str">
            <v>Наггетсы с индейкой 0,25кг ТМ Вязанка ТС Няняггетсы Сливушки НД2 замор.  ПОКОМ</v>
          </cell>
          <cell r="B16" t="str">
            <v>шт</v>
          </cell>
          <cell r="D16">
            <v>447</v>
          </cell>
          <cell r="E16">
            <v>600</v>
          </cell>
          <cell r="F16">
            <v>263</v>
          </cell>
          <cell r="G16">
            <v>699</v>
          </cell>
          <cell r="H16">
            <v>0.25</v>
          </cell>
          <cell r="M16">
            <v>52.6</v>
          </cell>
          <cell r="Q16">
            <v>13.288973384030419</v>
          </cell>
          <cell r="R16">
            <v>13.288973384030419</v>
          </cell>
          <cell r="S16">
            <v>70.2</v>
          </cell>
          <cell r="T16">
            <v>59.4</v>
          </cell>
          <cell r="U16">
            <v>59</v>
          </cell>
          <cell r="W16">
            <v>0</v>
          </cell>
          <cell r="X16">
            <v>12</v>
          </cell>
        </row>
        <row r="17">
          <cell r="A17" t="str">
            <v>Наггетсы хрустящие п/ф ВЕС ПОКОМ</v>
          </cell>
          <cell r="B17" t="str">
            <v>кг</v>
          </cell>
          <cell r="H17">
            <v>0</v>
          </cell>
          <cell r="M17">
            <v>0</v>
          </cell>
          <cell r="Q17" t="e">
            <v>#DIV/0!</v>
          </cell>
          <cell r="R17" t="e">
            <v>#DIV/0!</v>
          </cell>
          <cell r="S17">
            <v>8.4</v>
          </cell>
          <cell r="T17">
            <v>52.8</v>
          </cell>
          <cell r="U17">
            <v>7.2</v>
          </cell>
          <cell r="V17" t="str">
            <v>устар.</v>
          </cell>
          <cell r="W17">
            <v>0</v>
          </cell>
          <cell r="X17">
            <v>0</v>
          </cell>
        </row>
        <row r="18">
          <cell r="A18" t="str">
            <v>Наггетсы Хрустящие ТМ Зареченские ТС Зареченские продукты. Поком</v>
          </cell>
          <cell r="B18" t="str">
            <v>кг</v>
          </cell>
          <cell r="E18">
            <v>402</v>
          </cell>
          <cell r="G18">
            <v>402</v>
          </cell>
          <cell r="H18">
            <v>1</v>
          </cell>
          <cell r="M18">
            <v>0</v>
          </cell>
          <cell r="Q18" t="e">
            <v>#DIV/0!</v>
          </cell>
          <cell r="R18" t="e">
            <v>#DIV/0!</v>
          </cell>
          <cell r="S18">
            <v>0</v>
          </cell>
          <cell r="T18">
            <v>0</v>
          </cell>
          <cell r="U18">
            <v>0</v>
          </cell>
          <cell r="W18">
            <v>0</v>
          </cell>
          <cell r="X18">
            <v>6</v>
          </cell>
        </row>
        <row r="19">
          <cell r="A19" t="str">
            <v>Пельмени Grandmeni со сливочным маслом Горячая штучка 0,75 кг ПОКОМ</v>
          </cell>
          <cell r="B19" t="str">
            <v>шт</v>
          </cell>
          <cell r="D19">
            <v>132</v>
          </cell>
          <cell r="E19">
            <v>152</v>
          </cell>
          <cell r="F19">
            <v>64</v>
          </cell>
          <cell r="G19">
            <v>204</v>
          </cell>
          <cell r="H19">
            <v>0.75</v>
          </cell>
          <cell r="M19">
            <v>12.8</v>
          </cell>
          <cell r="Q19">
            <v>15.9375</v>
          </cell>
          <cell r="R19">
            <v>15.9375</v>
          </cell>
          <cell r="S19">
            <v>21.4</v>
          </cell>
          <cell r="T19">
            <v>14.4</v>
          </cell>
          <cell r="U19">
            <v>16.2</v>
          </cell>
          <cell r="W19">
            <v>0</v>
          </cell>
          <cell r="X19">
            <v>8</v>
          </cell>
        </row>
        <row r="20">
          <cell r="A20" t="str">
            <v>Пельмени Бигбули с мясом, Горячая штучка 0,9кг  ПОКОМ</v>
          </cell>
          <cell r="B20" t="str">
            <v>шт</v>
          </cell>
          <cell r="C20" t="str">
            <v>Нояб</v>
          </cell>
          <cell r="D20">
            <v>428</v>
          </cell>
          <cell r="E20">
            <v>352</v>
          </cell>
          <cell r="F20">
            <v>211</v>
          </cell>
          <cell r="G20">
            <v>528</v>
          </cell>
          <cell r="H20">
            <v>0.9</v>
          </cell>
          <cell r="M20">
            <v>42.2</v>
          </cell>
          <cell r="N20">
            <v>60</v>
          </cell>
          <cell r="Q20">
            <v>13.933649289099526</v>
          </cell>
          <cell r="R20">
            <v>12.511848341232227</v>
          </cell>
          <cell r="S20">
            <v>62.2</v>
          </cell>
          <cell r="T20">
            <v>23.4</v>
          </cell>
          <cell r="U20">
            <v>41.8</v>
          </cell>
          <cell r="W20">
            <v>54</v>
          </cell>
          <cell r="X20">
            <v>8</v>
          </cell>
        </row>
        <row r="21">
          <cell r="A21" t="str">
            <v>Пельмени Бульмени с говядиной и свининой Горячая шт. 0,9 кг  ПОКОМ</v>
          </cell>
          <cell r="B21" t="str">
            <v>шт</v>
          </cell>
          <cell r="C21" t="str">
            <v>Нояб</v>
          </cell>
          <cell r="D21">
            <v>659</v>
          </cell>
          <cell r="E21">
            <v>600</v>
          </cell>
          <cell r="F21">
            <v>455</v>
          </cell>
          <cell r="G21">
            <v>719</v>
          </cell>
          <cell r="H21">
            <v>0.9</v>
          </cell>
          <cell r="M21">
            <v>91</v>
          </cell>
          <cell r="N21">
            <v>500</v>
          </cell>
          <cell r="Q21">
            <v>13.395604395604396</v>
          </cell>
          <cell r="R21">
            <v>7.9010989010989015</v>
          </cell>
          <cell r="S21">
            <v>69.8</v>
          </cell>
          <cell r="T21">
            <v>75</v>
          </cell>
          <cell r="U21">
            <v>77.8</v>
          </cell>
          <cell r="W21">
            <v>450</v>
          </cell>
          <cell r="X21">
            <v>8</v>
          </cell>
        </row>
        <row r="22">
          <cell r="A22" t="str">
            <v>Пельмени Бульмени с говядиной и свининой Горячая штучка 0,43  ПОКОМ</v>
          </cell>
          <cell r="B22" t="str">
            <v>шт</v>
          </cell>
          <cell r="D22">
            <v>162</v>
          </cell>
          <cell r="F22">
            <v>92</v>
          </cell>
          <cell r="G22">
            <v>67</v>
          </cell>
          <cell r="H22">
            <v>0.43</v>
          </cell>
          <cell r="M22">
            <v>18.399999999999999</v>
          </cell>
          <cell r="N22">
            <v>180</v>
          </cell>
          <cell r="Q22">
            <v>13.423913043478262</v>
          </cell>
          <cell r="R22">
            <v>3.6413043478260874</v>
          </cell>
          <cell r="S22">
            <v>20</v>
          </cell>
          <cell r="T22">
            <v>16.600000000000001</v>
          </cell>
          <cell r="U22">
            <v>11.2</v>
          </cell>
          <cell r="W22">
            <v>77.400000000000006</v>
          </cell>
          <cell r="X22">
            <v>16</v>
          </cell>
        </row>
        <row r="23">
          <cell r="A23" t="str">
            <v>Пельмени Бульмени с говядиной и свининой Наваристые Горячая штучка ВЕС  ПОКОМ</v>
          </cell>
          <cell r="B23" t="str">
            <v>кг</v>
          </cell>
          <cell r="D23">
            <v>1820</v>
          </cell>
          <cell r="E23">
            <v>600</v>
          </cell>
          <cell r="F23">
            <v>725</v>
          </cell>
          <cell r="G23">
            <v>1595</v>
          </cell>
          <cell r="H23">
            <v>1</v>
          </cell>
          <cell r="M23">
            <v>145</v>
          </cell>
          <cell r="N23">
            <v>420</v>
          </cell>
          <cell r="Q23">
            <v>13.896551724137931</v>
          </cell>
          <cell r="R23">
            <v>11</v>
          </cell>
          <cell r="S23">
            <v>205</v>
          </cell>
          <cell r="T23">
            <v>191</v>
          </cell>
          <cell r="U23">
            <v>157</v>
          </cell>
          <cell r="W23">
            <v>420</v>
          </cell>
          <cell r="X23">
            <v>5</v>
          </cell>
        </row>
        <row r="24">
          <cell r="A24" t="str">
            <v>Пельмени Бульмени со сливочным маслом Горячая штучка 0,9 кг  ПОКОМ</v>
          </cell>
          <cell r="B24" t="str">
            <v>шт</v>
          </cell>
          <cell r="C24" t="str">
            <v>Нояб</v>
          </cell>
          <cell r="D24">
            <v>1252</v>
          </cell>
          <cell r="E24">
            <v>1200</v>
          </cell>
          <cell r="F24">
            <v>889</v>
          </cell>
          <cell r="G24">
            <v>1469</v>
          </cell>
          <cell r="H24">
            <v>0.9</v>
          </cell>
          <cell r="M24">
            <v>177.8</v>
          </cell>
          <cell r="N24">
            <v>1200</v>
          </cell>
          <cell r="Q24">
            <v>15.011248593925758</v>
          </cell>
          <cell r="R24">
            <v>8.2620922384701903</v>
          </cell>
          <cell r="S24">
            <v>168.8</v>
          </cell>
          <cell r="T24">
            <v>157.80000000000001</v>
          </cell>
          <cell r="U24">
            <v>157</v>
          </cell>
          <cell r="W24">
            <v>1080</v>
          </cell>
          <cell r="X24">
            <v>8</v>
          </cell>
        </row>
        <row r="25">
          <cell r="A25" t="str">
            <v>Пельмени Бульмени со сливочным маслом ТМ Горячая шт. 0,43 кг  ПОКОМ</v>
          </cell>
          <cell r="B25" t="str">
            <v>шт</v>
          </cell>
          <cell r="D25">
            <v>238</v>
          </cell>
          <cell r="E25">
            <v>48</v>
          </cell>
          <cell r="F25">
            <v>85</v>
          </cell>
          <cell r="G25">
            <v>198</v>
          </cell>
          <cell r="H25">
            <v>0.43</v>
          </cell>
          <cell r="M25">
            <v>17</v>
          </cell>
          <cell r="N25">
            <v>50</v>
          </cell>
          <cell r="Q25">
            <v>14.588235294117647</v>
          </cell>
          <cell r="R25">
            <v>11.647058823529411</v>
          </cell>
          <cell r="S25">
            <v>34.200000000000003</v>
          </cell>
          <cell r="T25">
            <v>19.2</v>
          </cell>
          <cell r="U25">
            <v>15</v>
          </cell>
          <cell r="W25">
            <v>21.5</v>
          </cell>
          <cell r="X25">
            <v>16</v>
          </cell>
        </row>
        <row r="26">
          <cell r="A26" t="str">
            <v>Пельмени Мясорубские ТМ Стародворье фоу-пак равиоли 0,7 кг.  Поком</v>
          </cell>
          <cell r="B26" t="str">
            <v>шт</v>
          </cell>
          <cell r="C26" t="str">
            <v>Нояб</v>
          </cell>
          <cell r="D26">
            <v>413</v>
          </cell>
          <cell r="E26">
            <v>48</v>
          </cell>
          <cell r="F26">
            <v>213</v>
          </cell>
          <cell r="G26">
            <v>214</v>
          </cell>
          <cell r="H26">
            <v>0.7</v>
          </cell>
          <cell r="M26">
            <v>42.6</v>
          </cell>
          <cell r="N26">
            <v>400</v>
          </cell>
          <cell r="Q26">
            <v>14.413145539906102</v>
          </cell>
          <cell r="R26">
            <v>5.023474178403756</v>
          </cell>
          <cell r="S26">
            <v>34.799999999999997</v>
          </cell>
          <cell r="T26">
            <v>15</v>
          </cell>
          <cell r="U26">
            <v>20.2</v>
          </cell>
          <cell r="W26">
            <v>280</v>
          </cell>
          <cell r="X26">
            <v>8</v>
          </cell>
        </row>
        <row r="27">
          <cell r="A27" t="str">
            <v>Пельмени Отборные из свинины и говядины 0,9 кг ТМ Стародворье ТС Медвежье ушко  ПОКОМ</v>
          </cell>
          <cell r="B27" t="str">
            <v>шт</v>
          </cell>
          <cell r="C27" t="str">
            <v>Нояб</v>
          </cell>
          <cell r="D27">
            <v>225</v>
          </cell>
          <cell r="F27">
            <v>44</v>
          </cell>
          <cell r="G27">
            <v>157</v>
          </cell>
          <cell r="H27">
            <v>0.9</v>
          </cell>
          <cell r="M27">
            <v>8.8000000000000007</v>
          </cell>
          <cell r="Q27">
            <v>17.84090909090909</v>
          </cell>
          <cell r="R27">
            <v>17.84090909090909</v>
          </cell>
          <cell r="S27">
            <v>9.8000000000000007</v>
          </cell>
          <cell r="T27">
            <v>0</v>
          </cell>
          <cell r="U27">
            <v>4.5999999999999996</v>
          </cell>
          <cell r="W27">
            <v>0</v>
          </cell>
          <cell r="X27">
            <v>8</v>
          </cell>
        </row>
        <row r="28">
          <cell r="A28" t="str">
            <v>Пельмени Отборные с говядиной 0,9 кг НОВА ТМ Стародворье ТС Медвежье ушко  ПОКОМ</v>
          </cell>
          <cell r="B28" t="str">
            <v>шт</v>
          </cell>
          <cell r="D28">
            <v>663</v>
          </cell>
          <cell r="E28">
            <v>3</v>
          </cell>
          <cell r="F28">
            <v>59</v>
          </cell>
          <cell r="G28">
            <v>599</v>
          </cell>
          <cell r="H28">
            <v>0.9</v>
          </cell>
          <cell r="M28">
            <v>11.8</v>
          </cell>
          <cell r="Q28">
            <v>50.762711864406775</v>
          </cell>
          <cell r="R28">
            <v>50.762711864406775</v>
          </cell>
          <cell r="S28">
            <v>12.6</v>
          </cell>
          <cell r="T28">
            <v>12.4</v>
          </cell>
          <cell r="U28">
            <v>13.8</v>
          </cell>
          <cell r="W28">
            <v>0</v>
          </cell>
          <cell r="X28">
            <v>8</v>
          </cell>
        </row>
        <row r="29">
          <cell r="A29" t="str">
            <v>Пельмени С говядиной и свининой, ВЕС, ТМ Славница сфера пуговки  ПОКОМ</v>
          </cell>
          <cell r="B29" t="str">
            <v>кг</v>
          </cell>
          <cell r="D29">
            <v>2170</v>
          </cell>
          <cell r="E29">
            <v>1200</v>
          </cell>
          <cell r="F29">
            <v>890</v>
          </cell>
          <cell r="G29">
            <v>2295</v>
          </cell>
          <cell r="H29">
            <v>1</v>
          </cell>
          <cell r="M29">
            <v>178</v>
          </cell>
          <cell r="N29">
            <v>600</v>
          </cell>
          <cell r="Q29">
            <v>16.264044943820224</v>
          </cell>
          <cell r="R29">
            <v>12.893258426966293</v>
          </cell>
          <cell r="S29">
            <v>244</v>
          </cell>
          <cell r="T29">
            <v>242</v>
          </cell>
          <cell r="U29">
            <v>234</v>
          </cell>
          <cell r="W29">
            <v>600</v>
          </cell>
          <cell r="X29">
            <v>5</v>
          </cell>
        </row>
        <row r="30">
          <cell r="A30" t="str">
            <v>Пельмени Со свининой и говядиной ТМ Особый рецепт Любимая ложка 1,0 кг  ПОКОМ</v>
          </cell>
          <cell r="B30" t="str">
            <v>шт</v>
          </cell>
          <cell r="D30">
            <v>399</v>
          </cell>
          <cell r="E30">
            <v>600</v>
          </cell>
          <cell r="F30">
            <v>200</v>
          </cell>
          <cell r="G30">
            <v>742</v>
          </cell>
          <cell r="H30">
            <v>1</v>
          </cell>
          <cell r="M30">
            <v>40</v>
          </cell>
          <cell r="Q30">
            <v>18.55</v>
          </cell>
          <cell r="R30">
            <v>18.55</v>
          </cell>
          <cell r="S30">
            <v>51.8</v>
          </cell>
          <cell r="T30">
            <v>48.6</v>
          </cell>
          <cell r="U30">
            <v>51.4</v>
          </cell>
          <cell r="W30">
            <v>0</v>
          </cell>
          <cell r="X30">
            <v>5</v>
          </cell>
        </row>
        <row r="31">
          <cell r="A31" t="str">
            <v>Снеки  ЖАР-мени ВЕС. рубленые в тесте замор.  ПОКОМ</v>
          </cell>
          <cell r="B31" t="str">
            <v>кг</v>
          </cell>
          <cell r="D31">
            <v>5.5</v>
          </cell>
          <cell r="F31">
            <v>10.5</v>
          </cell>
          <cell r="G31">
            <v>-10.5</v>
          </cell>
          <cell r="H31">
            <v>0</v>
          </cell>
          <cell r="M31">
            <v>2.1</v>
          </cell>
          <cell r="Q31">
            <v>-5</v>
          </cell>
          <cell r="R31">
            <v>-5</v>
          </cell>
          <cell r="S31">
            <v>0</v>
          </cell>
          <cell r="T31">
            <v>0</v>
          </cell>
          <cell r="U31">
            <v>50.6</v>
          </cell>
          <cell r="V31" t="str">
            <v>устар.</v>
          </cell>
          <cell r="W31">
            <v>0</v>
          </cell>
          <cell r="X31">
            <v>0</v>
          </cell>
        </row>
        <row r="32">
          <cell r="A32" t="str">
            <v>Сосиски Оригинальные заморож. ТМ Стародворье в вак 0,33 кг  Поком</v>
          </cell>
          <cell r="B32" t="str">
            <v>шт</v>
          </cell>
          <cell r="D32">
            <v>36</v>
          </cell>
          <cell r="G32">
            <v>36</v>
          </cell>
          <cell r="H32">
            <v>0.33</v>
          </cell>
          <cell r="M32">
            <v>0</v>
          </cell>
          <cell r="Q32" t="e">
            <v>#DIV/0!</v>
          </cell>
          <cell r="R32" t="e">
            <v>#DIV/0!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6</v>
          </cell>
        </row>
        <row r="33">
          <cell r="A33" t="str">
            <v>Фрай-пицца с ветчиной и грибами 3,0 кг. ВЕС.  ПОКОМ</v>
          </cell>
          <cell r="B33" t="str">
            <v>кг</v>
          </cell>
          <cell r="H33">
            <v>1</v>
          </cell>
          <cell r="M33">
            <v>0</v>
          </cell>
          <cell r="N33">
            <v>50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W33">
            <v>50</v>
          </cell>
          <cell r="X33">
            <v>3</v>
          </cell>
        </row>
        <row r="34">
          <cell r="A34" t="str">
            <v>Хотстеры ТМ Горячая штучка ТС Хотстеры 0,25 кг зам  ПОКОМ</v>
          </cell>
          <cell r="B34" t="str">
            <v>шт</v>
          </cell>
          <cell r="D34">
            <v>345</v>
          </cell>
          <cell r="E34">
            <v>756</v>
          </cell>
          <cell r="F34">
            <v>236</v>
          </cell>
          <cell r="G34">
            <v>760</v>
          </cell>
          <cell r="H34">
            <v>0.25</v>
          </cell>
          <cell r="M34">
            <v>47.2</v>
          </cell>
          <cell r="Q34">
            <v>16.101694915254235</v>
          </cell>
          <cell r="R34">
            <v>16.101694915254235</v>
          </cell>
          <cell r="S34">
            <v>54</v>
          </cell>
          <cell r="T34">
            <v>49.6</v>
          </cell>
          <cell r="U34">
            <v>77.599999999999994</v>
          </cell>
          <cell r="W34">
            <v>0</v>
          </cell>
          <cell r="X34">
            <v>12</v>
          </cell>
        </row>
        <row r="35">
          <cell r="A35" t="str">
            <v>Хрустящие крылышки. В панировке куриные жареные.ВЕС  ПОКОМ</v>
          </cell>
          <cell r="B35" t="str">
            <v>кг</v>
          </cell>
          <cell r="D35">
            <v>63</v>
          </cell>
          <cell r="E35">
            <v>149.4</v>
          </cell>
          <cell r="F35">
            <v>50.4</v>
          </cell>
          <cell r="G35">
            <v>149.4</v>
          </cell>
          <cell r="H35">
            <v>1</v>
          </cell>
          <cell r="M35">
            <v>10.08</v>
          </cell>
          <cell r="Q35">
            <v>14.821428571428571</v>
          </cell>
          <cell r="R35">
            <v>14.821428571428571</v>
          </cell>
          <cell r="S35">
            <v>0</v>
          </cell>
          <cell r="T35">
            <v>0</v>
          </cell>
          <cell r="U35">
            <v>9.7200000000000006</v>
          </cell>
          <cell r="W35">
            <v>0</v>
          </cell>
          <cell r="X35">
            <v>1.8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 t="str">
            <v>Нояб</v>
          </cell>
          <cell r="D36">
            <v>785</v>
          </cell>
          <cell r="E36">
            <v>696</v>
          </cell>
          <cell r="F36">
            <v>405</v>
          </cell>
          <cell r="G36">
            <v>961</v>
          </cell>
          <cell r="H36">
            <v>0.25</v>
          </cell>
          <cell r="M36">
            <v>81</v>
          </cell>
          <cell r="N36">
            <v>150</v>
          </cell>
          <cell r="Q36">
            <v>13.716049382716049</v>
          </cell>
          <cell r="R36">
            <v>11.864197530864198</v>
          </cell>
          <cell r="S36">
            <v>71.8</v>
          </cell>
          <cell r="T36">
            <v>90</v>
          </cell>
          <cell r="U36">
            <v>95.4</v>
          </cell>
          <cell r="W36">
            <v>37.5</v>
          </cell>
          <cell r="X36">
            <v>12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 t="str">
            <v>Нояб</v>
          </cell>
          <cell r="D37">
            <v>853</v>
          </cell>
          <cell r="E37">
            <v>600</v>
          </cell>
          <cell r="F37">
            <v>368</v>
          </cell>
          <cell r="G37">
            <v>975</v>
          </cell>
          <cell r="H37">
            <v>0.25</v>
          </cell>
          <cell r="M37">
            <v>73.599999999999994</v>
          </cell>
          <cell r="Q37">
            <v>13.247282608695652</v>
          </cell>
          <cell r="R37">
            <v>13.247282608695652</v>
          </cell>
          <cell r="S37">
            <v>79.400000000000006</v>
          </cell>
          <cell r="T37">
            <v>89</v>
          </cell>
          <cell r="U37">
            <v>80.8</v>
          </cell>
          <cell r="W37">
            <v>0</v>
          </cell>
          <cell r="X37">
            <v>12</v>
          </cell>
        </row>
        <row r="38">
          <cell r="A38" t="str">
            <v>Чебуреки сочные ТМ Зареченские ТС Зареченские продукты.  Поком</v>
          </cell>
          <cell r="B38" t="str">
            <v>кг</v>
          </cell>
          <cell r="E38">
            <v>50</v>
          </cell>
          <cell r="F38">
            <v>50</v>
          </cell>
          <cell r="G38">
            <v>0</v>
          </cell>
          <cell r="H38">
            <v>1</v>
          </cell>
          <cell r="M38">
            <v>10</v>
          </cell>
          <cell r="N38">
            <v>2500</v>
          </cell>
          <cell r="Q38">
            <v>250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W38">
            <v>2500</v>
          </cell>
          <cell r="X38">
            <v>5</v>
          </cell>
        </row>
        <row r="39">
          <cell r="A39" t="str">
            <v>Чебуреки сочные, ВЕС, куриные жарен. зам  ПОКОМ</v>
          </cell>
          <cell r="B39" t="str">
            <v>кг</v>
          </cell>
          <cell r="F39">
            <v>50</v>
          </cell>
          <cell r="G39">
            <v>-50</v>
          </cell>
          <cell r="H39">
            <v>0</v>
          </cell>
          <cell r="M39">
            <v>10</v>
          </cell>
          <cell r="Q39">
            <v>-5</v>
          </cell>
          <cell r="R39">
            <v>-5</v>
          </cell>
          <cell r="S39">
            <v>0</v>
          </cell>
          <cell r="T39">
            <v>0</v>
          </cell>
          <cell r="U39">
            <v>0</v>
          </cell>
          <cell r="V39" t="str">
            <v>устар.</v>
          </cell>
          <cell r="W39">
            <v>0</v>
          </cell>
          <cell r="X39">
            <v>0</v>
          </cell>
        </row>
        <row r="40">
          <cell r="A40" t="str">
            <v>БОНУС_Готовые чебупели сочные с мясом ТМ Горячая штучка  0,3кг зам  ПОКОМ</v>
          </cell>
          <cell r="B40" t="str">
            <v>шт</v>
          </cell>
          <cell r="D40">
            <v>85</v>
          </cell>
          <cell r="E40">
            <v>75</v>
          </cell>
          <cell r="F40">
            <v>59</v>
          </cell>
          <cell r="H40">
            <v>0</v>
          </cell>
          <cell r="M40">
            <v>11.8</v>
          </cell>
          <cell r="Q40">
            <v>0</v>
          </cell>
          <cell r="R40">
            <v>0</v>
          </cell>
          <cell r="S40">
            <v>38.4</v>
          </cell>
          <cell r="T40">
            <v>69.8</v>
          </cell>
          <cell r="U40">
            <v>59.8</v>
          </cell>
          <cell r="W40">
            <v>0</v>
          </cell>
          <cell r="X40">
            <v>0</v>
          </cell>
        </row>
        <row r="41">
          <cell r="A41" t="str">
            <v>БОНУС_Пельмени Бульмени со сливочным маслом Горячая штучка 0,9 кг  ПОКОМ</v>
          </cell>
          <cell r="B41" t="str">
            <v>шт</v>
          </cell>
          <cell r="D41">
            <v>41</v>
          </cell>
          <cell r="E41">
            <v>74</v>
          </cell>
          <cell r="F41">
            <v>90</v>
          </cell>
          <cell r="G41">
            <v>-6</v>
          </cell>
          <cell r="H41">
            <v>0</v>
          </cell>
          <cell r="M41">
            <v>18</v>
          </cell>
          <cell r="Q41">
            <v>-0.33333333333333331</v>
          </cell>
          <cell r="R41">
            <v>-0.33333333333333331</v>
          </cell>
          <cell r="S41">
            <v>23.4</v>
          </cell>
          <cell r="T41">
            <v>35</v>
          </cell>
          <cell r="U41">
            <v>25.2</v>
          </cell>
          <cell r="W41">
            <v>0</v>
          </cell>
          <cell r="X4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44"/>
  <sheetViews>
    <sheetView tabSelected="1" workbookViewId="0">
      <pane ySplit="5" topLeftCell="A6" activePane="bottomLeft" state="frozen"/>
      <selection pane="bottomLeft" activeCell="AD13" sqref="AD13"/>
    </sheetView>
  </sheetViews>
  <sheetFormatPr defaultColWidth="10.5" defaultRowHeight="11.45" customHeight="1" outlineLevelRow="2" x14ac:dyDescent="0.2"/>
  <cols>
    <col min="1" max="1" width="63" style="1" customWidth="1"/>
    <col min="2" max="2" width="4.33203125" style="1" customWidth="1"/>
    <col min="3" max="3" width="8.33203125" style="1" customWidth="1"/>
    <col min="4" max="9" width="6.83203125" style="1" customWidth="1"/>
    <col min="10" max="10" width="5" style="19" customWidth="1"/>
    <col min="11" max="11" width="0.83203125" style="2" customWidth="1"/>
    <col min="12" max="14" width="1" style="2" customWidth="1"/>
    <col min="15" max="15" width="7.33203125" style="2" customWidth="1"/>
    <col min="16" max="17" width="8.33203125" style="2" customWidth="1"/>
    <col min="18" max="18" width="17" style="2" customWidth="1"/>
    <col min="19" max="20" width="5.33203125" style="2" customWidth="1"/>
    <col min="21" max="23" width="8.5" style="2" customWidth="1"/>
    <col min="24" max="25" width="10.5" style="2"/>
    <col min="26" max="26" width="8.6640625" style="19" customWidth="1"/>
    <col min="27" max="27" width="10.5" style="20"/>
    <col min="28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25" t="s">
        <v>69</v>
      </c>
      <c r="D3" s="4" t="s">
        <v>3</v>
      </c>
      <c r="E3" s="4"/>
      <c r="F3" s="4"/>
      <c r="G3" s="4"/>
      <c r="H3" s="4"/>
      <c r="I3" s="4"/>
      <c r="J3" s="9" t="s">
        <v>48</v>
      </c>
      <c r="K3" s="10" t="s">
        <v>49</v>
      </c>
      <c r="L3" s="10" t="s">
        <v>50</v>
      </c>
      <c r="M3" s="10" t="s">
        <v>51</v>
      </c>
      <c r="N3" s="10" t="s">
        <v>51</v>
      </c>
      <c r="O3" s="10" t="s">
        <v>52</v>
      </c>
      <c r="P3" s="10" t="s">
        <v>51</v>
      </c>
      <c r="Q3" s="11" t="s">
        <v>53</v>
      </c>
      <c r="R3" s="12"/>
      <c r="S3" s="10" t="s">
        <v>54</v>
      </c>
      <c r="T3" s="10" t="s">
        <v>55</v>
      </c>
      <c r="U3" s="13" t="s">
        <v>56</v>
      </c>
      <c r="V3" s="13" t="s">
        <v>57</v>
      </c>
      <c r="W3" s="13" t="s">
        <v>65</v>
      </c>
      <c r="X3" s="10" t="s">
        <v>58</v>
      </c>
      <c r="Y3" s="10" t="s">
        <v>59</v>
      </c>
      <c r="Z3" s="9"/>
      <c r="AA3" s="14" t="s">
        <v>60</v>
      </c>
      <c r="AB3" s="10" t="s">
        <v>61</v>
      </c>
    </row>
    <row r="4" spans="1:28" ht="26.1" customHeight="1" x14ac:dyDescent="0.2">
      <c r="A4" s="4" t="s">
        <v>1</v>
      </c>
      <c r="B4" s="4" t="s">
        <v>2</v>
      </c>
      <c r="C4" s="25" t="s">
        <v>69</v>
      </c>
      <c r="D4" s="4" t="s">
        <v>4</v>
      </c>
      <c r="E4" s="4" t="s">
        <v>5</v>
      </c>
      <c r="F4" s="4" t="s">
        <v>6</v>
      </c>
      <c r="G4" s="4" t="s">
        <v>7</v>
      </c>
      <c r="H4" s="25" t="s">
        <v>67</v>
      </c>
      <c r="I4" s="25" t="s">
        <v>68</v>
      </c>
      <c r="J4" s="9"/>
      <c r="K4" s="10"/>
      <c r="L4" s="10"/>
      <c r="M4" s="13"/>
      <c r="N4" s="10"/>
      <c r="O4" s="10"/>
      <c r="P4" s="15"/>
      <c r="Q4" s="11" t="s">
        <v>62</v>
      </c>
      <c r="R4" s="12" t="s">
        <v>63</v>
      </c>
      <c r="S4" s="10"/>
      <c r="T4" s="10"/>
      <c r="U4" s="10"/>
      <c r="V4" s="10"/>
      <c r="W4" s="10"/>
      <c r="X4" s="10"/>
      <c r="Y4" s="10"/>
      <c r="Z4" s="9"/>
      <c r="AA4" s="14"/>
      <c r="AB4" s="10"/>
    </row>
    <row r="5" spans="1:28" ht="11.1" customHeight="1" x14ac:dyDescent="0.2">
      <c r="A5" s="5"/>
      <c r="B5" s="5"/>
      <c r="C5" s="5"/>
      <c r="D5" s="6"/>
      <c r="E5" s="6"/>
      <c r="F5" s="16">
        <f t="shared" ref="F5:I5" si="0">SUM(F6:F74)</f>
        <v>7862.5</v>
      </c>
      <c r="G5" s="16">
        <f t="shared" si="0"/>
        <v>16387.8</v>
      </c>
      <c r="H5" s="16">
        <f t="shared" si="0"/>
        <v>226</v>
      </c>
      <c r="I5" s="16">
        <f t="shared" si="0"/>
        <v>16116.8</v>
      </c>
      <c r="J5" s="9"/>
      <c r="K5" s="16">
        <f t="shared" ref="K5:P5" si="1">SUM(K6:K74)</f>
        <v>0</v>
      </c>
      <c r="L5" s="16">
        <f t="shared" si="1"/>
        <v>0</v>
      </c>
      <c r="M5" s="16">
        <f t="shared" si="1"/>
        <v>0</v>
      </c>
      <c r="N5" s="16">
        <f t="shared" si="1"/>
        <v>0</v>
      </c>
      <c r="O5" s="16">
        <f t="shared" si="1"/>
        <v>1572.5000000000002</v>
      </c>
      <c r="P5" s="16">
        <f t="shared" si="1"/>
        <v>9924.84</v>
      </c>
      <c r="Q5" s="16">
        <f>SUM(Q6:Q53)</f>
        <v>0</v>
      </c>
      <c r="R5" s="17"/>
      <c r="S5" s="10"/>
      <c r="T5" s="10"/>
      <c r="U5" s="16">
        <f>SUM(U6:U74)</f>
        <v>1568.9399999999998</v>
      </c>
      <c r="V5" s="16">
        <f>SUM(V6:V74)</f>
        <v>1620.22</v>
      </c>
      <c r="W5" s="16">
        <f>SUM(W6:W74)</f>
        <v>1383.3199999999997</v>
      </c>
      <c r="X5" s="10"/>
      <c r="Y5" s="16">
        <f>SUM(Y6:Y74)</f>
        <v>6771.0700000000006</v>
      </c>
      <c r="Z5" s="9" t="s">
        <v>64</v>
      </c>
      <c r="AA5" s="18">
        <f>SUM(AA6:AA74)</f>
        <v>1469</v>
      </c>
      <c r="AB5" s="16">
        <f>SUM(AB6:AB74)</f>
        <v>6781.1200000000008</v>
      </c>
    </row>
    <row r="6" spans="1:28" ht="11.1" customHeight="1" outlineLevel="2" x14ac:dyDescent="0.2">
      <c r="A6" s="7" t="s">
        <v>11</v>
      </c>
      <c r="B6" s="7" t="s">
        <v>9</v>
      </c>
      <c r="C6" s="27" t="str">
        <f>VLOOKUP(A6,[1]TDSheet!$A:$C,3,0)</f>
        <v>Нояб</v>
      </c>
      <c r="D6" s="8">
        <v>524</v>
      </c>
      <c r="E6" s="8">
        <v>756</v>
      </c>
      <c r="F6" s="8">
        <v>295</v>
      </c>
      <c r="G6" s="8">
        <v>876</v>
      </c>
      <c r="H6" s="8"/>
      <c r="I6" s="8">
        <f>G6-H6</f>
        <v>876</v>
      </c>
      <c r="J6" s="19">
        <f>VLOOKUP(A6,[1]TDSheet!$A:$H,8,0)</f>
        <v>0.3</v>
      </c>
      <c r="O6" s="2">
        <f>F6/5</f>
        <v>59</v>
      </c>
      <c r="P6" s="21"/>
      <c r="Q6" s="21"/>
      <c r="S6" s="2">
        <f>(I6+P6)/O6</f>
        <v>14.847457627118644</v>
      </c>
      <c r="T6" s="2">
        <f>I6/O6</f>
        <v>14.847457627118644</v>
      </c>
      <c r="U6" s="2">
        <f>VLOOKUP(A6,[1]TDSheet!$A:$T,20,0)</f>
        <v>75.8</v>
      </c>
      <c r="V6" s="2">
        <f>VLOOKUP(A6,[1]TDSheet!$A:$U,21,0)</f>
        <v>56.2</v>
      </c>
      <c r="W6" s="2">
        <f>VLOOKUP(A6,[1]TDSheet!$A:$M,13,0)</f>
        <v>89</v>
      </c>
      <c r="Y6" s="2">
        <f>P6*J6</f>
        <v>0</v>
      </c>
      <c r="Z6" s="19">
        <f>VLOOKUP(A6,[1]TDSheet!$A:$X,24,0)</f>
        <v>12</v>
      </c>
      <c r="AA6" s="20">
        <f>P6/Z6</f>
        <v>0</v>
      </c>
      <c r="AB6" s="2">
        <f>AA6*Z6*J6</f>
        <v>0</v>
      </c>
    </row>
    <row r="7" spans="1:28" ht="11.1" customHeight="1" outlineLevel="2" x14ac:dyDescent="0.2">
      <c r="A7" s="7" t="s">
        <v>12</v>
      </c>
      <c r="B7" s="7" t="s">
        <v>9</v>
      </c>
      <c r="C7" s="27" t="str">
        <f>VLOOKUP(A7,[1]TDSheet!$A:$C,3,0)</f>
        <v>Нояб</v>
      </c>
      <c r="D7" s="8">
        <v>798</v>
      </c>
      <c r="E7" s="8"/>
      <c r="F7" s="28">
        <f>323+F43</f>
        <v>455</v>
      </c>
      <c r="G7" s="8">
        <v>381</v>
      </c>
      <c r="H7" s="8"/>
      <c r="I7" s="28">
        <f>G7-H7+I43</f>
        <v>289</v>
      </c>
      <c r="J7" s="19">
        <f>VLOOKUP(A7,[1]TDSheet!$A:$H,8,0)</f>
        <v>0.3</v>
      </c>
      <c r="O7" s="2">
        <f t="shared" ref="O7:O44" si="2">F7/5</f>
        <v>91</v>
      </c>
      <c r="P7" s="21">
        <v>900</v>
      </c>
      <c r="Q7" s="21"/>
      <c r="S7" s="2">
        <f t="shared" ref="S7:S44" si="3">(I7+P7)/O7</f>
        <v>13.065934065934066</v>
      </c>
      <c r="T7" s="2">
        <f t="shared" ref="T7:T44" si="4">I7/O7</f>
        <v>3.1758241758241756</v>
      </c>
      <c r="U7" s="2">
        <f>VLOOKUP(A7,[1]TDSheet!$A:$T,20,0)</f>
        <v>56.6</v>
      </c>
      <c r="V7" s="2">
        <f>VLOOKUP(A7,[1]TDSheet!$A:$U,21,0)</f>
        <v>66.599999999999994</v>
      </c>
      <c r="W7" s="2">
        <f>VLOOKUP(A7,[1]TDSheet!$A:$M,13,0)</f>
        <v>34.4</v>
      </c>
      <c r="Y7" s="2">
        <f t="shared" ref="Y7:Y44" si="5">P7*J7</f>
        <v>270</v>
      </c>
      <c r="Z7" s="19">
        <f>VLOOKUP(A7,[1]TDSheet!$A:$X,24,0)</f>
        <v>12</v>
      </c>
      <c r="AA7" s="20">
        <v>75</v>
      </c>
      <c r="AB7" s="2">
        <f t="shared" ref="AB7:AB44" si="6">AA7*Z7*J7</f>
        <v>270</v>
      </c>
    </row>
    <row r="8" spans="1:28" ht="11.1" customHeight="1" outlineLevel="2" x14ac:dyDescent="0.2">
      <c r="A8" s="7" t="s">
        <v>13</v>
      </c>
      <c r="B8" s="7" t="s">
        <v>14</v>
      </c>
      <c r="C8" s="7"/>
      <c r="D8" s="8">
        <v>25.9</v>
      </c>
      <c r="E8" s="8"/>
      <c r="F8" s="8">
        <v>3.7</v>
      </c>
      <c r="G8" s="8">
        <v>18.5</v>
      </c>
      <c r="H8" s="8"/>
      <c r="I8" s="8">
        <f t="shared" ref="I8:I44" si="7">G8-H8</f>
        <v>18.5</v>
      </c>
      <c r="J8" s="19">
        <f>VLOOKUP(A8,[1]TDSheet!$A:$H,8,0)</f>
        <v>1</v>
      </c>
      <c r="O8" s="2">
        <f t="shared" si="2"/>
        <v>0.74</v>
      </c>
      <c r="P8" s="21"/>
      <c r="Q8" s="21"/>
      <c r="S8" s="2">
        <f t="shared" si="3"/>
        <v>25</v>
      </c>
      <c r="T8" s="2">
        <f t="shared" si="4"/>
        <v>25</v>
      </c>
      <c r="U8" s="2">
        <f>VLOOKUP(A8,[1]TDSheet!$A:$T,20,0)</f>
        <v>0.74</v>
      </c>
      <c r="V8" s="2">
        <f>VLOOKUP(A8,[1]TDSheet!$A:$U,21,0)</f>
        <v>3.7</v>
      </c>
      <c r="W8" s="2">
        <f>VLOOKUP(A8,[1]TDSheet!$A:$M,13,0)</f>
        <v>2.96</v>
      </c>
      <c r="Y8" s="2">
        <f t="shared" si="5"/>
        <v>0</v>
      </c>
      <c r="Z8" s="19">
        <f>VLOOKUP(A8,[1]TDSheet!$A:$X,24,0)</f>
        <v>3.7</v>
      </c>
      <c r="AA8" s="20">
        <f t="shared" ref="AA8:AA36" si="8">P8/Z8</f>
        <v>0</v>
      </c>
      <c r="AB8" s="2">
        <f t="shared" si="6"/>
        <v>0</v>
      </c>
    </row>
    <row r="9" spans="1:28" ht="11.1" customHeight="1" outlineLevel="2" x14ac:dyDescent="0.2">
      <c r="A9" s="7" t="s">
        <v>15</v>
      </c>
      <c r="B9" s="7" t="s">
        <v>14</v>
      </c>
      <c r="C9" s="7"/>
      <c r="D9" s="8">
        <v>500.5</v>
      </c>
      <c r="E9" s="8"/>
      <c r="F9" s="8">
        <v>293.39999999999998</v>
      </c>
      <c r="G9" s="8">
        <v>196.1</v>
      </c>
      <c r="H9" s="8"/>
      <c r="I9" s="8">
        <f t="shared" si="7"/>
        <v>196.1</v>
      </c>
      <c r="J9" s="19">
        <f>VLOOKUP(A9,[1]TDSheet!$A:$H,8,0)</f>
        <v>1</v>
      </c>
      <c r="O9" s="2">
        <f t="shared" si="2"/>
        <v>58.679999999999993</v>
      </c>
      <c r="P9" s="21">
        <v>550</v>
      </c>
      <c r="Q9" s="21"/>
      <c r="S9" s="2">
        <f t="shared" si="3"/>
        <v>12.714723926380371</v>
      </c>
      <c r="T9" s="2">
        <f t="shared" si="4"/>
        <v>3.3418541240627135</v>
      </c>
      <c r="U9" s="2">
        <f>VLOOKUP(A9,[1]TDSheet!$A:$T,20,0)</f>
        <v>0</v>
      </c>
      <c r="V9" s="2">
        <f>VLOOKUP(A9,[1]TDSheet!$A:$U,21,0)</f>
        <v>50.6</v>
      </c>
      <c r="W9" s="2">
        <f>VLOOKUP(A9,[1]TDSheet!$A:$M,13,0)</f>
        <v>2.1</v>
      </c>
      <c r="Y9" s="2">
        <f t="shared" si="5"/>
        <v>550</v>
      </c>
      <c r="Z9" s="19">
        <f>VLOOKUP(A9,[1]TDSheet!$A:$X,24,0)</f>
        <v>5.5</v>
      </c>
      <c r="AA9" s="20">
        <v>100</v>
      </c>
      <c r="AB9" s="2">
        <f t="shared" si="6"/>
        <v>550</v>
      </c>
    </row>
    <row r="10" spans="1:28" ht="11.1" customHeight="1" outlineLevel="2" x14ac:dyDescent="0.2">
      <c r="A10" s="24" t="s">
        <v>16</v>
      </c>
      <c r="B10" s="7" t="s">
        <v>14</v>
      </c>
      <c r="C10" s="7"/>
      <c r="D10" s="8"/>
      <c r="E10" s="8">
        <v>9</v>
      </c>
      <c r="F10" s="8"/>
      <c r="G10" s="8">
        <v>9</v>
      </c>
      <c r="H10" s="8">
        <f>VLOOKUP(A10,Лист1!A:B,2,0)</f>
        <v>9</v>
      </c>
      <c r="I10" s="8">
        <f t="shared" si="7"/>
        <v>0</v>
      </c>
      <c r="J10" s="19">
        <v>0</v>
      </c>
      <c r="O10" s="2">
        <f t="shared" si="2"/>
        <v>0</v>
      </c>
      <c r="P10" s="21"/>
      <c r="Q10" s="21"/>
      <c r="S10" s="2" t="e">
        <f t="shared" si="3"/>
        <v>#DIV/0!</v>
      </c>
      <c r="T10" s="2" t="e">
        <f t="shared" si="4"/>
        <v>#DIV/0!</v>
      </c>
      <c r="U10" s="2">
        <v>0</v>
      </c>
      <c r="V10" s="2">
        <v>0</v>
      </c>
      <c r="W10" s="2">
        <v>0</v>
      </c>
      <c r="Y10" s="2">
        <f t="shared" si="5"/>
        <v>0</v>
      </c>
      <c r="Z10" s="19">
        <v>0</v>
      </c>
      <c r="AA10" s="20">
        <v>0</v>
      </c>
      <c r="AB10" s="2">
        <f t="shared" si="6"/>
        <v>0</v>
      </c>
    </row>
    <row r="11" spans="1:28" ht="11.1" customHeight="1" outlineLevel="2" x14ac:dyDescent="0.2">
      <c r="A11" s="7" t="s">
        <v>17</v>
      </c>
      <c r="B11" s="7" t="s">
        <v>9</v>
      </c>
      <c r="C11" s="7"/>
      <c r="D11" s="8">
        <v>711</v>
      </c>
      <c r="E11" s="8"/>
      <c r="F11" s="8">
        <v>204</v>
      </c>
      <c r="G11" s="8">
        <v>465</v>
      </c>
      <c r="H11" s="8"/>
      <c r="I11" s="8">
        <f t="shared" si="7"/>
        <v>465</v>
      </c>
      <c r="J11" s="19">
        <f>VLOOKUP(A11,[1]TDSheet!$A:$H,8,0)</f>
        <v>0.25</v>
      </c>
      <c r="O11" s="2">
        <f t="shared" si="2"/>
        <v>40.799999999999997</v>
      </c>
      <c r="P11" s="21">
        <v>120</v>
      </c>
      <c r="Q11" s="21"/>
      <c r="S11" s="2">
        <f t="shared" si="3"/>
        <v>14.338235294117649</v>
      </c>
      <c r="T11" s="2">
        <f t="shared" si="4"/>
        <v>11.397058823529413</v>
      </c>
      <c r="U11" s="2">
        <f>VLOOKUP(A11,[1]TDSheet!$A:$T,20,0)</f>
        <v>59.4</v>
      </c>
      <c r="V11" s="2">
        <f>VLOOKUP(A11,[1]TDSheet!$A:$U,21,0)</f>
        <v>53.8</v>
      </c>
      <c r="W11" s="2">
        <f>VLOOKUP(A11,[1]TDSheet!$A:$M,13,0)</f>
        <v>34.4</v>
      </c>
      <c r="Y11" s="2">
        <f t="shared" si="5"/>
        <v>30</v>
      </c>
      <c r="Z11" s="19">
        <f>VLOOKUP(A11,[1]TDSheet!$A:$X,24,0)</f>
        <v>12</v>
      </c>
      <c r="AA11" s="20">
        <v>10</v>
      </c>
      <c r="AB11" s="2">
        <f t="shared" si="6"/>
        <v>30</v>
      </c>
    </row>
    <row r="12" spans="1:28" ht="11.1" customHeight="1" outlineLevel="2" x14ac:dyDescent="0.2">
      <c r="A12" s="24" t="s">
        <v>18</v>
      </c>
      <c r="B12" s="7" t="s">
        <v>14</v>
      </c>
      <c r="C12" s="7"/>
      <c r="D12" s="8"/>
      <c r="E12" s="8">
        <v>9</v>
      </c>
      <c r="F12" s="8"/>
      <c r="G12" s="8">
        <v>9</v>
      </c>
      <c r="H12" s="8">
        <f>VLOOKUP(A12,Лист1!A:B,2,0)</f>
        <v>9</v>
      </c>
      <c r="I12" s="8">
        <f t="shared" si="7"/>
        <v>0</v>
      </c>
      <c r="J12" s="19">
        <v>0</v>
      </c>
      <c r="O12" s="2">
        <f t="shared" si="2"/>
        <v>0</v>
      </c>
      <c r="P12" s="21"/>
      <c r="Q12" s="21"/>
      <c r="S12" s="2" t="e">
        <f t="shared" si="3"/>
        <v>#DIV/0!</v>
      </c>
      <c r="T12" s="2" t="e">
        <f t="shared" si="4"/>
        <v>#DIV/0!</v>
      </c>
      <c r="U12" s="2">
        <v>0</v>
      </c>
      <c r="V12" s="2">
        <v>0</v>
      </c>
      <c r="W12" s="2">
        <v>0</v>
      </c>
      <c r="Y12" s="2">
        <f t="shared" si="5"/>
        <v>0</v>
      </c>
      <c r="Z12" s="19">
        <v>0</v>
      </c>
      <c r="AA12" s="20">
        <v>0</v>
      </c>
      <c r="AB12" s="2">
        <f t="shared" si="6"/>
        <v>0</v>
      </c>
    </row>
    <row r="13" spans="1:28" ht="11.1" customHeight="1" outlineLevel="2" x14ac:dyDescent="0.2">
      <c r="A13" s="7" t="s">
        <v>19</v>
      </c>
      <c r="B13" s="7" t="s">
        <v>14</v>
      </c>
      <c r="C13" s="7"/>
      <c r="D13" s="8">
        <v>8.9</v>
      </c>
      <c r="E13" s="8">
        <v>70.2</v>
      </c>
      <c r="F13" s="8"/>
      <c r="G13" s="8">
        <v>70.2</v>
      </c>
      <c r="H13" s="8"/>
      <c r="I13" s="8">
        <f t="shared" si="7"/>
        <v>70.2</v>
      </c>
      <c r="J13" s="19">
        <f>VLOOKUP(A13,[1]TDSheet!$A:$H,8,0)</f>
        <v>1</v>
      </c>
      <c r="O13" s="2">
        <f t="shared" si="2"/>
        <v>0</v>
      </c>
      <c r="P13" s="21"/>
      <c r="Q13" s="21"/>
      <c r="S13" s="2" t="e">
        <f t="shared" si="3"/>
        <v>#DIV/0!</v>
      </c>
      <c r="T13" s="2" t="e">
        <f t="shared" si="4"/>
        <v>#DIV/0!</v>
      </c>
      <c r="U13" s="2">
        <f>VLOOKUP(A13,[1]TDSheet!$A:$T,20,0)</f>
        <v>2.16</v>
      </c>
      <c r="V13" s="2">
        <f>VLOOKUP(A13,[1]TDSheet!$A:$U,21,0)</f>
        <v>0.36</v>
      </c>
      <c r="W13" s="2">
        <f>VLOOKUP(A13,[1]TDSheet!$A:$M,13,0)</f>
        <v>7.58</v>
      </c>
      <c r="Y13" s="2">
        <f t="shared" si="5"/>
        <v>0</v>
      </c>
      <c r="Z13" s="19">
        <f>VLOOKUP(A13,[1]TDSheet!$A:$X,24,0)</f>
        <v>1.8</v>
      </c>
      <c r="AA13" s="20">
        <f t="shared" si="8"/>
        <v>0</v>
      </c>
      <c r="AB13" s="2">
        <f t="shared" si="6"/>
        <v>0</v>
      </c>
    </row>
    <row r="14" spans="1:28" ht="11.1" customHeight="1" outlineLevel="2" x14ac:dyDescent="0.2">
      <c r="A14" s="7" t="s">
        <v>20</v>
      </c>
      <c r="B14" s="7" t="s">
        <v>14</v>
      </c>
      <c r="C14" s="7"/>
      <c r="D14" s="8">
        <v>3.8</v>
      </c>
      <c r="E14" s="8"/>
      <c r="F14" s="8"/>
      <c r="G14" s="8"/>
      <c r="H14" s="8"/>
      <c r="I14" s="8">
        <f t="shared" si="7"/>
        <v>0</v>
      </c>
      <c r="J14" s="19">
        <f>VLOOKUP(A14,[1]TDSheet!$A:$H,8,0)</f>
        <v>0</v>
      </c>
      <c r="O14" s="2">
        <f t="shared" si="2"/>
        <v>0</v>
      </c>
      <c r="P14" s="21"/>
      <c r="Q14" s="21"/>
      <c r="S14" s="2" t="e">
        <f t="shared" si="3"/>
        <v>#DIV/0!</v>
      </c>
      <c r="T14" s="2" t="e">
        <f t="shared" si="4"/>
        <v>#DIV/0!</v>
      </c>
      <c r="U14" s="2">
        <f>VLOOKUP(A14,[1]TDSheet!$A:$T,20,0)</f>
        <v>37.72</v>
      </c>
      <c r="V14" s="2">
        <f>VLOOKUP(A14,[1]TDSheet!$A:$U,21,0)</f>
        <v>35.519999999999996</v>
      </c>
      <c r="W14" s="2">
        <f>VLOOKUP(A14,[1]TDSheet!$A:$M,13,0)</f>
        <v>11.1</v>
      </c>
      <c r="X14" s="26" t="str">
        <f>VLOOKUP(A14,[1]TDSheet!$A:$V,22,0)</f>
        <v>устар.</v>
      </c>
      <c r="Y14" s="2">
        <f t="shared" si="5"/>
        <v>0</v>
      </c>
      <c r="Z14" s="19">
        <f>VLOOKUP(A14,[1]TDSheet!$A:$X,24,0)</f>
        <v>0</v>
      </c>
      <c r="AA14" s="20">
        <v>0</v>
      </c>
      <c r="AB14" s="2">
        <f t="shared" si="6"/>
        <v>0</v>
      </c>
    </row>
    <row r="15" spans="1:28" ht="11.1" customHeight="1" outlineLevel="2" x14ac:dyDescent="0.2">
      <c r="A15" s="7" t="s">
        <v>21</v>
      </c>
      <c r="B15" s="7" t="s">
        <v>14</v>
      </c>
      <c r="C15" s="7"/>
      <c r="D15" s="8">
        <v>351.5</v>
      </c>
      <c r="E15" s="8">
        <v>99.9</v>
      </c>
      <c r="F15" s="8">
        <v>162.80000000000001</v>
      </c>
      <c r="G15" s="8">
        <v>281.2</v>
      </c>
      <c r="H15" s="8"/>
      <c r="I15" s="8">
        <f t="shared" si="7"/>
        <v>281.2</v>
      </c>
      <c r="J15" s="19">
        <f>VLOOKUP(A15,[1]TDSheet!$A:$H,8,0)</f>
        <v>1</v>
      </c>
      <c r="O15" s="2">
        <f t="shared" si="2"/>
        <v>32.56</v>
      </c>
      <c r="P15" s="21">
        <f t="shared" ref="P15" si="9">14*O15-I15</f>
        <v>174.64000000000004</v>
      </c>
      <c r="Q15" s="21"/>
      <c r="S15" s="2">
        <f t="shared" si="3"/>
        <v>14</v>
      </c>
      <c r="T15" s="2">
        <f t="shared" si="4"/>
        <v>8.6363636363636349</v>
      </c>
      <c r="U15" s="2">
        <f>VLOOKUP(A15,[1]TDSheet!$A:$T,20,0)</f>
        <v>37.72</v>
      </c>
      <c r="V15" s="2">
        <f>VLOOKUP(A15,[1]TDSheet!$A:$U,21,0)</f>
        <v>35.519999999999996</v>
      </c>
      <c r="W15" s="2">
        <f>VLOOKUP(A15,[1]TDSheet!$A:$M,13,0)</f>
        <v>11.1</v>
      </c>
      <c r="Y15" s="2">
        <f t="shared" si="5"/>
        <v>174.64000000000004</v>
      </c>
      <c r="Z15" s="19">
        <f>VLOOKUP(A15,[1]TDSheet!$A:$X,24,0)</f>
        <v>3.7</v>
      </c>
      <c r="AA15" s="20">
        <v>47</v>
      </c>
      <c r="AB15" s="2">
        <f t="shared" si="6"/>
        <v>173.9</v>
      </c>
    </row>
    <row r="16" spans="1:28" ht="11.1" customHeight="1" outlineLevel="2" x14ac:dyDescent="0.2">
      <c r="A16" s="7" t="s">
        <v>22</v>
      </c>
      <c r="B16" s="7" t="s">
        <v>9</v>
      </c>
      <c r="C16" s="7"/>
      <c r="D16" s="8">
        <v>866</v>
      </c>
      <c r="E16" s="8">
        <v>156</v>
      </c>
      <c r="F16" s="8">
        <v>365</v>
      </c>
      <c r="G16" s="8">
        <v>551</v>
      </c>
      <c r="H16" s="8"/>
      <c r="I16" s="8">
        <f t="shared" si="7"/>
        <v>551</v>
      </c>
      <c r="J16" s="19">
        <f>VLOOKUP(A16,[1]TDSheet!$A:$H,8,0)</f>
        <v>0.25</v>
      </c>
      <c r="O16" s="2">
        <f t="shared" si="2"/>
        <v>73</v>
      </c>
      <c r="P16" s="21">
        <v>500</v>
      </c>
      <c r="Q16" s="21"/>
      <c r="S16" s="2">
        <f t="shared" si="3"/>
        <v>14.397260273972602</v>
      </c>
      <c r="T16" s="2">
        <f t="shared" si="4"/>
        <v>7.5479452054794525</v>
      </c>
      <c r="U16" s="2">
        <f>VLOOKUP(A16,[1]TDSheet!$A:$T,20,0)</f>
        <v>60.6</v>
      </c>
      <c r="V16" s="2">
        <f>VLOOKUP(A16,[1]TDSheet!$A:$U,21,0)</f>
        <v>70.599999999999994</v>
      </c>
      <c r="W16" s="2">
        <f>VLOOKUP(A16,[1]TDSheet!$A:$M,13,0)</f>
        <v>66.400000000000006</v>
      </c>
      <c r="Y16" s="2">
        <f t="shared" si="5"/>
        <v>125</v>
      </c>
      <c r="Z16" s="19">
        <f>VLOOKUP(A16,[1]TDSheet!$A:$X,24,0)</f>
        <v>12</v>
      </c>
      <c r="AA16" s="20">
        <v>42</v>
      </c>
      <c r="AB16" s="2">
        <f t="shared" si="6"/>
        <v>126</v>
      </c>
    </row>
    <row r="17" spans="1:28" ht="21.95" customHeight="1" outlineLevel="2" x14ac:dyDescent="0.2">
      <c r="A17" s="24" t="s">
        <v>23</v>
      </c>
      <c r="B17" s="7" t="s">
        <v>9</v>
      </c>
      <c r="C17" s="7"/>
      <c r="D17" s="8"/>
      <c r="E17" s="8">
        <v>72</v>
      </c>
      <c r="F17" s="8"/>
      <c r="G17" s="8">
        <v>72</v>
      </c>
      <c r="H17" s="8">
        <f>VLOOKUP(A17,Лист1!A:B,2,0)</f>
        <v>72</v>
      </c>
      <c r="I17" s="8">
        <f t="shared" si="7"/>
        <v>0</v>
      </c>
      <c r="J17" s="19">
        <v>0</v>
      </c>
      <c r="O17" s="2">
        <f t="shared" si="2"/>
        <v>0</v>
      </c>
      <c r="P17" s="21"/>
      <c r="Q17" s="21"/>
      <c r="S17" s="2" t="e">
        <f t="shared" si="3"/>
        <v>#DIV/0!</v>
      </c>
      <c r="T17" s="2" t="e">
        <f t="shared" si="4"/>
        <v>#DIV/0!</v>
      </c>
      <c r="U17" s="2">
        <v>0</v>
      </c>
      <c r="V17" s="2">
        <v>0</v>
      </c>
      <c r="W17" s="2">
        <v>0</v>
      </c>
      <c r="Y17" s="2">
        <f t="shared" si="5"/>
        <v>0</v>
      </c>
      <c r="Z17" s="19">
        <v>0</v>
      </c>
      <c r="AA17" s="20">
        <v>0</v>
      </c>
      <c r="AB17" s="2">
        <f t="shared" si="6"/>
        <v>0</v>
      </c>
    </row>
    <row r="18" spans="1:28" ht="11.1" customHeight="1" outlineLevel="2" x14ac:dyDescent="0.2">
      <c r="A18" s="7" t="s">
        <v>24</v>
      </c>
      <c r="B18" s="7" t="s">
        <v>9</v>
      </c>
      <c r="C18" s="27" t="str">
        <f>VLOOKUP(A18,[1]TDSheet!$A:$C,3,0)</f>
        <v>Нояб</v>
      </c>
      <c r="D18" s="8">
        <v>498</v>
      </c>
      <c r="E18" s="8"/>
      <c r="F18" s="8">
        <v>288</v>
      </c>
      <c r="G18" s="8">
        <v>207</v>
      </c>
      <c r="H18" s="8"/>
      <c r="I18" s="8">
        <f t="shared" si="7"/>
        <v>207</v>
      </c>
      <c r="J18" s="19">
        <f>VLOOKUP(A18,[1]TDSheet!$A:$H,8,0)</f>
        <v>0.25</v>
      </c>
      <c r="O18" s="2">
        <f t="shared" si="2"/>
        <v>57.6</v>
      </c>
      <c r="P18" s="21">
        <v>580</v>
      </c>
      <c r="Q18" s="21"/>
      <c r="S18" s="2">
        <f t="shared" si="3"/>
        <v>13.663194444444445</v>
      </c>
      <c r="T18" s="2">
        <f t="shared" si="4"/>
        <v>3.59375</v>
      </c>
      <c r="U18" s="2">
        <f>VLOOKUP(A18,[1]TDSheet!$A:$T,20,0)</f>
        <v>30</v>
      </c>
      <c r="V18" s="2">
        <f>VLOOKUP(A18,[1]TDSheet!$A:$U,21,0)</f>
        <v>39.799999999999997</v>
      </c>
      <c r="W18" s="2">
        <f>VLOOKUP(A18,[1]TDSheet!$A:$M,13,0)</f>
        <v>34.6</v>
      </c>
      <c r="Y18" s="2">
        <f t="shared" si="5"/>
        <v>145</v>
      </c>
      <c r="Z18" s="19">
        <f>VLOOKUP(A18,[1]TDSheet!$A:$X,24,0)</f>
        <v>6</v>
      </c>
      <c r="AA18" s="20">
        <v>97</v>
      </c>
      <c r="AB18" s="2">
        <f t="shared" si="6"/>
        <v>145.5</v>
      </c>
    </row>
    <row r="19" spans="1:28" ht="11.1" customHeight="1" outlineLevel="2" x14ac:dyDescent="0.2">
      <c r="A19" s="7" t="s">
        <v>25</v>
      </c>
      <c r="B19" s="7" t="s">
        <v>9</v>
      </c>
      <c r="C19" s="7"/>
      <c r="D19" s="8">
        <v>784</v>
      </c>
      <c r="E19" s="8"/>
      <c r="F19" s="8">
        <v>336</v>
      </c>
      <c r="G19" s="8">
        <v>363</v>
      </c>
      <c r="H19" s="8"/>
      <c r="I19" s="8">
        <f t="shared" si="7"/>
        <v>363</v>
      </c>
      <c r="J19" s="19">
        <f>VLOOKUP(A19,[1]TDSheet!$A:$H,8,0)</f>
        <v>0.25</v>
      </c>
      <c r="O19" s="2">
        <f t="shared" si="2"/>
        <v>67.2</v>
      </c>
      <c r="P19" s="21">
        <v>600</v>
      </c>
      <c r="Q19" s="21"/>
      <c r="S19" s="2">
        <f t="shared" si="3"/>
        <v>14.330357142857142</v>
      </c>
      <c r="T19" s="2">
        <f t="shared" si="4"/>
        <v>5.4017857142857144</v>
      </c>
      <c r="U19" s="2">
        <f>VLOOKUP(A19,[1]TDSheet!$A:$T,20,0)</f>
        <v>59.4</v>
      </c>
      <c r="V19" s="2">
        <f>VLOOKUP(A19,[1]TDSheet!$A:$U,21,0)</f>
        <v>59</v>
      </c>
      <c r="W19" s="2">
        <f>VLOOKUP(A19,[1]TDSheet!$A:$M,13,0)</f>
        <v>52.6</v>
      </c>
      <c r="Y19" s="2">
        <f t="shared" si="5"/>
        <v>150</v>
      </c>
      <c r="Z19" s="19">
        <f>VLOOKUP(A19,[1]TDSheet!$A:$X,24,0)</f>
        <v>12</v>
      </c>
      <c r="AA19" s="20">
        <v>50</v>
      </c>
      <c r="AB19" s="2">
        <f t="shared" si="6"/>
        <v>150</v>
      </c>
    </row>
    <row r="20" spans="1:28" ht="11.1" customHeight="1" outlineLevel="2" x14ac:dyDescent="0.2">
      <c r="A20" s="7" t="s">
        <v>26</v>
      </c>
      <c r="B20" s="7" t="s">
        <v>14</v>
      </c>
      <c r="C20" s="7"/>
      <c r="D20" s="8">
        <v>402</v>
      </c>
      <c r="E20" s="8"/>
      <c r="F20" s="8">
        <v>198</v>
      </c>
      <c r="G20" s="8">
        <v>204</v>
      </c>
      <c r="H20" s="8"/>
      <c r="I20" s="8">
        <f t="shared" si="7"/>
        <v>204</v>
      </c>
      <c r="J20" s="19">
        <f>VLOOKUP(A20,[1]TDSheet!$A:$H,8,0)</f>
        <v>1</v>
      </c>
      <c r="O20" s="2">
        <f t="shared" si="2"/>
        <v>39.6</v>
      </c>
      <c r="P20" s="21">
        <v>400</v>
      </c>
      <c r="Q20" s="21"/>
      <c r="S20" s="2">
        <f t="shared" si="3"/>
        <v>15.252525252525253</v>
      </c>
      <c r="T20" s="2">
        <f t="shared" si="4"/>
        <v>5.1515151515151514</v>
      </c>
      <c r="U20" s="2">
        <f>VLOOKUP(A20,[1]TDSheet!$A:$T,20,0)</f>
        <v>0</v>
      </c>
      <c r="V20" s="2">
        <f>VLOOKUP(A20,[1]TDSheet!$A:$U,21,0)</f>
        <v>0</v>
      </c>
      <c r="W20" s="2">
        <f>VLOOKUP(A20,[1]TDSheet!$A:$M,13,0)</f>
        <v>0</v>
      </c>
      <c r="Y20" s="2">
        <f t="shared" si="5"/>
        <v>400</v>
      </c>
      <c r="Z20" s="19">
        <f>VLOOKUP(A20,[1]TDSheet!$A:$X,24,0)</f>
        <v>6</v>
      </c>
      <c r="AA20" s="20">
        <v>67</v>
      </c>
      <c r="AB20" s="2">
        <f t="shared" si="6"/>
        <v>402</v>
      </c>
    </row>
    <row r="21" spans="1:28" ht="11.1" customHeight="1" outlineLevel="2" x14ac:dyDescent="0.2">
      <c r="A21" s="7" t="s">
        <v>27</v>
      </c>
      <c r="B21" s="7" t="s">
        <v>9</v>
      </c>
      <c r="C21" s="7"/>
      <c r="D21" s="8">
        <v>212</v>
      </c>
      <c r="E21" s="8"/>
      <c r="F21" s="8">
        <v>43</v>
      </c>
      <c r="G21" s="8">
        <v>161</v>
      </c>
      <c r="H21" s="8"/>
      <c r="I21" s="8">
        <f t="shared" si="7"/>
        <v>161</v>
      </c>
      <c r="J21" s="19">
        <f>VLOOKUP(A21,[1]TDSheet!$A:$H,8,0)</f>
        <v>0.75</v>
      </c>
      <c r="O21" s="2">
        <f t="shared" si="2"/>
        <v>8.6</v>
      </c>
      <c r="P21" s="21"/>
      <c r="Q21" s="21"/>
      <c r="S21" s="2">
        <f t="shared" si="3"/>
        <v>18.720930232558139</v>
      </c>
      <c r="T21" s="2">
        <f t="shared" si="4"/>
        <v>18.720930232558139</v>
      </c>
      <c r="U21" s="2">
        <f>VLOOKUP(A21,[1]TDSheet!$A:$T,20,0)</f>
        <v>14.4</v>
      </c>
      <c r="V21" s="2">
        <f>VLOOKUP(A21,[1]TDSheet!$A:$U,21,0)</f>
        <v>16.2</v>
      </c>
      <c r="W21" s="2">
        <f>VLOOKUP(A21,[1]TDSheet!$A:$M,13,0)</f>
        <v>12.8</v>
      </c>
      <c r="Y21" s="2">
        <f t="shared" si="5"/>
        <v>0</v>
      </c>
      <c r="Z21" s="19">
        <f>VLOOKUP(A21,[1]TDSheet!$A:$X,24,0)</f>
        <v>8</v>
      </c>
      <c r="AA21" s="20">
        <f t="shared" si="8"/>
        <v>0</v>
      </c>
      <c r="AB21" s="2">
        <f t="shared" si="6"/>
        <v>0</v>
      </c>
    </row>
    <row r="22" spans="1:28" ht="11.1" customHeight="1" outlineLevel="2" x14ac:dyDescent="0.2">
      <c r="A22" s="7" t="s">
        <v>28</v>
      </c>
      <c r="B22" s="7" t="s">
        <v>9</v>
      </c>
      <c r="C22" s="27" t="str">
        <f>VLOOKUP(A22,[1]TDSheet!$A:$C,3,0)</f>
        <v>Нояб</v>
      </c>
      <c r="D22" s="8">
        <v>555</v>
      </c>
      <c r="E22" s="8">
        <v>64</v>
      </c>
      <c r="F22" s="8">
        <v>103</v>
      </c>
      <c r="G22" s="8">
        <v>488</v>
      </c>
      <c r="H22" s="8"/>
      <c r="I22" s="8">
        <f t="shared" si="7"/>
        <v>488</v>
      </c>
      <c r="J22" s="19">
        <f>VLOOKUP(A22,[1]TDSheet!$A:$H,8,0)</f>
        <v>0.9</v>
      </c>
      <c r="O22" s="2">
        <f t="shared" si="2"/>
        <v>20.6</v>
      </c>
      <c r="P22" s="21"/>
      <c r="Q22" s="21"/>
      <c r="S22" s="2">
        <f t="shared" si="3"/>
        <v>23.689320388349515</v>
      </c>
      <c r="T22" s="2">
        <f t="shared" si="4"/>
        <v>23.689320388349515</v>
      </c>
      <c r="U22" s="2">
        <f>VLOOKUP(A22,[1]TDSheet!$A:$T,20,0)</f>
        <v>23.4</v>
      </c>
      <c r="V22" s="2">
        <f>VLOOKUP(A22,[1]TDSheet!$A:$U,21,0)</f>
        <v>41.8</v>
      </c>
      <c r="W22" s="2">
        <f>VLOOKUP(A22,[1]TDSheet!$A:$M,13,0)</f>
        <v>42.2</v>
      </c>
      <c r="Y22" s="2">
        <f t="shared" si="5"/>
        <v>0</v>
      </c>
      <c r="Z22" s="19">
        <f>VLOOKUP(A22,[1]TDSheet!$A:$X,24,0)</f>
        <v>8</v>
      </c>
      <c r="AA22" s="20">
        <f t="shared" si="8"/>
        <v>0</v>
      </c>
      <c r="AB22" s="2">
        <f t="shared" si="6"/>
        <v>0</v>
      </c>
    </row>
    <row r="23" spans="1:28" ht="11.1" customHeight="1" outlineLevel="2" x14ac:dyDescent="0.2">
      <c r="A23" s="7" t="s">
        <v>29</v>
      </c>
      <c r="B23" s="7" t="s">
        <v>9</v>
      </c>
      <c r="C23" s="27" t="str">
        <f>VLOOKUP(A23,[1]TDSheet!$A:$C,3,0)</f>
        <v>Нояб</v>
      </c>
      <c r="D23" s="8">
        <v>798</v>
      </c>
      <c r="E23" s="8">
        <v>504</v>
      </c>
      <c r="F23" s="8">
        <v>389</v>
      </c>
      <c r="G23" s="8">
        <v>834</v>
      </c>
      <c r="H23" s="8"/>
      <c r="I23" s="8">
        <f t="shared" si="7"/>
        <v>834</v>
      </c>
      <c r="J23" s="19">
        <f>VLOOKUP(A23,[1]TDSheet!$A:$H,8,0)</f>
        <v>0.9</v>
      </c>
      <c r="O23" s="2">
        <f t="shared" si="2"/>
        <v>77.8</v>
      </c>
      <c r="P23" s="21">
        <v>300</v>
      </c>
      <c r="Q23" s="21"/>
      <c r="S23" s="2">
        <f t="shared" si="3"/>
        <v>14.575835475578407</v>
      </c>
      <c r="T23" s="2">
        <f t="shared" si="4"/>
        <v>10.719794344473009</v>
      </c>
      <c r="U23" s="2">
        <f>VLOOKUP(A23,[1]TDSheet!$A:$T,20,0)</f>
        <v>75</v>
      </c>
      <c r="V23" s="2">
        <f>VLOOKUP(A23,[1]TDSheet!$A:$U,21,0)</f>
        <v>77.8</v>
      </c>
      <c r="W23" s="2">
        <f>VLOOKUP(A23,[1]TDSheet!$A:$M,13,0)</f>
        <v>91</v>
      </c>
      <c r="Y23" s="2">
        <f t="shared" si="5"/>
        <v>270</v>
      </c>
      <c r="Z23" s="19">
        <f>VLOOKUP(A23,[1]TDSheet!$A:$X,24,0)</f>
        <v>8</v>
      </c>
      <c r="AA23" s="20">
        <v>38</v>
      </c>
      <c r="AB23" s="2">
        <f t="shared" si="6"/>
        <v>273.60000000000002</v>
      </c>
    </row>
    <row r="24" spans="1:28" ht="11.1" customHeight="1" outlineLevel="2" x14ac:dyDescent="0.2">
      <c r="A24" s="7" t="s">
        <v>30</v>
      </c>
      <c r="B24" s="7" t="s">
        <v>9</v>
      </c>
      <c r="C24" s="7"/>
      <c r="D24" s="8">
        <v>75</v>
      </c>
      <c r="E24" s="8">
        <v>176</v>
      </c>
      <c r="F24" s="8">
        <v>67</v>
      </c>
      <c r="G24" s="8">
        <v>176</v>
      </c>
      <c r="H24" s="8"/>
      <c r="I24" s="8">
        <f t="shared" si="7"/>
        <v>176</v>
      </c>
      <c r="J24" s="19">
        <f>VLOOKUP(A24,[1]TDSheet!$A:$H,8,0)</f>
        <v>0.43</v>
      </c>
      <c r="O24" s="2">
        <f t="shared" si="2"/>
        <v>13.4</v>
      </c>
      <c r="P24" s="21">
        <v>16</v>
      </c>
      <c r="Q24" s="21"/>
      <c r="S24" s="2">
        <f t="shared" si="3"/>
        <v>14.328358208955224</v>
      </c>
      <c r="T24" s="2">
        <f t="shared" si="4"/>
        <v>13.134328358208954</v>
      </c>
      <c r="U24" s="2">
        <f>VLOOKUP(A24,[1]TDSheet!$A:$T,20,0)</f>
        <v>16.600000000000001</v>
      </c>
      <c r="V24" s="2">
        <f>VLOOKUP(A24,[1]TDSheet!$A:$U,21,0)</f>
        <v>11.2</v>
      </c>
      <c r="W24" s="2">
        <f>VLOOKUP(A24,[1]TDSheet!$A:$M,13,0)</f>
        <v>18.399999999999999</v>
      </c>
      <c r="Y24" s="2">
        <f t="shared" si="5"/>
        <v>6.88</v>
      </c>
      <c r="Z24" s="19">
        <f>VLOOKUP(A24,[1]TDSheet!$A:$X,24,0)</f>
        <v>16</v>
      </c>
      <c r="AA24" s="20">
        <v>1</v>
      </c>
      <c r="AB24" s="2">
        <f t="shared" si="6"/>
        <v>6.88</v>
      </c>
    </row>
    <row r="25" spans="1:28" ht="21.95" customHeight="1" outlineLevel="2" x14ac:dyDescent="0.2">
      <c r="A25" s="7" t="s">
        <v>31</v>
      </c>
      <c r="B25" s="7" t="s">
        <v>14</v>
      </c>
      <c r="C25" s="7"/>
      <c r="D25" s="8">
        <v>1790</v>
      </c>
      <c r="E25" s="8">
        <v>420</v>
      </c>
      <c r="F25" s="8">
        <v>795</v>
      </c>
      <c r="G25" s="8">
        <v>1220</v>
      </c>
      <c r="H25" s="8"/>
      <c r="I25" s="8">
        <f t="shared" si="7"/>
        <v>1220</v>
      </c>
      <c r="J25" s="19">
        <f>VLOOKUP(A25,[1]TDSheet!$A:$H,8,0)</f>
        <v>1</v>
      </c>
      <c r="O25" s="2">
        <f t="shared" si="2"/>
        <v>159</v>
      </c>
      <c r="P25" s="21">
        <v>1100</v>
      </c>
      <c r="Q25" s="21"/>
      <c r="S25" s="2">
        <f t="shared" si="3"/>
        <v>14.591194968553459</v>
      </c>
      <c r="T25" s="2">
        <f t="shared" si="4"/>
        <v>7.6729559748427674</v>
      </c>
      <c r="U25" s="2">
        <f>VLOOKUP(A25,[1]TDSheet!$A:$T,20,0)</f>
        <v>191</v>
      </c>
      <c r="V25" s="2">
        <f>VLOOKUP(A25,[1]TDSheet!$A:$U,21,0)</f>
        <v>157</v>
      </c>
      <c r="W25" s="2">
        <f>VLOOKUP(A25,[1]TDSheet!$A:$M,13,0)</f>
        <v>145</v>
      </c>
      <c r="Y25" s="2">
        <f t="shared" si="5"/>
        <v>1100</v>
      </c>
      <c r="Z25" s="19">
        <f>VLOOKUP(A25,[1]TDSheet!$A:$X,24,0)</f>
        <v>5</v>
      </c>
      <c r="AA25" s="20">
        <v>220</v>
      </c>
      <c r="AB25" s="2">
        <f t="shared" si="6"/>
        <v>1100</v>
      </c>
    </row>
    <row r="26" spans="1:28" ht="11.1" customHeight="1" outlineLevel="2" x14ac:dyDescent="0.2">
      <c r="A26" s="7" t="s">
        <v>32</v>
      </c>
      <c r="B26" s="7" t="s">
        <v>9</v>
      </c>
      <c r="C26" s="27" t="str">
        <f>VLOOKUP(A26,[1]TDSheet!$A:$C,3,0)</f>
        <v>Нояб</v>
      </c>
      <c r="D26" s="8">
        <v>1612</v>
      </c>
      <c r="E26" s="8">
        <v>1200</v>
      </c>
      <c r="F26" s="29">
        <f>786+F44</f>
        <v>828</v>
      </c>
      <c r="G26" s="8">
        <v>1794</v>
      </c>
      <c r="H26" s="8"/>
      <c r="I26" s="29">
        <f>G26-H26+I44</f>
        <v>1841</v>
      </c>
      <c r="J26" s="19">
        <f>VLOOKUP(A26,[1]TDSheet!$A:$H,8,0)</f>
        <v>0.9</v>
      </c>
      <c r="O26" s="2">
        <f t="shared" si="2"/>
        <v>165.6</v>
      </c>
      <c r="P26" s="21">
        <v>500</v>
      </c>
      <c r="Q26" s="21"/>
      <c r="S26" s="2">
        <f t="shared" si="3"/>
        <v>14.136473429951691</v>
      </c>
      <c r="T26" s="2">
        <f t="shared" si="4"/>
        <v>11.117149758454106</v>
      </c>
      <c r="U26" s="2">
        <f>VLOOKUP(A26,[1]TDSheet!$A:$T,20,0)</f>
        <v>157.80000000000001</v>
      </c>
      <c r="V26" s="2">
        <f>VLOOKUP(A26,[1]TDSheet!$A:$U,21,0)</f>
        <v>157</v>
      </c>
      <c r="W26" s="2">
        <f>VLOOKUP(A26,[1]TDSheet!$A:$M,13,0)</f>
        <v>177.8</v>
      </c>
      <c r="Y26" s="2">
        <f t="shared" si="5"/>
        <v>450</v>
      </c>
      <c r="Z26" s="19">
        <f>VLOOKUP(A26,[1]TDSheet!$A:$X,24,0)</f>
        <v>8</v>
      </c>
      <c r="AA26" s="20">
        <v>63</v>
      </c>
      <c r="AB26" s="2">
        <f t="shared" si="6"/>
        <v>453.6</v>
      </c>
    </row>
    <row r="27" spans="1:28" ht="11.1" customHeight="1" outlineLevel="2" x14ac:dyDescent="0.2">
      <c r="A27" s="7" t="s">
        <v>33</v>
      </c>
      <c r="B27" s="7" t="s">
        <v>9</v>
      </c>
      <c r="C27" s="7"/>
      <c r="D27" s="8">
        <v>209</v>
      </c>
      <c r="E27" s="8">
        <v>48</v>
      </c>
      <c r="F27" s="8">
        <v>154</v>
      </c>
      <c r="G27" s="8">
        <v>92</v>
      </c>
      <c r="H27" s="8"/>
      <c r="I27" s="8">
        <f t="shared" si="7"/>
        <v>92</v>
      </c>
      <c r="J27" s="19">
        <f>VLOOKUP(A27,[1]TDSheet!$A:$H,8,0)</f>
        <v>0.43</v>
      </c>
      <c r="O27" s="2">
        <f t="shared" si="2"/>
        <v>30.8</v>
      </c>
      <c r="P27" s="21">
        <v>290</v>
      </c>
      <c r="Q27" s="21"/>
      <c r="S27" s="2">
        <f t="shared" si="3"/>
        <v>12.402597402597403</v>
      </c>
      <c r="T27" s="2">
        <f t="shared" si="4"/>
        <v>2.9870129870129869</v>
      </c>
      <c r="U27" s="2">
        <f>VLOOKUP(A27,[1]TDSheet!$A:$T,20,0)</f>
        <v>19.2</v>
      </c>
      <c r="V27" s="2">
        <f>VLOOKUP(A27,[1]TDSheet!$A:$U,21,0)</f>
        <v>15</v>
      </c>
      <c r="W27" s="2">
        <f>VLOOKUP(A27,[1]TDSheet!$A:$M,13,0)</f>
        <v>17</v>
      </c>
      <c r="Y27" s="2">
        <f t="shared" si="5"/>
        <v>124.7</v>
      </c>
      <c r="Z27" s="19">
        <f>VLOOKUP(A27,[1]TDSheet!$A:$X,24,0)</f>
        <v>16</v>
      </c>
      <c r="AA27" s="20">
        <v>18</v>
      </c>
      <c r="AB27" s="2">
        <f t="shared" si="6"/>
        <v>123.84</v>
      </c>
    </row>
    <row r="28" spans="1:28" ht="11.1" customHeight="1" outlineLevel="2" x14ac:dyDescent="0.2">
      <c r="A28" s="7" t="s">
        <v>34</v>
      </c>
      <c r="B28" s="7" t="s">
        <v>9</v>
      </c>
      <c r="C28" s="27" t="str">
        <f>VLOOKUP(A28,[1]TDSheet!$A:$C,3,0)</f>
        <v>Нояб</v>
      </c>
      <c r="D28" s="8">
        <v>272</v>
      </c>
      <c r="E28" s="8">
        <v>400</v>
      </c>
      <c r="F28" s="8">
        <v>178</v>
      </c>
      <c r="G28" s="8">
        <v>436</v>
      </c>
      <c r="H28" s="8"/>
      <c r="I28" s="8">
        <f t="shared" si="7"/>
        <v>436</v>
      </c>
      <c r="J28" s="19">
        <f>VLOOKUP(A28,[1]TDSheet!$A:$H,8,0)</f>
        <v>0.7</v>
      </c>
      <c r="O28" s="2">
        <f t="shared" si="2"/>
        <v>35.6</v>
      </c>
      <c r="P28" s="21">
        <v>64</v>
      </c>
      <c r="Q28" s="21"/>
      <c r="S28" s="2">
        <f t="shared" si="3"/>
        <v>14.044943820224718</v>
      </c>
      <c r="T28" s="2">
        <f t="shared" si="4"/>
        <v>12.247191011235955</v>
      </c>
      <c r="U28" s="2">
        <f>VLOOKUP(A28,[1]TDSheet!$A:$T,20,0)</f>
        <v>15</v>
      </c>
      <c r="V28" s="2">
        <f>VLOOKUP(A28,[1]TDSheet!$A:$U,21,0)</f>
        <v>20.2</v>
      </c>
      <c r="W28" s="2">
        <f>VLOOKUP(A28,[1]TDSheet!$A:$M,13,0)</f>
        <v>42.6</v>
      </c>
      <c r="Y28" s="2">
        <f t="shared" si="5"/>
        <v>44.8</v>
      </c>
      <c r="Z28" s="19">
        <f>VLOOKUP(A28,[1]TDSheet!$A:$X,24,0)</f>
        <v>8</v>
      </c>
      <c r="AA28" s="20">
        <v>8</v>
      </c>
      <c r="AB28" s="2">
        <f t="shared" si="6"/>
        <v>44.8</v>
      </c>
    </row>
    <row r="29" spans="1:28" ht="21.95" customHeight="1" outlineLevel="2" x14ac:dyDescent="0.2">
      <c r="A29" s="7" t="s">
        <v>35</v>
      </c>
      <c r="B29" s="7" t="s">
        <v>9</v>
      </c>
      <c r="C29" s="27" t="str">
        <f>VLOOKUP(A29,[1]TDSheet!$A:$C,3,0)</f>
        <v>Нояб</v>
      </c>
      <c r="D29" s="8">
        <v>169</v>
      </c>
      <c r="E29" s="8"/>
      <c r="F29" s="8">
        <v>27</v>
      </c>
      <c r="G29" s="8">
        <v>130</v>
      </c>
      <c r="H29" s="8"/>
      <c r="I29" s="8">
        <f t="shared" si="7"/>
        <v>130</v>
      </c>
      <c r="J29" s="19">
        <f>VLOOKUP(A29,[1]TDSheet!$A:$H,8,0)</f>
        <v>0.9</v>
      </c>
      <c r="O29" s="2">
        <f t="shared" si="2"/>
        <v>5.4</v>
      </c>
      <c r="P29" s="21"/>
      <c r="Q29" s="21"/>
      <c r="S29" s="2">
        <f t="shared" si="3"/>
        <v>24.074074074074073</v>
      </c>
      <c r="T29" s="2">
        <f t="shared" si="4"/>
        <v>24.074074074074073</v>
      </c>
      <c r="U29" s="2">
        <f>VLOOKUP(A29,[1]TDSheet!$A:$T,20,0)</f>
        <v>0</v>
      </c>
      <c r="V29" s="2">
        <f>VLOOKUP(A29,[1]TDSheet!$A:$U,21,0)</f>
        <v>4.5999999999999996</v>
      </c>
      <c r="W29" s="2">
        <f>VLOOKUP(A29,[1]TDSheet!$A:$M,13,0)</f>
        <v>8.8000000000000007</v>
      </c>
      <c r="Y29" s="2">
        <f t="shared" si="5"/>
        <v>0</v>
      </c>
      <c r="Z29" s="19">
        <f>VLOOKUP(A29,[1]TDSheet!$A:$X,24,0)</f>
        <v>8</v>
      </c>
      <c r="AA29" s="20">
        <f t="shared" si="8"/>
        <v>0</v>
      </c>
      <c r="AB29" s="2">
        <f t="shared" si="6"/>
        <v>0</v>
      </c>
    </row>
    <row r="30" spans="1:28" ht="21.95" customHeight="1" outlineLevel="2" x14ac:dyDescent="0.2">
      <c r="A30" s="7" t="s">
        <v>36</v>
      </c>
      <c r="B30" s="7" t="s">
        <v>9</v>
      </c>
      <c r="C30" s="7"/>
      <c r="D30" s="8">
        <v>599</v>
      </c>
      <c r="E30" s="8"/>
      <c r="F30" s="8">
        <v>20</v>
      </c>
      <c r="G30" s="8">
        <v>579</v>
      </c>
      <c r="H30" s="8"/>
      <c r="I30" s="8">
        <f t="shared" si="7"/>
        <v>579</v>
      </c>
      <c r="J30" s="19">
        <f>VLOOKUP(A30,[1]TDSheet!$A:$H,8,0)</f>
        <v>0.9</v>
      </c>
      <c r="O30" s="2">
        <f t="shared" si="2"/>
        <v>4</v>
      </c>
      <c r="P30" s="21"/>
      <c r="Q30" s="21"/>
      <c r="S30" s="2">
        <f t="shared" si="3"/>
        <v>144.75</v>
      </c>
      <c r="T30" s="2">
        <f t="shared" si="4"/>
        <v>144.75</v>
      </c>
      <c r="U30" s="2">
        <f>VLOOKUP(A30,[1]TDSheet!$A:$T,20,0)</f>
        <v>12.4</v>
      </c>
      <c r="V30" s="2">
        <f>VLOOKUP(A30,[1]TDSheet!$A:$U,21,0)</f>
        <v>13.8</v>
      </c>
      <c r="W30" s="2">
        <f>VLOOKUP(A30,[1]TDSheet!$A:$M,13,0)</f>
        <v>11.8</v>
      </c>
      <c r="Y30" s="2">
        <f t="shared" si="5"/>
        <v>0</v>
      </c>
      <c r="Z30" s="19">
        <f>VLOOKUP(A30,[1]TDSheet!$A:$X,24,0)</f>
        <v>8</v>
      </c>
      <c r="AA30" s="20">
        <f t="shared" si="8"/>
        <v>0</v>
      </c>
      <c r="AB30" s="2">
        <f t="shared" si="6"/>
        <v>0</v>
      </c>
    </row>
    <row r="31" spans="1:28" ht="11.1" customHeight="1" outlineLevel="2" x14ac:dyDescent="0.2">
      <c r="A31" s="7" t="s">
        <v>37</v>
      </c>
      <c r="B31" s="7" t="s">
        <v>14</v>
      </c>
      <c r="C31" s="7"/>
      <c r="D31" s="8">
        <v>2505</v>
      </c>
      <c r="E31" s="8">
        <v>600</v>
      </c>
      <c r="F31" s="8">
        <v>1065</v>
      </c>
      <c r="G31" s="8">
        <v>1830</v>
      </c>
      <c r="H31" s="8"/>
      <c r="I31" s="8">
        <f t="shared" si="7"/>
        <v>1830</v>
      </c>
      <c r="J31" s="19">
        <f>VLOOKUP(A31,[1]TDSheet!$A:$H,8,0)</f>
        <v>1</v>
      </c>
      <c r="O31" s="2">
        <f t="shared" si="2"/>
        <v>213</v>
      </c>
      <c r="P31" s="21">
        <v>1200</v>
      </c>
      <c r="Q31" s="21"/>
      <c r="S31" s="2">
        <f t="shared" si="3"/>
        <v>14.225352112676056</v>
      </c>
      <c r="T31" s="2">
        <f t="shared" si="4"/>
        <v>8.591549295774648</v>
      </c>
      <c r="U31" s="2">
        <f>VLOOKUP(A31,[1]TDSheet!$A:$T,20,0)</f>
        <v>242</v>
      </c>
      <c r="V31" s="2">
        <f>VLOOKUP(A31,[1]TDSheet!$A:$U,21,0)</f>
        <v>234</v>
      </c>
      <c r="W31" s="2">
        <f>VLOOKUP(A31,[1]TDSheet!$A:$M,13,0)</f>
        <v>178</v>
      </c>
      <c r="Y31" s="2">
        <f t="shared" si="5"/>
        <v>1200</v>
      </c>
      <c r="Z31" s="19">
        <f>VLOOKUP(A31,[1]TDSheet!$A:$X,24,0)</f>
        <v>5</v>
      </c>
      <c r="AA31" s="20">
        <v>240</v>
      </c>
      <c r="AB31" s="2">
        <f t="shared" si="6"/>
        <v>1200</v>
      </c>
    </row>
    <row r="32" spans="1:28" ht="11.1" customHeight="1" outlineLevel="2" x14ac:dyDescent="0.2">
      <c r="A32" s="7" t="s">
        <v>38</v>
      </c>
      <c r="B32" s="7" t="s">
        <v>9</v>
      </c>
      <c r="C32" s="7"/>
      <c r="D32" s="8">
        <v>762</v>
      </c>
      <c r="E32" s="8"/>
      <c r="F32" s="8">
        <v>262</v>
      </c>
      <c r="G32" s="8">
        <v>479</v>
      </c>
      <c r="H32" s="8"/>
      <c r="I32" s="8">
        <f t="shared" si="7"/>
        <v>479</v>
      </c>
      <c r="J32" s="19">
        <f>VLOOKUP(A32,[1]TDSheet!$A:$H,8,0)</f>
        <v>1</v>
      </c>
      <c r="O32" s="2">
        <f t="shared" si="2"/>
        <v>52.4</v>
      </c>
      <c r="P32" s="21">
        <v>380</v>
      </c>
      <c r="Q32" s="21"/>
      <c r="S32" s="2">
        <f t="shared" si="3"/>
        <v>16.393129770992367</v>
      </c>
      <c r="T32" s="2">
        <f t="shared" si="4"/>
        <v>9.1412213740458022</v>
      </c>
      <c r="U32" s="2">
        <f>VLOOKUP(A32,[1]TDSheet!$A:$T,20,0)</f>
        <v>48.6</v>
      </c>
      <c r="V32" s="2">
        <f>VLOOKUP(A32,[1]TDSheet!$A:$U,21,0)</f>
        <v>51.4</v>
      </c>
      <c r="W32" s="2">
        <f>VLOOKUP(A32,[1]TDSheet!$A:$M,13,0)</f>
        <v>40</v>
      </c>
      <c r="Y32" s="2">
        <f t="shared" si="5"/>
        <v>380</v>
      </c>
      <c r="Z32" s="19">
        <f>VLOOKUP(A32,[1]TDSheet!$A:$X,24,0)</f>
        <v>5</v>
      </c>
      <c r="AA32" s="20">
        <v>76</v>
      </c>
      <c r="AB32" s="2">
        <f t="shared" si="6"/>
        <v>380</v>
      </c>
    </row>
    <row r="33" spans="1:28" ht="11.1" customHeight="1" outlineLevel="2" x14ac:dyDescent="0.2">
      <c r="A33" s="7" t="s">
        <v>39</v>
      </c>
      <c r="B33" s="7" t="s">
        <v>9</v>
      </c>
      <c r="C33" s="7"/>
      <c r="D33" s="8">
        <v>36</v>
      </c>
      <c r="E33" s="8"/>
      <c r="F33" s="8"/>
      <c r="G33" s="8">
        <v>36</v>
      </c>
      <c r="H33" s="8"/>
      <c r="I33" s="8">
        <f t="shared" si="7"/>
        <v>36</v>
      </c>
      <c r="J33" s="19">
        <f>VLOOKUP(A33,[1]TDSheet!$A:$H,8,0)</f>
        <v>0.33</v>
      </c>
      <c r="O33" s="2">
        <f t="shared" si="2"/>
        <v>0</v>
      </c>
      <c r="P33" s="21"/>
      <c r="Q33" s="21"/>
      <c r="S33" s="2" t="e">
        <f t="shared" si="3"/>
        <v>#DIV/0!</v>
      </c>
      <c r="T33" s="2" t="e">
        <f t="shared" si="4"/>
        <v>#DIV/0!</v>
      </c>
      <c r="U33" s="2">
        <f>VLOOKUP(A33,[1]TDSheet!$A:$T,20,0)</f>
        <v>0</v>
      </c>
      <c r="V33" s="2">
        <f>VLOOKUP(A33,[1]TDSheet!$A:$U,21,0)</f>
        <v>0</v>
      </c>
      <c r="W33" s="2">
        <f>VLOOKUP(A33,[1]TDSheet!$A:$M,13,0)</f>
        <v>0</v>
      </c>
      <c r="Y33" s="2">
        <f t="shared" si="5"/>
        <v>0</v>
      </c>
      <c r="Z33" s="19">
        <f>VLOOKUP(A33,[1]TDSheet!$A:$X,24,0)</f>
        <v>6</v>
      </c>
      <c r="AA33" s="20">
        <f t="shared" si="8"/>
        <v>0</v>
      </c>
      <c r="AB33" s="2">
        <f t="shared" si="6"/>
        <v>0</v>
      </c>
    </row>
    <row r="34" spans="1:28" ht="11.1" customHeight="1" outlineLevel="2" x14ac:dyDescent="0.2">
      <c r="A34" s="22" t="s">
        <v>66</v>
      </c>
      <c r="B34" s="23" t="s">
        <v>14</v>
      </c>
      <c r="C34" s="7"/>
      <c r="D34" s="8"/>
      <c r="E34" s="8"/>
      <c r="F34" s="8"/>
      <c r="G34" s="8"/>
      <c r="H34" s="8"/>
      <c r="I34" s="8">
        <f t="shared" si="7"/>
        <v>0</v>
      </c>
      <c r="J34" s="19">
        <f>VLOOKUP(A34,[1]TDSheet!$A:$H,8,0)</f>
        <v>1</v>
      </c>
      <c r="O34" s="2">
        <f t="shared" si="2"/>
        <v>0</v>
      </c>
      <c r="P34" s="30">
        <v>50</v>
      </c>
      <c r="Q34" s="21"/>
      <c r="S34" s="2" t="e">
        <f t="shared" si="3"/>
        <v>#DIV/0!</v>
      </c>
      <c r="T34" s="2" t="e">
        <f t="shared" si="4"/>
        <v>#DIV/0!</v>
      </c>
      <c r="U34" s="2">
        <f>VLOOKUP(A34,[1]TDSheet!$A:$T,20,0)</f>
        <v>0</v>
      </c>
      <c r="V34" s="2">
        <f>VLOOKUP(A34,[1]TDSheet!$A:$U,21,0)</f>
        <v>0</v>
      </c>
      <c r="W34" s="2">
        <f>VLOOKUP(A34,[1]TDSheet!$A:$M,13,0)</f>
        <v>0</v>
      </c>
      <c r="Y34" s="2">
        <f t="shared" si="5"/>
        <v>50</v>
      </c>
      <c r="Z34" s="19">
        <f>VLOOKUP(A34,[1]TDSheet!$A:$X,24,0)</f>
        <v>3</v>
      </c>
      <c r="AA34" s="20">
        <v>17</v>
      </c>
      <c r="AB34" s="2">
        <f t="shared" si="6"/>
        <v>51</v>
      </c>
    </row>
    <row r="35" spans="1:28" ht="11.1" customHeight="1" outlineLevel="2" x14ac:dyDescent="0.2">
      <c r="A35" s="7" t="s">
        <v>40</v>
      </c>
      <c r="B35" s="7" t="s">
        <v>9</v>
      </c>
      <c r="C35" s="7"/>
      <c r="D35" s="8">
        <v>809</v>
      </c>
      <c r="E35" s="8"/>
      <c r="F35" s="8">
        <v>288</v>
      </c>
      <c r="G35" s="8">
        <v>470</v>
      </c>
      <c r="H35" s="8"/>
      <c r="I35" s="8">
        <f t="shared" si="7"/>
        <v>470</v>
      </c>
      <c r="J35" s="19">
        <f>VLOOKUP(A35,[1]TDSheet!$A:$H,8,0)</f>
        <v>0.25</v>
      </c>
      <c r="O35" s="2">
        <f t="shared" si="2"/>
        <v>57.6</v>
      </c>
      <c r="P35" s="21">
        <v>360</v>
      </c>
      <c r="Q35" s="21"/>
      <c r="S35" s="2">
        <f t="shared" si="3"/>
        <v>14.409722222222221</v>
      </c>
      <c r="T35" s="2">
        <f t="shared" si="4"/>
        <v>8.1597222222222214</v>
      </c>
      <c r="U35" s="2">
        <f>VLOOKUP(A35,[1]TDSheet!$A:$T,20,0)</f>
        <v>49.6</v>
      </c>
      <c r="V35" s="2">
        <f>VLOOKUP(A35,[1]TDSheet!$A:$U,21,0)</f>
        <v>77.599999999999994</v>
      </c>
      <c r="W35" s="2">
        <f>VLOOKUP(A35,[1]TDSheet!$A:$M,13,0)</f>
        <v>47.2</v>
      </c>
      <c r="Y35" s="2">
        <f t="shared" si="5"/>
        <v>90</v>
      </c>
      <c r="Z35" s="19">
        <f>VLOOKUP(A35,[1]TDSheet!$A:$X,24,0)</f>
        <v>12</v>
      </c>
      <c r="AA35" s="20">
        <v>30</v>
      </c>
      <c r="AB35" s="2">
        <f t="shared" si="6"/>
        <v>90</v>
      </c>
    </row>
    <row r="36" spans="1:28" ht="11.1" customHeight="1" outlineLevel="2" x14ac:dyDescent="0.2">
      <c r="A36" s="7" t="s">
        <v>41</v>
      </c>
      <c r="B36" s="7" t="s">
        <v>14</v>
      </c>
      <c r="C36" s="7"/>
      <c r="D36" s="8">
        <v>149.4</v>
      </c>
      <c r="E36" s="8"/>
      <c r="F36" s="8">
        <v>39.6</v>
      </c>
      <c r="G36" s="8">
        <v>109.8</v>
      </c>
      <c r="H36" s="8"/>
      <c r="I36" s="8">
        <f t="shared" si="7"/>
        <v>109.8</v>
      </c>
      <c r="J36" s="19">
        <f>VLOOKUP(A36,[1]TDSheet!$A:$H,8,0)</f>
        <v>1</v>
      </c>
      <c r="O36" s="2">
        <f t="shared" si="2"/>
        <v>7.92</v>
      </c>
      <c r="P36" s="21"/>
      <c r="Q36" s="21"/>
      <c r="S36" s="2">
        <f t="shared" si="3"/>
        <v>13.863636363636363</v>
      </c>
      <c r="T36" s="2">
        <f t="shared" si="4"/>
        <v>13.863636363636363</v>
      </c>
      <c r="U36" s="2">
        <f>VLOOKUP(A36,[1]TDSheet!$A:$T,20,0)</f>
        <v>0</v>
      </c>
      <c r="V36" s="2">
        <f>VLOOKUP(A36,[1]TDSheet!$A:$U,21,0)</f>
        <v>9.7200000000000006</v>
      </c>
      <c r="W36" s="2">
        <f>VLOOKUP(A36,[1]TDSheet!$A:$M,13,0)</f>
        <v>10.08</v>
      </c>
      <c r="Y36" s="2">
        <f t="shared" si="5"/>
        <v>0</v>
      </c>
      <c r="Z36" s="19">
        <f>VLOOKUP(A36,[1]TDSheet!$A:$X,24,0)</f>
        <v>1.8</v>
      </c>
      <c r="AA36" s="20">
        <f t="shared" si="8"/>
        <v>0</v>
      </c>
      <c r="AB36" s="2">
        <f t="shared" si="6"/>
        <v>0</v>
      </c>
    </row>
    <row r="37" spans="1:28" ht="11.1" customHeight="1" outlineLevel="2" x14ac:dyDescent="0.2">
      <c r="A37" s="24" t="s">
        <v>42</v>
      </c>
      <c r="B37" s="7" t="s">
        <v>9</v>
      </c>
      <c r="C37" s="7"/>
      <c r="D37" s="8"/>
      <c r="E37" s="8">
        <v>36</v>
      </c>
      <c r="F37" s="8"/>
      <c r="G37" s="8">
        <v>36</v>
      </c>
      <c r="H37" s="8">
        <f>VLOOKUP(A37,Лист1!A:B,2,0)</f>
        <v>36</v>
      </c>
      <c r="I37" s="8">
        <f t="shared" si="7"/>
        <v>0</v>
      </c>
      <c r="J37" s="19">
        <v>0</v>
      </c>
      <c r="O37" s="2">
        <f t="shared" si="2"/>
        <v>0</v>
      </c>
      <c r="P37" s="21"/>
      <c r="Q37" s="21"/>
      <c r="S37" s="2" t="e">
        <f t="shared" si="3"/>
        <v>#DIV/0!</v>
      </c>
      <c r="T37" s="2" t="e">
        <f t="shared" si="4"/>
        <v>#DIV/0!</v>
      </c>
      <c r="U37" s="2">
        <v>0</v>
      </c>
      <c r="V37" s="2">
        <v>0</v>
      </c>
      <c r="W37" s="2">
        <v>0</v>
      </c>
      <c r="Y37" s="2">
        <f t="shared" si="5"/>
        <v>0</v>
      </c>
      <c r="Z37" s="19">
        <v>0</v>
      </c>
      <c r="AA37" s="20">
        <v>0</v>
      </c>
      <c r="AB37" s="2">
        <f t="shared" si="6"/>
        <v>0</v>
      </c>
    </row>
    <row r="38" spans="1:28" ht="11.1" customHeight="1" outlineLevel="2" x14ac:dyDescent="0.2">
      <c r="A38" s="24" t="s">
        <v>43</v>
      </c>
      <c r="B38" s="7" t="s">
        <v>9</v>
      </c>
      <c r="C38" s="7"/>
      <c r="D38" s="8"/>
      <c r="E38" s="8">
        <v>36</v>
      </c>
      <c r="F38" s="8"/>
      <c r="G38" s="8">
        <v>36</v>
      </c>
      <c r="H38" s="8">
        <f>VLOOKUP(A38,Лист1!A:B,2,0)</f>
        <v>36</v>
      </c>
      <c r="I38" s="8">
        <f t="shared" si="7"/>
        <v>0</v>
      </c>
      <c r="J38" s="19">
        <v>0</v>
      </c>
      <c r="O38" s="2">
        <f t="shared" si="2"/>
        <v>0</v>
      </c>
      <c r="P38" s="21"/>
      <c r="Q38" s="21"/>
      <c r="S38" s="2" t="e">
        <f t="shared" si="3"/>
        <v>#DIV/0!</v>
      </c>
      <c r="T38" s="2" t="e">
        <f t="shared" si="4"/>
        <v>#DIV/0!</v>
      </c>
      <c r="U38" s="2">
        <v>0</v>
      </c>
      <c r="V38" s="2">
        <v>0</v>
      </c>
      <c r="W38" s="2">
        <v>0</v>
      </c>
      <c r="Y38" s="2">
        <f t="shared" si="5"/>
        <v>0</v>
      </c>
      <c r="Z38" s="19">
        <v>0</v>
      </c>
      <c r="AA38" s="20">
        <v>0</v>
      </c>
      <c r="AB38" s="2">
        <f t="shared" si="6"/>
        <v>0</v>
      </c>
    </row>
    <row r="39" spans="1:28" ht="21.95" customHeight="1" outlineLevel="2" x14ac:dyDescent="0.2">
      <c r="A39" s="24" t="s">
        <v>44</v>
      </c>
      <c r="B39" s="7" t="s">
        <v>9</v>
      </c>
      <c r="C39" s="7"/>
      <c r="D39" s="8"/>
      <c r="E39" s="8">
        <v>64</v>
      </c>
      <c r="F39" s="8"/>
      <c r="G39" s="8">
        <v>64</v>
      </c>
      <c r="H39" s="8">
        <f>VLOOKUP(A39,Лист1!A:B,2,0)</f>
        <v>64</v>
      </c>
      <c r="I39" s="8">
        <f t="shared" si="7"/>
        <v>0</v>
      </c>
      <c r="J39" s="19">
        <v>0</v>
      </c>
      <c r="O39" s="2">
        <f t="shared" si="2"/>
        <v>0</v>
      </c>
      <c r="P39" s="21"/>
      <c r="Q39" s="21"/>
      <c r="S39" s="2" t="e">
        <f t="shared" si="3"/>
        <v>#DIV/0!</v>
      </c>
      <c r="T39" s="2" t="e">
        <f t="shared" si="4"/>
        <v>#DIV/0!</v>
      </c>
      <c r="U39" s="2">
        <v>0</v>
      </c>
      <c r="V39" s="2">
        <v>0</v>
      </c>
      <c r="W39" s="2">
        <v>0</v>
      </c>
      <c r="Y39" s="2">
        <f t="shared" si="5"/>
        <v>0</v>
      </c>
      <c r="Z39" s="19">
        <v>0</v>
      </c>
      <c r="AA39" s="20">
        <v>0</v>
      </c>
      <c r="AB39" s="2">
        <f t="shared" si="6"/>
        <v>0</v>
      </c>
    </row>
    <row r="40" spans="1:28" ht="11.1" customHeight="1" outlineLevel="2" x14ac:dyDescent="0.2">
      <c r="A40" s="7" t="s">
        <v>45</v>
      </c>
      <c r="B40" s="7" t="s">
        <v>9</v>
      </c>
      <c r="C40" s="27" t="str">
        <f>VLOOKUP(A40,[1]TDSheet!$A:$C,3,0)</f>
        <v>Нояб</v>
      </c>
      <c r="D40" s="8">
        <v>1070</v>
      </c>
      <c r="E40" s="8">
        <v>156</v>
      </c>
      <c r="F40" s="8">
        <v>404</v>
      </c>
      <c r="G40" s="8">
        <v>711</v>
      </c>
      <c r="H40" s="8"/>
      <c r="I40" s="8">
        <f t="shared" si="7"/>
        <v>711</v>
      </c>
      <c r="J40" s="19">
        <f>VLOOKUP(A40,[1]TDSheet!$A:$H,8,0)</f>
        <v>0.25</v>
      </c>
      <c r="O40" s="2">
        <f t="shared" si="2"/>
        <v>80.8</v>
      </c>
      <c r="P40" s="21">
        <f t="shared" ref="P40" si="10">14*O40-I40</f>
        <v>420.20000000000005</v>
      </c>
      <c r="Q40" s="21"/>
      <c r="S40" s="2">
        <f t="shared" si="3"/>
        <v>14.000000000000002</v>
      </c>
      <c r="T40" s="2">
        <f t="shared" si="4"/>
        <v>8.7995049504950504</v>
      </c>
      <c r="U40" s="2">
        <f>VLOOKUP(A40,[1]TDSheet!$A:$T,20,0)</f>
        <v>90</v>
      </c>
      <c r="V40" s="2">
        <f>VLOOKUP(A40,[1]TDSheet!$A:$U,21,0)</f>
        <v>95.4</v>
      </c>
      <c r="W40" s="2">
        <f>VLOOKUP(A40,[1]TDSheet!$A:$M,13,0)</f>
        <v>81</v>
      </c>
      <c r="Y40" s="2">
        <f t="shared" si="5"/>
        <v>105.05000000000001</v>
      </c>
      <c r="Z40" s="19">
        <f>VLOOKUP(A40,[1]TDSheet!$A:$X,24,0)</f>
        <v>12</v>
      </c>
      <c r="AA40" s="20">
        <v>35</v>
      </c>
      <c r="AB40" s="2">
        <f t="shared" si="6"/>
        <v>105</v>
      </c>
    </row>
    <row r="41" spans="1:28" ht="11.1" customHeight="1" outlineLevel="2" x14ac:dyDescent="0.2">
      <c r="A41" s="7" t="s">
        <v>46</v>
      </c>
      <c r="B41" s="7" t="s">
        <v>9</v>
      </c>
      <c r="C41" s="27" t="str">
        <f>VLOOKUP(A41,[1]TDSheet!$A:$C,3,0)</f>
        <v>Нояб</v>
      </c>
      <c r="D41" s="8">
        <v>1049</v>
      </c>
      <c r="E41" s="8"/>
      <c r="F41" s="8">
        <v>365</v>
      </c>
      <c r="G41" s="8">
        <v>608</v>
      </c>
      <c r="H41" s="8"/>
      <c r="I41" s="8">
        <f t="shared" si="7"/>
        <v>608</v>
      </c>
      <c r="J41" s="19">
        <f>VLOOKUP(A41,[1]TDSheet!$A:$H,8,0)</f>
        <v>0.25</v>
      </c>
      <c r="O41" s="2">
        <f t="shared" si="2"/>
        <v>73</v>
      </c>
      <c r="P41" s="21">
        <v>420</v>
      </c>
      <c r="Q41" s="21"/>
      <c r="S41" s="2">
        <f t="shared" si="3"/>
        <v>14.082191780821917</v>
      </c>
      <c r="T41" s="2">
        <f t="shared" si="4"/>
        <v>8.3287671232876708</v>
      </c>
      <c r="U41" s="2">
        <f>VLOOKUP(A41,[1]TDSheet!$A:$T,20,0)</f>
        <v>89</v>
      </c>
      <c r="V41" s="2">
        <f>VLOOKUP(A41,[1]TDSheet!$A:$U,21,0)</f>
        <v>80.8</v>
      </c>
      <c r="W41" s="2">
        <f>VLOOKUP(A41,[1]TDSheet!$A:$M,13,0)</f>
        <v>73.599999999999994</v>
      </c>
      <c r="Y41" s="2">
        <f t="shared" si="5"/>
        <v>105</v>
      </c>
      <c r="Z41" s="19">
        <f>VLOOKUP(A41,[1]TDSheet!$A:$X,24,0)</f>
        <v>12</v>
      </c>
      <c r="AA41" s="20">
        <v>35</v>
      </c>
      <c r="AB41" s="2">
        <f t="shared" si="6"/>
        <v>105</v>
      </c>
    </row>
    <row r="42" spans="1:28" ht="11.1" customHeight="1" outlineLevel="2" x14ac:dyDescent="0.2">
      <c r="A42" s="7" t="s">
        <v>47</v>
      </c>
      <c r="B42" s="7" t="s">
        <v>14</v>
      </c>
      <c r="C42" s="7"/>
      <c r="D42" s="8">
        <v>50</v>
      </c>
      <c r="E42" s="8">
        <v>2500</v>
      </c>
      <c r="F42" s="8">
        <v>60</v>
      </c>
      <c r="G42" s="8">
        <v>2440</v>
      </c>
      <c r="H42" s="8"/>
      <c r="I42" s="8">
        <f t="shared" si="7"/>
        <v>2440</v>
      </c>
      <c r="J42" s="19">
        <f>VLOOKUP(A42,[1]TDSheet!$A:$H,8,0)</f>
        <v>1</v>
      </c>
      <c r="O42" s="2">
        <f t="shared" si="2"/>
        <v>12</v>
      </c>
      <c r="P42" s="30">
        <v>1000</v>
      </c>
      <c r="Q42" s="21"/>
      <c r="S42" s="2">
        <f t="shared" si="3"/>
        <v>286.66666666666669</v>
      </c>
      <c r="T42" s="2">
        <f t="shared" si="4"/>
        <v>203.33333333333334</v>
      </c>
      <c r="U42" s="2">
        <f>VLOOKUP(A42,[1]TDSheet!$A:$T,20,0)</f>
        <v>0</v>
      </c>
      <c r="V42" s="2">
        <f>VLOOKUP(A42,[1]TDSheet!$A:$U,21,0)</f>
        <v>0</v>
      </c>
      <c r="W42" s="2">
        <f>VLOOKUP(A42,[1]TDSheet!$A:$M,13,0)</f>
        <v>10</v>
      </c>
      <c r="Y42" s="2">
        <f t="shared" si="5"/>
        <v>1000</v>
      </c>
      <c r="Z42" s="19">
        <f>VLOOKUP(A42,[1]TDSheet!$A:$X,24,0)</f>
        <v>5</v>
      </c>
      <c r="AA42" s="20">
        <v>200</v>
      </c>
      <c r="AB42" s="2">
        <f t="shared" si="6"/>
        <v>1000</v>
      </c>
    </row>
    <row r="43" spans="1:28" ht="11.1" customHeight="1" outlineLevel="2" x14ac:dyDescent="0.2">
      <c r="A43" s="23" t="s">
        <v>8</v>
      </c>
      <c r="B43" s="7" t="s">
        <v>9</v>
      </c>
      <c r="C43" s="7"/>
      <c r="D43" s="8"/>
      <c r="E43" s="8">
        <v>40</v>
      </c>
      <c r="F43" s="28">
        <v>132</v>
      </c>
      <c r="G43" s="8">
        <v>-92</v>
      </c>
      <c r="H43" s="8"/>
      <c r="I43" s="28">
        <f t="shared" si="7"/>
        <v>-92</v>
      </c>
      <c r="J43" s="19">
        <f>VLOOKUP(A43,[1]TDSheet!$A:$H,8,0)</f>
        <v>0</v>
      </c>
      <c r="O43" s="2">
        <f t="shared" si="2"/>
        <v>26.4</v>
      </c>
      <c r="P43" s="21"/>
      <c r="Q43" s="21"/>
      <c r="S43" s="2">
        <f t="shared" si="3"/>
        <v>-3.4848484848484849</v>
      </c>
      <c r="T43" s="2">
        <f t="shared" si="4"/>
        <v>-3.4848484848484849</v>
      </c>
      <c r="U43" s="2">
        <f>VLOOKUP(A43,[1]TDSheet!$A:$T,20,0)</f>
        <v>69.8</v>
      </c>
      <c r="V43" s="2">
        <f>VLOOKUP(A43,[1]TDSheet!$A:$U,21,0)</f>
        <v>59.8</v>
      </c>
      <c r="W43" s="2">
        <f>VLOOKUP(A43,[1]TDSheet!$A:$M,13,0)</f>
        <v>11.8</v>
      </c>
      <c r="Y43" s="2">
        <f t="shared" si="5"/>
        <v>0</v>
      </c>
      <c r="Z43" s="19">
        <f>VLOOKUP(A43,[1]TDSheet!$A:$X,24,0)</f>
        <v>0</v>
      </c>
      <c r="AA43" s="20">
        <v>0</v>
      </c>
      <c r="AB43" s="2">
        <f t="shared" si="6"/>
        <v>0</v>
      </c>
    </row>
    <row r="44" spans="1:28" ht="11.1" customHeight="1" outlineLevel="2" x14ac:dyDescent="0.2">
      <c r="A44" s="23" t="s">
        <v>10</v>
      </c>
      <c r="B44" s="7" t="s">
        <v>9</v>
      </c>
      <c r="C44" s="7"/>
      <c r="D44" s="8">
        <v>-6</v>
      </c>
      <c r="E44" s="8">
        <v>95</v>
      </c>
      <c r="F44" s="29">
        <v>42</v>
      </c>
      <c r="G44" s="8">
        <v>47</v>
      </c>
      <c r="H44" s="8"/>
      <c r="I44" s="29">
        <f t="shared" si="7"/>
        <v>47</v>
      </c>
      <c r="J44" s="19">
        <f>VLOOKUP(A44,[1]TDSheet!$A:$H,8,0)</f>
        <v>0</v>
      </c>
      <c r="O44" s="2">
        <f t="shared" si="2"/>
        <v>8.4</v>
      </c>
      <c r="P44" s="21"/>
      <c r="Q44" s="21"/>
      <c r="S44" s="2">
        <f t="shared" si="3"/>
        <v>5.5952380952380949</v>
      </c>
      <c r="T44" s="2">
        <f t="shared" si="4"/>
        <v>5.5952380952380949</v>
      </c>
      <c r="U44" s="2">
        <f>VLOOKUP(A44,[1]TDSheet!$A:$T,20,0)</f>
        <v>35</v>
      </c>
      <c r="V44" s="2">
        <f>VLOOKUP(A44,[1]TDSheet!$A:$U,21,0)</f>
        <v>25.2</v>
      </c>
      <c r="W44" s="2">
        <f>VLOOKUP(A44,[1]TDSheet!$A:$M,13,0)</f>
        <v>18</v>
      </c>
      <c r="Y44" s="2">
        <f t="shared" si="5"/>
        <v>0</v>
      </c>
      <c r="Z44" s="19">
        <f>VLOOKUP(A44,[1]TDSheet!$A:$X,24,0)</f>
        <v>0</v>
      </c>
      <c r="AA44" s="20">
        <v>0</v>
      </c>
      <c r="AB44" s="2">
        <f t="shared" si="6"/>
        <v>0</v>
      </c>
    </row>
  </sheetData>
  <autoFilter ref="A3:AB44" xr:uid="{91244B4C-2B26-42DD-97D9-CB77731C57F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C306-F749-4746-B411-66019284141A}">
  <dimension ref="A1:B6"/>
  <sheetViews>
    <sheetView workbookViewId="0">
      <selection activeCell="E16" sqref="E16"/>
    </sheetView>
  </sheetViews>
  <sheetFormatPr defaultRowHeight="11.25" x14ac:dyDescent="0.2"/>
  <cols>
    <col min="1" max="1" width="95.83203125" bestFit="1" customWidth="1"/>
  </cols>
  <sheetData>
    <row r="1" spans="1:2" x14ac:dyDescent="0.2">
      <c r="A1" t="s">
        <v>23</v>
      </c>
      <c r="B1">
        <v>72</v>
      </c>
    </row>
    <row r="2" spans="1:2" x14ac:dyDescent="0.2">
      <c r="A2" t="s">
        <v>42</v>
      </c>
      <c r="B2">
        <v>36</v>
      </c>
    </row>
    <row r="3" spans="1:2" x14ac:dyDescent="0.2">
      <c r="A3" t="s">
        <v>43</v>
      </c>
      <c r="B3">
        <v>36</v>
      </c>
    </row>
    <row r="4" spans="1:2" x14ac:dyDescent="0.2">
      <c r="A4" t="s">
        <v>44</v>
      </c>
      <c r="B4">
        <v>64</v>
      </c>
    </row>
    <row r="5" spans="1:2" x14ac:dyDescent="0.2">
      <c r="A5" t="s">
        <v>16</v>
      </c>
      <c r="B5">
        <v>9</v>
      </c>
    </row>
    <row r="6" spans="1:2" x14ac:dyDescent="0.2">
      <c r="A6" t="s">
        <v>18</v>
      </c>
      <c r="B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2023-11-16T07:45:41Z</dcterms:modified>
</cp:coreProperties>
</file>