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9,11,23 ЗПФ\"/>
    </mc:Choice>
  </mc:AlternateContent>
  <xr:revisionPtr revIDLastSave="0" documentId="13_ncr:1_{A2755DC1-2A87-402F-87EA-248E443FF09F}" xr6:coauthVersionLast="45" xr6:coauthVersionMax="45" xr10:uidLastSave="{00000000-0000-0000-0000-000000000000}"/>
  <bookViews>
    <workbookView xWindow="-120" yWindow="-120" windowWidth="29040" windowHeight="15840" tabRatio="246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TDSheet!$A$3:$AC$58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6" i="1"/>
  <c r="AB7" i="1"/>
  <c r="AB8" i="1"/>
  <c r="AB9" i="1"/>
  <c r="AB10" i="1"/>
  <c r="AB12" i="1"/>
  <c r="AB13" i="1"/>
  <c r="AB14" i="1"/>
  <c r="AB15" i="1"/>
  <c r="AB17" i="1"/>
  <c r="AB21" i="1"/>
  <c r="AB25" i="1"/>
  <c r="AB26" i="1"/>
  <c r="AB28" i="1"/>
  <c r="AB29" i="1"/>
  <c r="AB32" i="1"/>
  <c r="AB33" i="1"/>
  <c r="AB34" i="1"/>
  <c r="AB36" i="1"/>
  <c r="AB37" i="1"/>
  <c r="AB38" i="1"/>
  <c r="AB40" i="1"/>
  <c r="AB44" i="1"/>
  <c r="AB47" i="1"/>
  <c r="AB48" i="1"/>
  <c r="AB49" i="1"/>
  <c r="AB6" i="1"/>
  <c r="O7" i="1" l="1"/>
  <c r="U7" i="1" s="1"/>
  <c r="O8" i="1"/>
  <c r="U8" i="1" s="1"/>
  <c r="O9" i="1"/>
  <c r="U9" i="1" s="1"/>
  <c r="O10" i="1"/>
  <c r="U10" i="1" s="1"/>
  <c r="O11" i="1"/>
  <c r="P11" i="1" s="1"/>
  <c r="T11" i="1" s="1"/>
  <c r="O12" i="1"/>
  <c r="U12" i="1" s="1"/>
  <c r="O13" i="1"/>
  <c r="U13" i="1" s="1"/>
  <c r="O14" i="1"/>
  <c r="U14" i="1" s="1"/>
  <c r="O15" i="1"/>
  <c r="U15" i="1" s="1"/>
  <c r="O16" i="1"/>
  <c r="O17" i="1"/>
  <c r="U17" i="1" s="1"/>
  <c r="O18" i="1"/>
  <c r="O19" i="1"/>
  <c r="T19" i="1" s="1"/>
  <c r="O20" i="1"/>
  <c r="T20" i="1" s="1"/>
  <c r="O21" i="1"/>
  <c r="U21" i="1" s="1"/>
  <c r="O22" i="1"/>
  <c r="O23" i="1"/>
  <c r="O24" i="1"/>
  <c r="U24" i="1" s="1"/>
  <c r="O25" i="1"/>
  <c r="U25" i="1" s="1"/>
  <c r="O26" i="1"/>
  <c r="U26" i="1" s="1"/>
  <c r="O27" i="1"/>
  <c r="T27" i="1" s="1"/>
  <c r="O28" i="1"/>
  <c r="U28" i="1" s="1"/>
  <c r="O29" i="1"/>
  <c r="U29" i="1" s="1"/>
  <c r="O30" i="1"/>
  <c r="T30" i="1" s="1"/>
  <c r="O31" i="1"/>
  <c r="T31" i="1" s="1"/>
  <c r="O32" i="1"/>
  <c r="U32" i="1" s="1"/>
  <c r="O33" i="1"/>
  <c r="U33" i="1" s="1"/>
  <c r="O34" i="1"/>
  <c r="U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T41" i="1" s="1"/>
  <c r="O42" i="1"/>
  <c r="T42" i="1" s="1"/>
  <c r="O43" i="1"/>
  <c r="T43" i="1" s="1"/>
  <c r="O44" i="1"/>
  <c r="O45" i="1"/>
  <c r="T45" i="1" s="1"/>
  <c r="O46" i="1"/>
  <c r="T46" i="1" s="1"/>
  <c r="O47" i="1"/>
  <c r="U47" i="1" s="1"/>
  <c r="O48" i="1"/>
  <c r="U48" i="1" s="1"/>
  <c r="O49" i="1"/>
  <c r="U49" i="1" s="1"/>
  <c r="O50" i="1"/>
  <c r="U50" i="1" s="1"/>
  <c r="O51" i="1"/>
  <c r="T51" i="1" s="1"/>
  <c r="O52" i="1"/>
  <c r="O53" i="1"/>
  <c r="O6" i="1"/>
  <c r="U6" i="1" s="1"/>
  <c r="F5" i="1"/>
  <c r="T18" i="1" l="1"/>
  <c r="T16" i="1"/>
  <c r="T22" i="1"/>
  <c r="T25" i="1"/>
  <c r="T33" i="1"/>
  <c r="T49" i="1"/>
  <c r="T7" i="1"/>
  <c r="T15" i="1"/>
  <c r="T29" i="1"/>
  <c r="T37" i="1"/>
  <c r="T9" i="1"/>
  <c r="T13" i="1"/>
  <c r="T17" i="1"/>
  <c r="T21" i="1"/>
  <c r="T39" i="1"/>
  <c r="T47" i="1"/>
  <c r="T6" i="1"/>
  <c r="T8" i="1"/>
  <c r="T10" i="1"/>
  <c r="T12" i="1"/>
  <c r="T14" i="1"/>
  <c r="T24" i="1"/>
  <c r="T26" i="1"/>
  <c r="T28" i="1"/>
  <c r="T32" i="1"/>
  <c r="T34" i="1"/>
  <c r="T36" i="1"/>
  <c r="T38" i="1"/>
  <c r="T40" i="1"/>
  <c r="T48" i="1"/>
  <c r="T50" i="1"/>
  <c r="U11" i="1"/>
  <c r="U16" i="1"/>
  <c r="U18" i="1"/>
  <c r="U19" i="1"/>
  <c r="U20" i="1"/>
  <c r="U22" i="1"/>
  <c r="U27" i="1"/>
  <c r="U30" i="1"/>
  <c r="U31" i="1"/>
  <c r="U35" i="1"/>
  <c r="U41" i="1"/>
  <c r="U42" i="1"/>
  <c r="U43" i="1"/>
  <c r="U45" i="1"/>
  <c r="U46" i="1"/>
  <c r="U51" i="1"/>
  <c r="T23" i="1"/>
  <c r="U44" i="1"/>
  <c r="U52" i="1"/>
  <c r="T53" i="1"/>
  <c r="J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6" i="1"/>
  <c r="Y4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6" i="1"/>
  <c r="H7" i="1"/>
  <c r="Z7" i="1" s="1"/>
  <c r="H8" i="1"/>
  <c r="Z8" i="1" s="1"/>
  <c r="H9" i="1"/>
  <c r="Z9" i="1" s="1"/>
  <c r="H10" i="1"/>
  <c r="Z10" i="1" s="1"/>
  <c r="H11" i="1"/>
  <c r="H12" i="1"/>
  <c r="Z12" i="1" s="1"/>
  <c r="H13" i="1"/>
  <c r="Z13" i="1" s="1"/>
  <c r="H14" i="1"/>
  <c r="Z14" i="1" s="1"/>
  <c r="H15" i="1"/>
  <c r="Z15" i="1" s="1"/>
  <c r="H16" i="1"/>
  <c r="H17" i="1"/>
  <c r="H18" i="1"/>
  <c r="H19" i="1"/>
  <c r="H20" i="1"/>
  <c r="H21" i="1"/>
  <c r="Z21" i="1" s="1"/>
  <c r="H22" i="1"/>
  <c r="H23" i="1"/>
  <c r="Z23" i="1" s="1"/>
  <c r="H24" i="1"/>
  <c r="Z24" i="1" s="1"/>
  <c r="H25" i="1"/>
  <c r="Z25" i="1" s="1"/>
  <c r="H26" i="1"/>
  <c r="Z26" i="1" s="1"/>
  <c r="H27" i="1"/>
  <c r="H28" i="1"/>
  <c r="Z28" i="1" s="1"/>
  <c r="H29" i="1"/>
  <c r="Z29" i="1" s="1"/>
  <c r="H30" i="1"/>
  <c r="H31" i="1"/>
  <c r="H32" i="1"/>
  <c r="Z32" i="1" s="1"/>
  <c r="H33" i="1"/>
  <c r="Z33" i="1" s="1"/>
  <c r="H34" i="1"/>
  <c r="Z34" i="1" s="1"/>
  <c r="H35" i="1"/>
  <c r="H36" i="1"/>
  <c r="Z36" i="1" s="1"/>
  <c r="H37" i="1"/>
  <c r="Z37" i="1" s="1"/>
  <c r="H38" i="1"/>
  <c r="Z38" i="1" s="1"/>
  <c r="H39" i="1"/>
  <c r="Z39" i="1" s="1"/>
  <c r="H40" i="1"/>
  <c r="Z40" i="1" s="1"/>
  <c r="H41" i="1"/>
  <c r="H42" i="1"/>
  <c r="H43" i="1"/>
  <c r="H44" i="1"/>
  <c r="Z44" i="1" s="1"/>
  <c r="H45" i="1"/>
  <c r="H46" i="1"/>
  <c r="H47" i="1"/>
  <c r="Z47" i="1" s="1"/>
  <c r="H48" i="1"/>
  <c r="H49" i="1"/>
  <c r="Z49" i="1" s="1"/>
  <c r="H50" i="1"/>
  <c r="Z50" i="1" s="1"/>
  <c r="H51" i="1"/>
  <c r="H52" i="1"/>
  <c r="Z52" i="1" s="1"/>
  <c r="H53" i="1"/>
  <c r="Z53" i="1" s="1"/>
  <c r="H6" i="1"/>
  <c r="Z6" i="1" s="1"/>
  <c r="C7" i="1"/>
  <c r="C8" i="1"/>
  <c r="C17" i="1"/>
  <c r="C21" i="1"/>
  <c r="C25" i="1"/>
  <c r="C28" i="1"/>
  <c r="C30" i="1"/>
  <c r="C32" i="1"/>
  <c r="C47" i="1"/>
  <c r="C48" i="1"/>
  <c r="G5" i="1"/>
  <c r="AC5" i="1"/>
  <c r="AB5" i="1"/>
  <c r="R5" i="1"/>
  <c r="N5" i="1"/>
  <c r="M5" i="1"/>
  <c r="L5" i="1"/>
  <c r="K5" i="1"/>
  <c r="I5" i="1"/>
  <c r="Z30" i="1" l="1"/>
  <c r="Z45" i="1"/>
  <c r="Z19" i="1"/>
  <c r="Z43" i="1"/>
  <c r="Z35" i="1"/>
  <c r="Z27" i="1"/>
  <c r="Z17" i="1"/>
  <c r="T52" i="1"/>
  <c r="T44" i="1"/>
  <c r="X5" i="1"/>
  <c r="U23" i="1"/>
  <c r="U53" i="1"/>
  <c r="O5" i="1"/>
  <c r="V5" i="1"/>
  <c r="W5" i="1"/>
  <c r="Z48" i="1" l="1"/>
  <c r="Z18" i="1"/>
  <c r="Z51" i="1"/>
  <c r="Z42" i="1"/>
  <c r="Z16" i="1"/>
  <c r="Z20" i="1"/>
  <c r="Z46" i="1"/>
  <c r="Z11" i="1"/>
  <c r="Z22" i="1"/>
  <c r="Z31" i="1"/>
  <c r="Z41" i="1"/>
  <c r="P5" i="1"/>
  <c r="Z5" i="1" l="1"/>
</calcChain>
</file>

<file path=xl/sharedStrings.xml><?xml version="1.0" encoding="utf-8"?>
<sst xmlns="http://schemas.openxmlformats.org/spreadsheetml/2006/main" count="178" uniqueCount="82">
  <si>
    <t>Период: 02.11.2023 - 09.11.2023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</si>
  <si>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</si>
  <si>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</si>
  <si>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</si>
  <si>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</si>
  <si>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</si>
  <si>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</si>
  <si>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</si>
  <si>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</si>
  <si>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</si>
  <si>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</si>
  <si>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</si>
  <si>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</si>
  <si>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</si>
  <si>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</si>
  <si>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</si>
  <si>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</si>
  <si>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</si>
  <si>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</si>
  <si>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</si>
  <si>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</si>
  <si>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</si>
  <si>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</si>
  <si>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</si>
  <si>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</si>
  <si>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</si>
  <si>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</si>
  <si>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</si>
  <si>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</si>
  <si>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</si>
  <si>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</si>
  <si>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</si>
  <si>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</si>
  <si>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</si>
  <si>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</si>
  <si>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</si>
  <si>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</si>
  <si>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</si>
  <si>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</si>
  <si>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</si>
  <si>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</si>
  <si>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</si>
  <si>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</si>
  <si>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</si>
  <si>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</si>
  <si>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</si>
  <si>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</si>
  <si>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</si>
  <si>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</si>
  <si>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</si>
  <si>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</si>
  <si>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</si>
  <si>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</si>
  <si>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</si>
  <si>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</si>
  <si>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</si>
  <si>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</si>
  <si>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</si>
  <si>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</si>
  <si>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</si>
  <si>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</si>
  <si>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</si>
  <si>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</si>
  <si>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</si>
  <si>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</si>
  <si>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</si>
  <si>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</si>
  <si>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</si>
  <si>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</si>
  <si>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</si>
  <si>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</si>
  <si>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</si>
  <si>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</si>
  <si>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</si>
  <si>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02,11</t>
  </si>
  <si>
    <t>АКЦИИ</t>
  </si>
  <si>
    <t>Пельмени Бугбули со сливочным маслом ТМ Горячая штучка БУЛЬМЕНИ 0,43 кг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</si>
  <si>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</si>
  <si>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</si>
  <si>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перемещение</t>
  </si>
  <si>
    <t>из Краснодара</t>
  </si>
  <si>
    <t>в данной колонке СКЮ общие для обоих филиалов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</si>
</sst>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4" fillId="0" borderId="3" xfId="0" applyNumberFormat="1" applyFont="1" applyBorder="1" applyAlignment="1"/>
    <xf numFmtId="164" fontId="4" fillId="4" borderId="3" xfId="0" applyNumberFormat="1" applyFont="1" applyFill="1" applyBorder="1" applyAlignment="1"/>
    <xf numFmtId="164" fontId="3" fillId="0" borderId="0" xfId="0" applyNumberFormat="1" applyFont="1" applyAlignment="1">
      <alignment wrapText="1"/>
    </xf>
    <xf numFmtId="164" fontId="3" fillId="0" borderId="4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76;&#108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12,10</v>
          </cell>
          <cell r="W3" t="str">
            <v>ср 19,10</v>
          </cell>
          <cell r="X3" t="str">
            <v>ср 26,10</v>
          </cell>
          <cell r="Y3" t="str">
            <v>коментарий</v>
          </cell>
          <cell r="Z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3189.3</v>
          </cell>
          <cell r="G5">
            <v>2548.5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3686.6000000000004</v>
          </cell>
          <cell r="N5">
            <v>0</v>
          </cell>
          <cell r="O5">
            <v>637.86000000000013</v>
          </cell>
          <cell r="P5">
            <v>3384.8199999999997</v>
          </cell>
          <cell r="Q5">
            <v>4527.0200000000004</v>
          </cell>
          <cell r="R5">
            <v>4910</v>
          </cell>
          <cell r="V5">
            <v>554.18180000000007</v>
          </cell>
          <cell r="W5">
            <v>449.26</v>
          </cell>
          <cell r="X5">
            <v>446.2</v>
          </cell>
          <cell r="Z5">
            <v>2778.3780000000002</v>
          </cell>
          <cell r="AA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50</v>
          </cell>
          <cell r="E6">
            <v>180</v>
          </cell>
          <cell r="F6">
            <v>44</v>
          </cell>
          <cell r="G6">
            <v>34</v>
          </cell>
          <cell r="H6">
            <v>0.3</v>
          </cell>
          <cell r="M6">
            <v>60</v>
          </cell>
          <cell r="O6">
            <v>8.8000000000000007</v>
          </cell>
          <cell r="P6">
            <v>20.400000000000006</v>
          </cell>
          <cell r="Q6">
            <v>120</v>
          </cell>
          <cell r="R6">
            <v>120</v>
          </cell>
          <cell r="S6" t="str">
            <v>небыло в продажах 2 дня</v>
          </cell>
          <cell r="T6">
            <v>24.318181818181817</v>
          </cell>
          <cell r="U6">
            <v>10.681818181818182</v>
          </cell>
          <cell r="V6">
            <v>8.8000000000000007</v>
          </cell>
          <cell r="W6">
            <v>8.8000000000000007</v>
          </cell>
          <cell r="X6">
            <v>7.4</v>
          </cell>
          <cell r="Z6">
            <v>36</v>
          </cell>
          <cell r="AA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108</v>
          </cell>
          <cell r="E7">
            <v>192</v>
          </cell>
          <cell r="F7">
            <v>63</v>
          </cell>
          <cell r="G7">
            <v>58</v>
          </cell>
          <cell r="H7">
            <v>0.3</v>
          </cell>
          <cell r="M7">
            <v>48</v>
          </cell>
          <cell r="O7">
            <v>12.6</v>
          </cell>
          <cell r="P7">
            <v>57.799999999999983</v>
          </cell>
          <cell r="Q7">
            <v>60</v>
          </cell>
          <cell r="R7">
            <v>60</v>
          </cell>
          <cell r="S7" t="str">
            <v>кратность в коробке</v>
          </cell>
          <cell r="T7">
            <v>13.174603174603176</v>
          </cell>
          <cell r="U7">
            <v>8.412698412698413</v>
          </cell>
          <cell r="V7">
            <v>13.2</v>
          </cell>
          <cell r="W7">
            <v>11.8</v>
          </cell>
          <cell r="X7">
            <v>6.6</v>
          </cell>
          <cell r="Z7">
            <v>18</v>
          </cell>
          <cell r="AA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D8">
            <v>131</v>
          </cell>
          <cell r="E8">
            <v>216</v>
          </cell>
          <cell r="F8">
            <v>69</v>
          </cell>
          <cell r="H8">
            <v>0.3</v>
          </cell>
          <cell r="M8">
            <v>60</v>
          </cell>
          <cell r="O8">
            <v>13.8</v>
          </cell>
          <cell r="P8">
            <v>119.4</v>
          </cell>
          <cell r="Q8">
            <v>120</v>
          </cell>
          <cell r="R8">
            <v>120</v>
          </cell>
          <cell r="S8" t="str">
            <v>кратность в коробке</v>
          </cell>
          <cell r="T8">
            <v>13.043478260869565</v>
          </cell>
          <cell r="U8">
            <v>4.3478260869565215</v>
          </cell>
          <cell r="V8">
            <v>15.8</v>
          </cell>
          <cell r="W8">
            <v>2.2000000000000002</v>
          </cell>
          <cell r="X8">
            <v>7.6</v>
          </cell>
          <cell r="Z8">
            <v>36</v>
          </cell>
          <cell r="AA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D9">
            <v>87</v>
          </cell>
          <cell r="E9">
            <v>504</v>
          </cell>
          <cell r="F9">
            <v>39</v>
          </cell>
          <cell r="G9">
            <v>4</v>
          </cell>
          <cell r="H9">
            <v>0.09</v>
          </cell>
          <cell r="M9">
            <v>144</v>
          </cell>
          <cell r="O9">
            <v>7.8</v>
          </cell>
          <cell r="Q9">
            <v>360</v>
          </cell>
          <cell r="R9">
            <v>360</v>
          </cell>
          <cell r="S9" t="str">
            <v>небыло в продажах 2 дня</v>
          </cell>
          <cell r="T9">
            <v>65.128205128205124</v>
          </cell>
          <cell r="U9">
            <v>18.974358974358974</v>
          </cell>
          <cell r="V9">
            <v>11.2</v>
          </cell>
          <cell r="W9">
            <v>3.8</v>
          </cell>
          <cell r="X9">
            <v>17.600000000000001</v>
          </cell>
          <cell r="Z9">
            <v>32.4</v>
          </cell>
          <cell r="AA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D10">
            <v>51</v>
          </cell>
          <cell r="E10">
            <v>51</v>
          </cell>
          <cell r="F10">
            <v>63</v>
          </cell>
          <cell r="G10">
            <v>15</v>
          </cell>
          <cell r="H10">
            <v>1</v>
          </cell>
          <cell r="O10">
            <v>12.6</v>
          </cell>
          <cell r="P10">
            <v>111</v>
          </cell>
          <cell r="Q10">
            <v>111</v>
          </cell>
          <cell r="R10">
            <v>111</v>
          </cell>
          <cell r="T10">
            <v>10</v>
          </cell>
          <cell r="U10">
            <v>1.1904761904761905</v>
          </cell>
          <cell r="V10">
            <v>1.8</v>
          </cell>
          <cell r="W10">
            <v>0</v>
          </cell>
          <cell r="X10">
            <v>4.8</v>
          </cell>
          <cell r="Z10">
            <v>111</v>
          </cell>
          <cell r="AA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48.6</v>
          </cell>
          <cell r="F11">
            <v>22.2</v>
          </cell>
          <cell r="G11">
            <v>25.9</v>
          </cell>
          <cell r="H11">
            <v>1</v>
          </cell>
          <cell r="O11">
            <v>4.4399999999999995</v>
          </cell>
          <cell r="P11">
            <v>31.819999999999993</v>
          </cell>
          <cell r="Q11">
            <v>31.819999999999993</v>
          </cell>
          <cell r="R11">
            <v>32</v>
          </cell>
          <cell r="T11">
            <v>13</v>
          </cell>
          <cell r="U11">
            <v>5.8333333333333339</v>
          </cell>
          <cell r="V11">
            <v>5.92</v>
          </cell>
          <cell r="W11">
            <v>0</v>
          </cell>
          <cell r="X11">
            <v>3.6</v>
          </cell>
          <cell r="Z11">
            <v>31.819999999999993</v>
          </cell>
          <cell r="AA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11.1</v>
          </cell>
          <cell r="F12">
            <v>11.1</v>
          </cell>
          <cell r="H12">
            <v>1</v>
          </cell>
          <cell r="O12">
            <v>2.2199999999999998</v>
          </cell>
          <cell r="P12">
            <v>30</v>
          </cell>
          <cell r="Q12">
            <v>30</v>
          </cell>
          <cell r="R12">
            <v>30</v>
          </cell>
          <cell r="T12">
            <v>13.513513513513516</v>
          </cell>
          <cell r="U12">
            <v>0</v>
          </cell>
          <cell r="V12">
            <v>0</v>
          </cell>
          <cell r="W12">
            <v>0.74</v>
          </cell>
          <cell r="X12">
            <v>0.74</v>
          </cell>
          <cell r="Z12">
            <v>30</v>
          </cell>
          <cell r="AA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72</v>
          </cell>
          <cell r="E13">
            <v>312</v>
          </cell>
          <cell r="F13">
            <v>47</v>
          </cell>
          <cell r="G13">
            <v>57</v>
          </cell>
          <cell r="H13">
            <v>0.25</v>
          </cell>
          <cell r="M13">
            <v>48</v>
          </cell>
          <cell r="O13">
            <v>9.4</v>
          </cell>
          <cell r="P13">
            <v>17.200000000000003</v>
          </cell>
          <cell r="Q13">
            <v>150</v>
          </cell>
          <cell r="R13">
            <v>240</v>
          </cell>
          <cell r="S13" t="str">
            <v>небыло в продажах 2 дня</v>
          </cell>
          <cell r="T13">
            <v>27.127659574468083</v>
          </cell>
          <cell r="U13">
            <v>11.170212765957446</v>
          </cell>
          <cell r="V13">
            <v>9.1999999999999993</v>
          </cell>
          <cell r="W13">
            <v>9.8000000000000007</v>
          </cell>
          <cell r="X13">
            <v>5.4</v>
          </cell>
          <cell r="Z13">
            <v>37.5</v>
          </cell>
          <cell r="AA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84</v>
          </cell>
          <cell r="E14">
            <v>312</v>
          </cell>
          <cell r="F14">
            <v>50</v>
          </cell>
          <cell r="G14">
            <v>38</v>
          </cell>
          <cell r="H14">
            <v>0.25</v>
          </cell>
          <cell r="M14">
            <v>60</v>
          </cell>
          <cell r="O14">
            <v>10</v>
          </cell>
          <cell r="P14">
            <v>32</v>
          </cell>
          <cell r="Q14">
            <v>150</v>
          </cell>
          <cell r="R14">
            <v>240</v>
          </cell>
          <cell r="S14" t="str">
            <v>небыло в продажах 2 дня</v>
          </cell>
          <cell r="T14">
            <v>24.8</v>
          </cell>
          <cell r="U14">
            <v>9.8000000000000007</v>
          </cell>
          <cell r="V14">
            <v>10.199999999999999</v>
          </cell>
          <cell r="W14">
            <v>4.4000000000000004</v>
          </cell>
          <cell r="X14">
            <v>4</v>
          </cell>
          <cell r="Z14">
            <v>37.5</v>
          </cell>
          <cell r="AA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H15">
            <v>1</v>
          </cell>
          <cell r="M15">
            <v>50.4</v>
          </cell>
          <cell r="O15">
            <v>0</v>
          </cell>
          <cell r="P15">
            <v>50</v>
          </cell>
          <cell r="Q15">
            <v>50</v>
          </cell>
          <cell r="R15">
            <v>50</v>
          </cell>
          <cell r="T15" t="e">
            <v>#DIV/0!</v>
          </cell>
          <cell r="U15" t="e">
            <v>#DIV/0!</v>
          </cell>
          <cell r="V15">
            <v>9.3617999999999988</v>
          </cell>
          <cell r="W15">
            <v>9.379999999999999</v>
          </cell>
          <cell r="X15">
            <v>1.8</v>
          </cell>
          <cell r="Z15">
            <v>50</v>
          </cell>
          <cell r="AA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H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0.74</v>
          </cell>
          <cell r="W16">
            <v>0.74</v>
          </cell>
          <cell r="X16">
            <v>0.74</v>
          </cell>
          <cell r="Y16" t="str">
            <v>устар.</v>
          </cell>
          <cell r="Z16">
            <v>0</v>
          </cell>
          <cell r="AA16">
            <v>3.7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H17">
            <v>1</v>
          </cell>
          <cell r="M17">
            <v>81.400000000000006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Z17">
            <v>0</v>
          </cell>
          <cell r="AA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E18">
            <v>420</v>
          </cell>
          <cell r="H18">
            <v>0</v>
          </cell>
          <cell r="O18">
            <v>0</v>
          </cell>
          <cell r="Q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 t="str">
            <v>Нояб</v>
          </cell>
          <cell r="D19">
            <v>318</v>
          </cell>
          <cell r="E19">
            <v>303</v>
          </cell>
          <cell r="F19">
            <v>237</v>
          </cell>
          <cell r="G19">
            <v>13</v>
          </cell>
          <cell r="H19">
            <v>0.25</v>
          </cell>
          <cell r="M19">
            <v>60</v>
          </cell>
          <cell r="O19">
            <v>47.4</v>
          </cell>
          <cell r="P19">
            <v>448.4</v>
          </cell>
          <cell r="Q19">
            <v>448.4</v>
          </cell>
          <cell r="R19">
            <v>448</v>
          </cell>
          <cell r="T19">
            <v>11</v>
          </cell>
          <cell r="U19">
            <v>1.5400843881856541</v>
          </cell>
          <cell r="V19">
            <v>39</v>
          </cell>
          <cell r="W19">
            <v>23.6</v>
          </cell>
          <cell r="X19">
            <v>15.6</v>
          </cell>
          <cell r="Z19">
            <v>112.1</v>
          </cell>
          <cell r="AA19">
            <v>6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D20">
            <v>12</v>
          </cell>
          <cell r="E20">
            <v>852</v>
          </cell>
          <cell r="F20">
            <v>143</v>
          </cell>
          <cell r="G20">
            <v>361</v>
          </cell>
          <cell r="H20">
            <v>0.25</v>
          </cell>
          <cell r="M20">
            <v>204</v>
          </cell>
          <cell r="O20">
            <v>28.6</v>
          </cell>
          <cell r="Q20">
            <v>0</v>
          </cell>
          <cell r="T20">
            <v>19.755244755244753</v>
          </cell>
          <cell r="U20">
            <v>19.755244755244753</v>
          </cell>
          <cell r="V20">
            <v>34.4</v>
          </cell>
          <cell r="W20">
            <v>47.2</v>
          </cell>
          <cell r="X20">
            <v>43.6</v>
          </cell>
          <cell r="Z20">
            <v>0</v>
          </cell>
          <cell r="AA20">
            <v>12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D21">
            <v>96</v>
          </cell>
          <cell r="E21">
            <v>102</v>
          </cell>
          <cell r="F21">
            <v>24</v>
          </cell>
          <cell r="H21">
            <v>0</v>
          </cell>
          <cell r="O21">
            <v>4.8</v>
          </cell>
          <cell r="Q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14.4</v>
          </cell>
          <cell r="Y21" t="str">
            <v>устар.</v>
          </cell>
          <cell r="Z21">
            <v>0</v>
          </cell>
          <cell r="AA21">
            <v>6</v>
          </cell>
        </row>
        <row r="22">
          <cell r="A22" t="str">
            <v>Наггетсы Хрустящие ТМ Зареченские ТС Зареченские продукты. Поком</v>
          </cell>
          <cell r="B22" t="str">
            <v>кг</v>
          </cell>
          <cell r="H22">
            <v>1</v>
          </cell>
          <cell r="M22">
            <v>168</v>
          </cell>
          <cell r="P22">
            <v>40</v>
          </cell>
          <cell r="Q22">
            <v>40</v>
          </cell>
          <cell r="R22">
            <v>40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Z22">
            <v>40</v>
          </cell>
          <cell r="AA22">
            <v>6</v>
          </cell>
        </row>
        <row r="23">
          <cell r="A23" t="str">
            <v>Пельмени Grandmeni со сливочным маслом Горячая штучка 0,75 кг ПОКОМ</v>
          </cell>
          <cell r="B23" t="str">
            <v>шт</v>
          </cell>
          <cell r="D23">
            <v>40</v>
          </cell>
          <cell r="E23">
            <v>80</v>
          </cell>
          <cell r="F23">
            <v>67</v>
          </cell>
          <cell r="G23">
            <v>20</v>
          </cell>
          <cell r="H23">
            <v>0.75</v>
          </cell>
          <cell r="M23">
            <v>40</v>
          </cell>
          <cell r="O23">
            <v>13.4</v>
          </cell>
          <cell r="P23">
            <v>114.20000000000002</v>
          </cell>
          <cell r="Q23">
            <v>114.20000000000002</v>
          </cell>
          <cell r="R23">
            <v>114</v>
          </cell>
          <cell r="T23">
            <v>13.000000000000002</v>
          </cell>
          <cell r="U23">
            <v>4.4776119402985071</v>
          </cell>
          <cell r="V23">
            <v>5.6</v>
          </cell>
          <cell r="W23">
            <v>10.199999999999999</v>
          </cell>
          <cell r="X23">
            <v>6.6</v>
          </cell>
          <cell r="Z23">
            <v>85.65</v>
          </cell>
          <cell r="AA23">
            <v>8</v>
          </cell>
        </row>
        <row r="24">
          <cell r="A24" t="str">
            <v>Пельмени Бигбули с мясом, Горячая штучка 0,9кг  ПОКОМ</v>
          </cell>
          <cell r="B24" t="str">
            <v>шт</v>
          </cell>
          <cell r="C24" t="str">
            <v>Нояб</v>
          </cell>
          <cell r="D24">
            <v>70</v>
          </cell>
          <cell r="E24">
            <v>200</v>
          </cell>
          <cell r="F24">
            <v>45</v>
          </cell>
          <cell r="H24">
            <v>0.9</v>
          </cell>
          <cell r="M24">
            <v>152</v>
          </cell>
          <cell r="O24">
            <v>9</v>
          </cell>
          <cell r="P24">
            <v>100</v>
          </cell>
          <cell r="Q24">
            <v>100</v>
          </cell>
          <cell r="R24">
            <v>100</v>
          </cell>
          <cell r="T24">
            <v>28</v>
          </cell>
          <cell r="U24">
            <v>16.888888888888889</v>
          </cell>
          <cell r="V24">
            <v>14</v>
          </cell>
          <cell r="W24">
            <v>10.199999999999999</v>
          </cell>
          <cell r="X24">
            <v>23.8</v>
          </cell>
          <cell r="Z24">
            <v>90</v>
          </cell>
          <cell r="AA24">
            <v>8</v>
          </cell>
        </row>
        <row r="25">
          <cell r="A25" t="str">
            <v>Пельмени Бигбули со слив.маслом 0,9 кг   Поком</v>
          </cell>
          <cell r="B25" t="str">
            <v>шт</v>
          </cell>
          <cell r="D25">
            <v>2</v>
          </cell>
          <cell r="E25">
            <v>136</v>
          </cell>
          <cell r="F25">
            <v>41</v>
          </cell>
          <cell r="G25">
            <v>55</v>
          </cell>
          <cell r="H25">
            <v>0.9</v>
          </cell>
          <cell r="M25">
            <v>40</v>
          </cell>
          <cell r="O25">
            <v>8.1999999999999993</v>
          </cell>
          <cell r="P25">
            <v>11.599999999999994</v>
          </cell>
          <cell r="Q25">
            <v>16</v>
          </cell>
          <cell r="R25">
            <v>16</v>
          </cell>
          <cell r="S25" t="str">
            <v>кратность в коробке</v>
          </cell>
          <cell r="T25">
            <v>13.536585365853659</v>
          </cell>
          <cell r="U25">
            <v>11.585365853658537</v>
          </cell>
          <cell r="V25">
            <v>7.4</v>
          </cell>
          <cell r="W25">
            <v>11.4</v>
          </cell>
          <cell r="X25">
            <v>8</v>
          </cell>
          <cell r="Z25">
            <v>14.4</v>
          </cell>
          <cell r="AA25">
            <v>8</v>
          </cell>
        </row>
        <row r="26">
          <cell r="A26" t="str">
            <v>Пельмени Бигбули со сливочным маслом ТМ Горячая штучка ТС Бигбули ГШ флоу-пак сфера 0,43 УВС.  ПОКОМ</v>
          </cell>
          <cell r="B26" t="str">
            <v>шт</v>
          </cell>
          <cell r="D26">
            <v>8</v>
          </cell>
          <cell r="E26">
            <v>176</v>
          </cell>
          <cell r="F26">
            <v>7</v>
          </cell>
          <cell r="G26">
            <v>25</v>
          </cell>
          <cell r="H26">
            <v>0</v>
          </cell>
          <cell r="M26">
            <v>48</v>
          </cell>
          <cell r="O26">
            <v>1.4</v>
          </cell>
          <cell r="Q26">
            <v>0</v>
          </cell>
          <cell r="T26">
            <v>52.142857142857146</v>
          </cell>
          <cell r="U26">
            <v>52.142857142857146</v>
          </cell>
          <cell r="V26">
            <v>0</v>
          </cell>
          <cell r="W26">
            <v>1.6</v>
          </cell>
          <cell r="X26">
            <v>1.4</v>
          </cell>
          <cell r="Z26">
            <v>0</v>
          </cell>
          <cell r="AA26">
            <v>0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B27" t="str">
            <v>шт</v>
          </cell>
          <cell r="D27">
            <v>11</v>
          </cell>
          <cell r="H27">
            <v>0.43</v>
          </cell>
          <cell r="O27">
            <v>0</v>
          </cell>
          <cell r="P27">
            <v>40</v>
          </cell>
          <cell r="Q27">
            <v>40</v>
          </cell>
          <cell r="R27">
            <v>40</v>
          </cell>
          <cell r="T27" t="e">
            <v>#DIV/0!</v>
          </cell>
          <cell r="U27" t="e">
            <v>#DIV/0!</v>
          </cell>
          <cell r="V27">
            <v>0.4</v>
          </cell>
          <cell r="W27">
            <v>4.4000000000000004</v>
          </cell>
          <cell r="X27">
            <v>1</v>
          </cell>
          <cell r="Z27">
            <v>17.2</v>
          </cell>
          <cell r="AA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Нояб</v>
          </cell>
          <cell r="D28">
            <v>216</v>
          </cell>
          <cell r="E28">
            <v>240</v>
          </cell>
          <cell r="F28">
            <v>91</v>
          </cell>
          <cell r="G28">
            <v>217</v>
          </cell>
          <cell r="H28">
            <v>0.9</v>
          </cell>
          <cell r="M28">
            <v>48</v>
          </cell>
          <cell r="O28">
            <v>18.2</v>
          </cell>
          <cell r="Q28">
            <v>0</v>
          </cell>
          <cell r="T28">
            <v>14.56043956043956</v>
          </cell>
          <cell r="U28">
            <v>14.56043956043956</v>
          </cell>
          <cell r="V28">
            <v>25.2</v>
          </cell>
          <cell r="W28">
            <v>2.8</v>
          </cell>
          <cell r="X28">
            <v>5.6</v>
          </cell>
          <cell r="Z28">
            <v>0</v>
          </cell>
          <cell r="AA28">
            <v>8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34</v>
          </cell>
          <cell r="E29">
            <v>48</v>
          </cell>
          <cell r="F29">
            <v>14</v>
          </cell>
          <cell r="G29">
            <v>10</v>
          </cell>
          <cell r="H29">
            <v>0.43</v>
          </cell>
          <cell r="M29">
            <v>80</v>
          </cell>
          <cell r="O29">
            <v>2.8</v>
          </cell>
          <cell r="P29">
            <v>20</v>
          </cell>
          <cell r="Q29">
            <v>20</v>
          </cell>
          <cell r="R29">
            <v>20</v>
          </cell>
          <cell r="T29">
            <v>39.285714285714285</v>
          </cell>
          <cell r="U29">
            <v>32.142857142857146</v>
          </cell>
          <cell r="V29">
            <v>4.2</v>
          </cell>
          <cell r="W29">
            <v>6.2</v>
          </cell>
          <cell r="X29">
            <v>10.199999999999999</v>
          </cell>
          <cell r="Z29">
            <v>8.6</v>
          </cell>
          <cell r="AA29">
            <v>16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700</v>
          </cell>
          <cell r="E30">
            <v>300</v>
          </cell>
          <cell r="F30">
            <v>405</v>
          </cell>
          <cell r="G30">
            <v>260</v>
          </cell>
          <cell r="H30">
            <v>1</v>
          </cell>
          <cell r="M30">
            <v>500</v>
          </cell>
          <cell r="O30">
            <v>81</v>
          </cell>
          <cell r="P30">
            <v>293</v>
          </cell>
          <cell r="Q30">
            <v>300</v>
          </cell>
          <cell r="R30">
            <v>300</v>
          </cell>
          <cell r="S30" t="str">
            <v>кратность в коробке</v>
          </cell>
          <cell r="T30">
            <v>13.086419753086419</v>
          </cell>
          <cell r="U30">
            <v>9.3827160493827169</v>
          </cell>
          <cell r="V30">
            <v>82</v>
          </cell>
          <cell r="W30">
            <v>30</v>
          </cell>
          <cell r="X30">
            <v>0</v>
          </cell>
          <cell r="Z30">
            <v>300</v>
          </cell>
          <cell r="AA30">
            <v>5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Нояб</v>
          </cell>
          <cell r="D31">
            <v>231</v>
          </cell>
          <cell r="E31">
            <v>80</v>
          </cell>
          <cell r="F31">
            <v>227</v>
          </cell>
          <cell r="H31">
            <v>0.9</v>
          </cell>
          <cell r="M31">
            <v>80</v>
          </cell>
          <cell r="O31">
            <v>45.4</v>
          </cell>
          <cell r="P31">
            <v>400</v>
          </cell>
          <cell r="Q31">
            <v>400</v>
          </cell>
          <cell r="R31">
            <v>400</v>
          </cell>
          <cell r="T31">
            <v>10.572687224669604</v>
          </cell>
          <cell r="U31">
            <v>1.7621145374449341</v>
          </cell>
          <cell r="V31">
            <v>32</v>
          </cell>
          <cell r="W31">
            <v>19</v>
          </cell>
          <cell r="X31">
            <v>17</v>
          </cell>
          <cell r="Z31">
            <v>360</v>
          </cell>
          <cell r="AA31">
            <v>8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36</v>
          </cell>
          <cell r="E32">
            <v>112</v>
          </cell>
          <cell r="F32">
            <v>28</v>
          </cell>
          <cell r="G32">
            <v>40</v>
          </cell>
          <cell r="H32">
            <v>0.43</v>
          </cell>
          <cell r="M32">
            <v>48</v>
          </cell>
          <cell r="O32">
            <v>5.6</v>
          </cell>
          <cell r="Q32">
            <v>0</v>
          </cell>
          <cell r="T32">
            <v>15.714285714285715</v>
          </cell>
          <cell r="U32">
            <v>15.714285714285715</v>
          </cell>
          <cell r="V32">
            <v>5.2</v>
          </cell>
          <cell r="W32">
            <v>8.4</v>
          </cell>
          <cell r="X32">
            <v>7.2</v>
          </cell>
          <cell r="Z32">
            <v>0</v>
          </cell>
          <cell r="AA32">
            <v>16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Нояб</v>
          </cell>
          <cell r="D33">
            <v>176</v>
          </cell>
          <cell r="E33">
            <v>288</v>
          </cell>
          <cell r="F33">
            <v>71</v>
          </cell>
          <cell r="G33">
            <v>156</v>
          </cell>
          <cell r="H33">
            <v>0.7</v>
          </cell>
          <cell r="M33">
            <v>40</v>
          </cell>
          <cell r="O33">
            <v>14.2</v>
          </cell>
          <cell r="Q33">
            <v>0</v>
          </cell>
          <cell r="T33">
            <v>13.802816901408452</v>
          </cell>
          <cell r="U33">
            <v>13.802816901408452</v>
          </cell>
          <cell r="V33">
            <v>22.8</v>
          </cell>
          <cell r="W33">
            <v>3.8</v>
          </cell>
          <cell r="X33">
            <v>3.6</v>
          </cell>
          <cell r="Z33">
            <v>0</v>
          </cell>
          <cell r="AA33">
            <v>8</v>
          </cell>
        </row>
        <row r="34">
          <cell r="A34" t="str">
            <v>Пельмени отборные  с говядиной и свининой 0,43кг ушко  Поком</v>
          </cell>
          <cell r="B34" t="str">
            <v>шт</v>
          </cell>
          <cell r="D34">
            <v>15</v>
          </cell>
          <cell r="F34">
            <v>4</v>
          </cell>
          <cell r="G34">
            <v>8</v>
          </cell>
          <cell r="H34">
            <v>0.43</v>
          </cell>
          <cell r="M34">
            <v>16</v>
          </cell>
          <cell r="O34">
            <v>0.8</v>
          </cell>
          <cell r="Q34">
            <v>0</v>
          </cell>
          <cell r="T34">
            <v>30</v>
          </cell>
          <cell r="U34">
            <v>30</v>
          </cell>
          <cell r="V34">
            <v>0</v>
          </cell>
          <cell r="W34">
            <v>2</v>
          </cell>
          <cell r="X34">
            <v>1.6</v>
          </cell>
          <cell r="Z34">
            <v>0</v>
          </cell>
          <cell r="AA34">
            <v>16</v>
          </cell>
        </row>
        <row r="35">
          <cell r="A35" t="str">
            <v>Пельмени Отборные из свинины и говядины 0,9 кг ТМ Стародворье ТС Медвежье ушко  ПОКОМ</v>
          </cell>
          <cell r="B35" t="str">
            <v>шт</v>
          </cell>
          <cell r="C35" t="str">
            <v>Нояб</v>
          </cell>
          <cell r="D35">
            <v>150</v>
          </cell>
          <cell r="E35">
            <v>80</v>
          </cell>
          <cell r="F35">
            <v>120</v>
          </cell>
          <cell r="G35">
            <v>10</v>
          </cell>
          <cell r="H35">
            <v>0.9</v>
          </cell>
          <cell r="M35">
            <v>184</v>
          </cell>
          <cell r="O35">
            <v>24</v>
          </cell>
          <cell r="P35">
            <v>118</v>
          </cell>
          <cell r="Q35">
            <v>118</v>
          </cell>
          <cell r="R35">
            <v>118</v>
          </cell>
          <cell r="T35">
            <v>13</v>
          </cell>
          <cell r="U35">
            <v>8.0833333333333339</v>
          </cell>
          <cell r="V35">
            <v>26.4</v>
          </cell>
          <cell r="W35">
            <v>15.8</v>
          </cell>
          <cell r="X35">
            <v>27</v>
          </cell>
          <cell r="Z35">
            <v>106.2</v>
          </cell>
          <cell r="AA35">
            <v>8</v>
          </cell>
        </row>
        <row r="36">
          <cell r="A36" t="str">
            <v>Пельмени отборные с говядиной 0,43кг Поком</v>
          </cell>
          <cell r="B36" t="str">
            <v>шт</v>
          </cell>
          <cell r="D36">
            <v>29</v>
          </cell>
          <cell r="F36">
            <v>3</v>
          </cell>
          <cell r="G36">
            <v>5</v>
          </cell>
          <cell r="H36">
            <v>0.43</v>
          </cell>
          <cell r="M36">
            <v>16</v>
          </cell>
          <cell r="O36">
            <v>0.6</v>
          </cell>
          <cell r="P36">
            <v>16</v>
          </cell>
          <cell r="Q36">
            <v>16</v>
          </cell>
          <cell r="R36">
            <v>16</v>
          </cell>
          <cell r="T36">
            <v>61.666666666666671</v>
          </cell>
          <cell r="U36">
            <v>35</v>
          </cell>
          <cell r="V36">
            <v>1.8</v>
          </cell>
          <cell r="W36">
            <v>2</v>
          </cell>
          <cell r="X36">
            <v>2.2000000000000002</v>
          </cell>
          <cell r="Z36">
            <v>6.88</v>
          </cell>
          <cell r="AA36">
            <v>16</v>
          </cell>
        </row>
        <row r="37">
          <cell r="A37" t="str">
            <v>Пельмени Отборные с говядиной 0,9 кг НОВА ТМ Стародворье ТС Медвежье ушко  ПОКОМ</v>
          </cell>
          <cell r="B37" t="str">
            <v>шт</v>
          </cell>
          <cell r="D37">
            <v>104</v>
          </cell>
          <cell r="E37">
            <v>104</v>
          </cell>
          <cell r="F37">
            <v>25</v>
          </cell>
          <cell r="G37">
            <v>176</v>
          </cell>
          <cell r="H37">
            <v>0.9</v>
          </cell>
          <cell r="M37">
            <v>48</v>
          </cell>
          <cell r="O37">
            <v>5</v>
          </cell>
          <cell r="Q37">
            <v>0</v>
          </cell>
          <cell r="T37">
            <v>44.8</v>
          </cell>
          <cell r="U37">
            <v>44.8</v>
          </cell>
          <cell r="V37">
            <v>0</v>
          </cell>
          <cell r="W37">
            <v>0</v>
          </cell>
          <cell r="X37">
            <v>1.4</v>
          </cell>
          <cell r="Z37">
            <v>0</v>
          </cell>
          <cell r="AA37">
            <v>8</v>
          </cell>
        </row>
        <row r="38">
          <cell r="A38" t="str">
            <v>Пельмени С говядиной и свининой, ВЕС, ТМ Славница сфера пуговки  ПОКОМ</v>
          </cell>
          <cell r="B38" t="str">
            <v>кг</v>
          </cell>
          <cell r="D38">
            <v>190</v>
          </cell>
          <cell r="E38">
            <v>950</v>
          </cell>
          <cell r="F38">
            <v>400</v>
          </cell>
          <cell r="G38">
            <v>415</v>
          </cell>
          <cell r="H38">
            <v>1</v>
          </cell>
          <cell r="M38">
            <v>400</v>
          </cell>
          <cell r="O38">
            <v>80</v>
          </cell>
          <cell r="P38">
            <v>225</v>
          </cell>
          <cell r="Q38">
            <v>225</v>
          </cell>
          <cell r="R38">
            <v>225</v>
          </cell>
          <cell r="T38">
            <v>13</v>
          </cell>
          <cell r="U38">
            <v>10.1875</v>
          </cell>
          <cell r="V38">
            <v>16</v>
          </cell>
          <cell r="W38">
            <v>74</v>
          </cell>
          <cell r="X38">
            <v>53</v>
          </cell>
          <cell r="Z38">
            <v>225</v>
          </cell>
          <cell r="AA38">
            <v>5</v>
          </cell>
        </row>
        <row r="39">
          <cell r="A39" t="str">
            <v>Пельмени Сочные стародв. сфера 0,43кг  Поком</v>
          </cell>
          <cell r="B39" t="str">
            <v>шт</v>
          </cell>
          <cell r="D39">
            <v>25</v>
          </cell>
          <cell r="F39">
            <v>5</v>
          </cell>
          <cell r="G39">
            <v>17</v>
          </cell>
          <cell r="H39">
            <v>0.43</v>
          </cell>
          <cell r="O39">
            <v>1</v>
          </cell>
          <cell r="Q39">
            <v>0</v>
          </cell>
          <cell r="T39">
            <v>17</v>
          </cell>
          <cell r="U39">
            <v>17</v>
          </cell>
          <cell r="V39">
            <v>1.4</v>
          </cell>
          <cell r="W39">
            <v>1.6</v>
          </cell>
          <cell r="X39">
            <v>1</v>
          </cell>
          <cell r="Z39">
            <v>0</v>
          </cell>
          <cell r="AA39">
            <v>16</v>
          </cell>
        </row>
        <row r="40">
          <cell r="A40" t="str">
            <v>Пельмени Сочные сфера 0,9 кг ТМ Стародворье ПОКОМ</v>
          </cell>
          <cell r="B40" t="str">
            <v>шт</v>
          </cell>
          <cell r="D40">
            <v>2</v>
          </cell>
          <cell r="E40">
            <v>64</v>
          </cell>
          <cell r="F40">
            <v>5</v>
          </cell>
          <cell r="G40">
            <v>29</v>
          </cell>
          <cell r="H40">
            <v>0.9</v>
          </cell>
          <cell r="M40">
            <v>8</v>
          </cell>
          <cell r="O40">
            <v>1</v>
          </cell>
          <cell r="Q40">
            <v>0</v>
          </cell>
          <cell r="T40">
            <v>37</v>
          </cell>
          <cell r="U40">
            <v>37</v>
          </cell>
          <cell r="V40">
            <v>2</v>
          </cell>
          <cell r="W40">
            <v>3.8</v>
          </cell>
          <cell r="X40">
            <v>2</v>
          </cell>
          <cell r="Z40">
            <v>0</v>
          </cell>
          <cell r="AA40">
            <v>8</v>
          </cell>
        </row>
        <row r="41">
          <cell r="A41" t="str">
            <v>Сосиски Оригинальные заморож. ТМ Стародворье в вак 0,33 кг  Поком</v>
          </cell>
          <cell r="B41" t="str">
            <v>шт</v>
          </cell>
          <cell r="D41">
            <v>84</v>
          </cell>
          <cell r="F41">
            <v>2</v>
          </cell>
          <cell r="G41">
            <v>82</v>
          </cell>
          <cell r="H41">
            <v>0.33</v>
          </cell>
          <cell r="O41">
            <v>0.4</v>
          </cell>
          <cell r="Q41">
            <v>0</v>
          </cell>
          <cell r="T41">
            <v>205</v>
          </cell>
          <cell r="U41">
            <v>205</v>
          </cell>
          <cell r="V41">
            <v>0.6</v>
          </cell>
          <cell r="W41">
            <v>0.6</v>
          </cell>
          <cell r="X41">
            <v>0.8</v>
          </cell>
          <cell r="Z41">
            <v>0</v>
          </cell>
          <cell r="AA41">
            <v>6</v>
          </cell>
        </row>
        <row r="42">
          <cell r="A42" t="str">
            <v>Фрай-пицца с ветчиной и грибами 3,0 кг. ВЕС.  ПОКОМ</v>
          </cell>
          <cell r="B42" t="str">
            <v>кг</v>
          </cell>
          <cell r="H42">
            <v>1</v>
          </cell>
          <cell r="O42">
            <v>0</v>
          </cell>
          <cell r="P42">
            <v>50</v>
          </cell>
          <cell r="Q42">
            <v>50</v>
          </cell>
          <cell r="R42">
            <v>50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Z42">
            <v>50</v>
          </cell>
          <cell r="AA42">
            <v>3</v>
          </cell>
        </row>
        <row r="43">
          <cell r="A43" t="str">
            <v>Хотстеры ТМ Горячая штучка ТС Хотстеры 0,25 кг зам  ПОКОМ</v>
          </cell>
          <cell r="B43" t="str">
            <v>шт</v>
          </cell>
          <cell r="D43">
            <v>108</v>
          </cell>
          <cell r="E43">
            <v>372</v>
          </cell>
          <cell r="F43">
            <v>71</v>
          </cell>
          <cell r="G43">
            <v>44</v>
          </cell>
          <cell r="H43">
            <v>0.25</v>
          </cell>
          <cell r="M43">
            <v>36</v>
          </cell>
          <cell r="O43">
            <v>14.2</v>
          </cell>
          <cell r="P43">
            <v>104.6</v>
          </cell>
          <cell r="Q43">
            <v>120</v>
          </cell>
          <cell r="R43">
            <v>120</v>
          </cell>
          <cell r="S43" t="str">
            <v>кратность в коробке</v>
          </cell>
          <cell r="T43">
            <v>14.084507042253522</v>
          </cell>
          <cell r="U43">
            <v>5.6338028169014089</v>
          </cell>
          <cell r="V43">
            <v>12.6</v>
          </cell>
          <cell r="W43">
            <v>11.4</v>
          </cell>
          <cell r="X43">
            <v>7</v>
          </cell>
          <cell r="Z43">
            <v>30</v>
          </cell>
          <cell r="AA43">
            <v>12</v>
          </cell>
        </row>
        <row r="44">
          <cell r="A44" t="str">
            <v>Хрустящие крылышки острые к пиву ТМ Горячая штучка 0,3кг зам  ПОКОМ</v>
          </cell>
          <cell r="B44" t="str">
            <v>шт</v>
          </cell>
          <cell r="D44">
            <v>72</v>
          </cell>
          <cell r="E44">
            <v>24</v>
          </cell>
          <cell r="F44">
            <v>33</v>
          </cell>
          <cell r="G44">
            <v>50</v>
          </cell>
          <cell r="H44">
            <v>0.3</v>
          </cell>
          <cell r="M44">
            <v>48</v>
          </cell>
          <cell r="O44">
            <v>6.6</v>
          </cell>
          <cell r="Q44">
            <v>0</v>
          </cell>
          <cell r="T44">
            <v>14.84848484848485</v>
          </cell>
          <cell r="U44">
            <v>14.84848484848485</v>
          </cell>
          <cell r="V44">
            <v>7.6</v>
          </cell>
          <cell r="W44">
            <v>3.4</v>
          </cell>
          <cell r="X44">
            <v>2</v>
          </cell>
          <cell r="Z44">
            <v>0</v>
          </cell>
          <cell r="AA44">
            <v>12</v>
          </cell>
        </row>
        <row r="45">
          <cell r="A45" t="str">
            <v>Хрустящие крылышки ТМ Горячая штучка 0,3 кг зам  ПОКОМ</v>
          </cell>
          <cell r="B45" t="str">
            <v>шт</v>
          </cell>
          <cell r="D45">
            <v>120</v>
          </cell>
          <cell r="E45">
            <v>84</v>
          </cell>
          <cell r="F45">
            <v>65</v>
          </cell>
          <cell r="G45">
            <v>100</v>
          </cell>
          <cell r="H45">
            <v>0.3</v>
          </cell>
          <cell r="M45">
            <v>36</v>
          </cell>
          <cell r="O45">
            <v>13</v>
          </cell>
          <cell r="P45">
            <v>33</v>
          </cell>
          <cell r="Q45">
            <v>36</v>
          </cell>
          <cell r="R45">
            <v>36</v>
          </cell>
          <cell r="S45" t="str">
            <v>кратность в коробке</v>
          </cell>
          <cell r="T45">
            <v>13.23076923076923</v>
          </cell>
          <cell r="U45">
            <v>10.461538461538462</v>
          </cell>
          <cell r="V45">
            <v>14.2</v>
          </cell>
          <cell r="W45">
            <v>6</v>
          </cell>
          <cell r="X45">
            <v>3.8</v>
          </cell>
          <cell r="Z45">
            <v>10.799999999999999</v>
          </cell>
          <cell r="AA45">
            <v>12</v>
          </cell>
        </row>
        <row r="46">
          <cell r="A46" t="str">
            <v>Хрустящие крылышки. В панировке куриные жареные.ВЕС  ПОКОМ</v>
          </cell>
          <cell r="B46" t="str">
            <v>кг</v>
          </cell>
          <cell r="D46">
            <v>30.6</v>
          </cell>
          <cell r="E46">
            <v>331.2</v>
          </cell>
          <cell r="F46">
            <v>91</v>
          </cell>
          <cell r="G46">
            <v>38.6</v>
          </cell>
          <cell r="H46">
            <v>0</v>
          </cell>
          <cell r="O46">
            <v>18.2</v>
          </cell>
          <cell r="Q46">
            <v>0</v>
          </cell>
          <cell r="T46">
            <v>2.1208791208791209</v>
          </cell>
          <cell r="U46">
            <v>2.1208791208791209</v>
          </cell>
          <cell r="V46">
            <v>0.36</v>
          </cell>
          <cell r="W46">
            <v>0</v>
          </cell>
          <cell r="X46">
            <v>6.12</v>
          </cell>
          <cell r="Y46" t="str">
            <v>устар.</v>
          </cell>
          <cell r="Z46">
            <v>0</v>
          </cell>
          <cell r="AA46">
            <v>1.8</v>
          </cell>
        </row>
        <row r="47">
          <cell r="A47" t="str">
            <v>Хрустящие крылышки ТМ Зареченские ТС Зареченские продукты.   Поком</v>
          </cell>
          <cell r="B47" t="str">
            <v>кг</v>
          </cell>
          <cell r="H47">
            <v>1</v>
          </cell>
          <cell r="M47">
            <v>100.8</v>
          </cell>
          <cell r="P47">
            <v>30</v>
          </cell>
          <cell r="Q47">
            <v>30</v>
          </cell>
          <cell r="R47">
            <v>30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Z47">
            <v>30</v>
          </cell>
          <cell r="AA47">
            <v>1.8</v>
          </cell>
        </row>
        <row r="48">
          <cell r="A48" t="str">
            <v>Чебупай сочное яблоко ТМ Горячая штучка ТС Чебупай 0,2 кг УВС.  зам  ПОКОМ</v>
          </cell>
          <cell r="B48" t="str">
            <v>шт</v>
          </cell>
          <cell r="D48">
            <v>48</v>
          </cell>
          <cell r="E48">
            <v>48</v>
          </cell>
          <cell r="F48">
            <v>27</v>
          </cell>
          <cell r="H48">
            <v>0.2</v>
          </cell>
          <cell r="M48">
            <v>90</v>
          </cell>
          <cell r="O48">
            <v>5.4</v>
          </cell>
          <cell r="P48">
            <v>20</v>
          </cell>
          <cell r="Q48">
            <v>20</v>
          </cell>
          <cell r="R48">
            <v>20</v>
          </cell>
          <cell r="T48">
            <v>20.37037037037037</v>
          </cell>
          <cell r="U48">
            <v>16.666666666666664</v>
          </cell>
          <cell r="V48">
            <v>7</v>
          </cell>
          <cell r="W48">
            <v>5.2</v>
          </cell>
          <cell r="X48">
            <v>7.4</v>
          </cell>
          <cell r="Z48">
            <v>4</v>
          </cell>
          <cell r="AA48">
            <v>6</v>
          </cell>
        </row>
        <row r="49">
          <cell r="A49" t="str">
            <v>Чебупай спелая вишня ТМ Горячая штучка ТС Чебупай 0,2 кг УВС. зам  ПОКОМ</v>
          </cell>
          <cell r="B49" t="str">
            <v>шт</v>
          </cell>
          <cell r="D49">
            <v>78</v>
          </cell>
          <cell r="E49">
            <v>48</v>
          </cell>
          <cell r="F49">
            <v>43</v>
          </cell>
          <cell r="G49">
            <v>21</v>
          </cell>
          <cell r="H49">
            <v>0.2</v>
          </cell>
          <cell r="M49">
            <v>78</v>
          </cell>
          <cell r="O49">
            <v>8.6</v>
          </cell>
          <cell r="P49">
            <v>12.799999999999997</v>
          </cell>
          <cell r="Q49">
            <v>12.799999999999997</v>
          </cell>
          <cell r="R49">
            <v>12</v>
          </cell>
          <cell r="T49">
            <v>13</v>
          </cell>
          <cell r="U49">
            <v>11.511627906976745</v>
          </cell>
          <cell r="V49">
            <v>10.6</v>
          </cell>
          <cell r="W49">
            <v>6</v>
          </cell>
          <cell r="X49">
            <v>8.8000000000000007</v>
          </cell>
          <cell r="Z49">
            <v>2.5599999999999996</v>
          </cell>
          <cell r="AA49">
            <v>6</v>
          </cell>
        </row>
        <row r="50">
          <cell r="A50" t="str">
            <v>Чебупицца курочка по-итальянски Горячая штучка 0,25 кг зам  ПОКОМ</v>
          </cell>
          <cell r="B50" t="str">
            <v>шт</v>
          </cell>
          <cell r="C50" t="str">
            <v>Нояб</v>
          </cell>
          <cell r="D50">
            <v>96</v>
          </cell>
          <cell r="E50">
            <v>420</v>
          </cell>
          <cell r="F50">
            <v>101</v>
          </cell>
          <cell r="G50">
            <v>3</v>
          </cell>
          <cell r="H50">
            <v>0.25</v>
          </cell>
          <cell r="M50">
            <v>240</v>
          </cell>
          <cell r="O50">
            <v>20.2</v>
          </cell>
          <cell r="P50">
            <v>19.599999999999966</v>
          </cell>
          <cell r="Q50">
            <v>19.599999999999966</v>
          </cell>
          <cell r="R50">
            <v>24</v>
          </cell>
          <cell r="T50">
            <v>12.999999999999998</v>
          </cell>
          <cell r="U50">
            <v>12.029702970297031</v>
          </cell>
          <cell r="V50">
            <v>17.600000000000001</v>
          </cell>
          <cell r="W50">
            <v>20.6</v>
          </cell>
          <cell r="X50">
            <v>32</v>
          </cell>
          <cell r="Z50">
            <v>4.8999999999999915</v>
          </cell>
          <cell r="AA50">
            <v>12</v>
          </cell>
        </row>
        <row r="51">
          <cell r="A51" t="str">
            <v>Чебупицца Пепперони ТМ Горячая штучка ТС Чебупицца 0.25кг зам  ПОКОМ</v>
          </cell>
          <cell r="B51" t="str">
            <v>шт</v>
          </cell>
          <cell r="C51" t="str">
            <v>Нояб</v>
          </cell>
          <cell r="D51">
            <v>117</v>
          </cell>
          <cell r="E51">
            <v>420</v>
          </cell>
          <cell r="F51">
            <v>88</v>
          </cell>
          <cell r="G51">
            <v>12</v>
          </cell>
          <cell r="H51">
            <v>0.25</v>
          </cell>
          <cell r="M51">
            <v>204</v>
          </cell>
          <cell r="O51">
            <v>17.600000000000001</v>
          </cell>
          <cell r="P51">
            <v>12.800000000000011</v>
          </cell>
          <cell r="Q51">
            <v>12</v>
          </cell>
          <cell r="R51">
            <v>12</v>
          </cell>
          <cell r="T51">
            <v>12.954545454545453</v>
          </cell>
          <cell r="U51">
            <v>12.272727272727272</v>
          </cell>
          <cell r="V51">
            <v>16.2</v>
          </cell>
          <cell r="W51">
            <v>18.600000000000001</v>
          </cell>
          <cell r="X51">
            <v>30.6</v>
          </cell>
          <cell r="Z51">
            <v>3</v>
          </cell>
          <cell r="AA51">
            <v>12</v>
          </cell>
        </row>
        <row r="52">
          <cell r="A52" t="str">
            <v>Чебуречище горячая штучка 0,14кг Поком</v>
          </cell>
          <cell r="B52" t="str">
            <v>шт</v>
          </cell>
          <cell r="D52">
            <v>132</v>
          </cell>
          <cell r="E52">
            <v>264</v>
          </cell>
          <cell r="F52">
            <v>222</v>
          </cell>
          <cell r="G52">
            <v>149</v>
          </cell>
          <cell r="H52">
            <v>0.14000000000000001</v>
          </cell>
          <cell r="M52">
            <v>22</v>
          </cell>
          <cell r="O52">
            <v>44.4</v>
          </cell>
          <cell r="P52">
            <v>406.19999999999993</v>
          </cell>
          <cell r="Q52">
            <v>406.19999999999993</v>
          </cell>
          <cell r="R52">
            <v>406</v>
          </cell>
          <cell r="T52">
            <v>12.999999999999998</v>
          </cell>
          <cell r="U52">
            <v>3.8513513513513513</v>
          </cell>
          <cell r="V52">
            <v>37.799999999999997</v>
          </cell>
          <cell r="W52">
            <v>42.4</v>
          </cell>
          <cell r="X52">
            <v>30.2</v>
          </cell>
          <cell r="Z52">
            <v>56.867999999999995</v>
          </cell>
          <cell r="AA52">
            <v>22</v>
          </cell>
        </row>
        <row r="53">
          <cell r="A53" t="str">
            <v>Чебуреки Мясные вес 2,7 кг Кулинарные изделия мясосодержащие рубленые в тесте жарен  ПОКОМ</v>
          </cell>
          <cell r="B53" t="str">
            <v>кг</v>
          </cell>
          <cell r="H53">
            <v>1</v>
          </cell>
          <cell r="O53">
            <v>0</v>
          </cell>
          <cell r="P53">
            <v>100</v>
          </cell>
          <cell r="Q53">
            <v>100</v>
          </cell>
          <cell r="R53">
            <v>500</v>
          </cell>
          <cell r="S53" t="str">
            <v>не было в продаже больше месяца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Z53">
            <v>100</v>
          </cell>
          <cell r="AA53">
            <v>2.7</v>
          </cell>
        </row>
        <row r="54">
          <cell r="A54" t="str">
            <v>Чебуреки сочные, ВЕС, куриные жарен. зам  ПОКОМ</v>
          </cell>
          <cell r="B54" t="str">
            <v>кг</v>
          </cell>
          <cell r="H54">
            <v>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 t="str">
            <v>устар.</v>
          </cell>
          <cell r="Z54">
            <v>0</v>
          </cell>
          <cell r="AA54">
            <v>5</v>
          </cell>
        </row>
        <row r="55">
          <cell r="A55" t="str">
            <v>Чебуреки сочные ТМ Зареченские ТС Зареченские продукты.  Поком</v>
          </cell>
          <cell r="B55" t="str">
            <v>кг</v>
          </cell>
          <cell r="H55">
            <v>1</v>
          </cell>
          <cell r="M55">
            <v>100</v>
          </cell>
          <cell r="P55">
            <v>300</v>
          </cell>
          <cell r="Q55">
            <v>700</v>
          </cell>
          <cell r="R55">
            <v>500</v>
          </cell>
          <cell r="S55" t="str">
            <v>не было в продаже больше месяца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Z55">
            <v>700</v>
          </cell>
          <cell r="AA55">
            <v>5</v>
          </cell>
        </row>
        <row r="56">
          <cell r="A56" t="str">
            <v>БОНУС_Готовые чебупели сочные с мясом ТМ Горячая штучка  0,3кг зам  ПОКОМ</v>
          </cell>
          <cell r="B56" t="str">
            <v>шт</v>
          </cell>
          <cell r="E56">
            <v>54</v>
          </cell>
          <cell r="F56">
            <v>31</v>
          </cell>
          <cell r="H56">
            <v>0</v>
          </cell>
          <cell r="O56">
            <v>6.2</v>
          </cell>
          <cell r="Q56">
            <v>0</v>
          </cell>
          <cell r="T56">
            <v>0</v>
          </cell>
          <cell r="U56">
            <v>0</v>
          </cell>
          <cell r="V56">
            <v>10.199999999999999</v>
          </cell>
          <cell r="W56">
            <v>1.2</v>
          </cell>
          <cell r="X56">
            <v>5.2</v>
          </cell>
          <cell r="Z56">
            <v>0</v>
          </cell>
          <cell r="AA56">
            <v>0</v>
          </cell>
        </row>
        <row r="57">
          <cell r="A57" t="str">
            <v>БОНУС_Пельмени Бульмени со сливочным маслом Горячая штучка 0,9 кг  ПОКОМ</v>
          </cell>
          <cell r="B57" t="str">
            <v>шт</v>
          </cell>
          <cell r="E57">
            <v>66</v>
          </cell>
          <cell r="F57">
            <v>45</v>
          </cell>
          <cell r="H57">
            <v>0</v>
          </cell>
          <cell r="O57">
            <v>9</v>
          </cell>
          <cell r="Q57">
            <v>0</v>
          </cell>
          <cell r="T57">
            <v>0</v>
          </cell>
          <cell r="U57">
            <v>0</v>
          </cell>
          <cell r="V57">
            <v>13.4</v>
          </cell>
          <cell r="W57">
            <v>4.2</v>
          </cell>
          <cell r="X57">
            <v>5.8</v>
          </cell>
          <cell r="Z57">
            <v>0</v>
          </cell>
          <cell r="AA5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8"/>
  <sheetViews>
    <sheetView tabSelected="1" workbookViewId="0">
      <pane ySplit="5" topLeftCell="A6" activePane="bottomLeft" state="frozen"/>
      <selection pane="bottomLeft" activeCell="S13" sqref="S13"/>
    </sheetView>
  </sheetViews>
  <sheetFormatPr defaultColWidth="10.5" defaultRowHeight="11.45" customHeight="1" outlineLevelRow="2" x14ac:dyDescent="0.2"/>
  <cols>
    <col min="1" max="1" width="64.83203125" style="1" customWidth="1"/>
    <col min="2" max="2" width="4.1640625" style="1" customWidth="1"/>
    <col min="3" max="3" width="8.1640625" style="1" customWidth="1"/>
    <col min="4" max="7" width="5.83203125" style="1" customWidth="1"/>
    <col min="8" max="8" width="5.83203125" style="17" customWidth="1"/>
    <col min="9" max="12" width="1" style="2" customWidth="1"/>
    <col min="13" max="14" width="0.83203125" style="2" customWidth="1"/>
    <col min="15" max="16" width="8.5" style="2" customWidth="1"/>
    <col min="17" max="17" width="14.6640625" style="2" customWidth="1"/>
    <col min="18" max="18" width="8.5" style="2" customWidth="1"/>
    <col min="19" max="19" width="20.83203125" style="2" customWidth="1"/>
    <col min="20" max="21" width="5.5" style="2" customWidth="1"/>
    <col min="22" max="24" width="8.33203125" style="2" customWidth="1"/>
    <col min="25" max="25" width="10.5" style="2"/>
    <col min="26" max="26" width="8.6640625" style="2" customWidth="1"/>
    <col min="27" max="27" width="8.6640625" style="17" customWidth="1"/>
    <col min="28" max="28" width="8.6640625" style="18" customWidth="1"/>
    <col min="29" max="29" width="8.6640625" style="2" customWidth="1"/>
    <col min="30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</row>
    <row r="3" spans="1:29" ht="26.1" customHeight="1" x14ac:dyDescent="0.2">
      <c r="A3" s="4" t="s">
        <v>1</v>
      </c>
      <c r="B3" s="4" t="s">
        <v>2</v>
      </c>
      <c r="C3" s="22" t="s">
        <v>75</v>
      </c>
      <c r="D3" s="4" t="s">
        <v>3</v>
      </c>
      <c r="E3" s="4"/>
      <c r="F3" s="4"/>
      <c r="G3" s="4"/>
      <c r="H3" s="9" t="s">
        <v>55</v>
      </c>
      <c r="I3" s="10" t="s">
        <v>56</v>
      </c>
      <c r="J3" s="10" t="s">
        <v>57</v>
      </c>
      <c r="K3" s="10" t="s">
        <v>58</v>
      </c>
      <c r="L3" s="10" t="s">
        <v>59</v>
      </c>
      <c r="M3" s="10" t="s">
        <v>60</v>
      </c>
      <c r="N3" s="10" t="s">
        <v>60</v>
      </c>
      <c r="O3" s="10" t="s">
        <v>61</v>
      </c>
      <c r="P3" s="10" t="s">
        <v>60</v>
      </c>
      <c r="Q3" s="13" t="s">
        <v>79</v>
      </c>
      <c r="R3" s="11" t="s">
        <v>62</v>
      </c>
      <c r="S3" s="12"/>
      <c r="T3" s="10" t="s">
        <v>63</v>
      </c>
      <c r="U3" s="10" t="s">
        <v>64</v>
      </c>
      <c r="V3" s="13" t="s">
        <v>65</v>
      </c>
      <c r="W3" s="13" t="s">
        <v>66</v>
      </c>
      <c r="X3" s="13" t="s">
        <v>74</v>
      </c>
      <c r="Y3" s="10" t="s">
        <v>67</v>
      </c>
      <c r="Z3" s="10" t="s">
        <v>68</v>
      </c>
      <c r="AA3" s="9"/>
      <c r="AB3" s="19" t="s">
        <v>69</v>
      </c>
      <c r="AC3" s="10" t="s">
        <v>70</v>
      </c>
    </row>
    <row r="4" spans="1:29" ht="26.1" customHeight="1" x14ac:dyDescent="0.2">
      <c r="A4" s="4" t="s">
        <v>1</v>
      </c>
      <c r="B4" s="4" t="s">
        <v>2</v>
      </c>
      <c r="C4" s="22" t="s">
        <v>75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3"/>
      <c r="N4" s="10"/>
      <c r="O4" s="10"/>
      <c r="P4" s="14"/>
      <c r="Q4" s="29" t="s">
        <v>80</v>
      </c>
      <c r="R4" s="11" t="s">
        <v>71</v>
      </c>
      <c r="S4" s="12" t="s">
        <v>72</v>
      </c>
      <c r="T4" s="10"/>
      <c r="U4" s="10"/>
      <c r="V4" s="10"/>
      <c r="W4" s="10"/>
      <c r="X4" s="10"/>
      <c r="Y4" s="10"/>
      <c r="Z4" s="10"/>
      <c r="AA4" s="9"/>
      <c r="AB4" s="19"/>
      <c r="AC4" s="10"/>
    </row>
    <row r="5" spans="1:29" ht="11.1" customHeight="1" x14ac:dyDescent="0.2">
      <c r="A5" s="5"/>
      <c r="B5" s="5"/>
      <c r="C5" s="5"/>
      <c r="D5" s="6"/>
      <c r="E5" s="6"/>
      <c r="F5" s="15">
        <f t="shared" ref="F5:G5" si="0">SUM(F6:F113)</f>
        <v>3243.9</v>
      </c>
      <c r="G5" s="15">
        <f t="shared" si="0"/>
        <v>7312</v>
      </c>
      <c r="H5" s="9"/>
      <c r="I5" s="15">
        <f t="shared" ref="I5:P5" si="1">SUM(I6:I113)</f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1"/>
        <v>648.78</v>
      </c>
      <c r="P5" s="15">
        <f t="shared" si="1"/>
        <v>3071.7</v>
      </c>
      <c r="Q5" s="15">
        <f t="shared" ref="Q5:R5" si="2">SUM(Q6:Q66)</f>
        <v>3102</v>
      </c>
      <c r="R5" s="15">
        <f t="shared" si="2"/>
        <v>0</v>
      </c>
      <c r="S5" s="16"/>
      <c r="T5" s="10"/>
      <c r="U5" s="10"/>
      <c r="V5" s="15">
        <f>SUM(V6:V113)</f>
        <v>448.52000000000004</v>
      </c>
      <c r="W5" s="15">
        <f>SUM(W6:W113)</f>
        <v>431.06</v>
      </c>
      <c r="X5" s="15">
        <f>SUM(X6:X113)</f>
        <v>633.06000000000006</v>
      </c>
      <c r="Y5" s="10"/>
      <c r="Z5" s="15">
        <f>SUM(Z6:Z113)</f>
        <v>2191.46</v>
      </c>
      <c r="AA5" s="9" t="s">
        <v>73</v>
      </c>
      <c r="AB5" s="20">
        <f>SUM(AB6:AB113)</f>
        <v>504</v>
      </c>
      <c r="AC5" s="15">
        <f>SUM(AC6:AC113)</f>
        <v>2195.6600000000003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47</v>
      </c>
      <c r="E6" s="8">
        <v>194</v>
      </c>
      <c r="F6" s="8">
        <v>48</v>
      </c>
      <c r="G6" s="8">
        <v>180</v>
      </c>
      <c r="H6" s="17">
        <f>VLOOKUP(A6,[1]TDSheet!$A:$H,8,0)</f>
        <v>0.3</v>
      </c>
      <c r="O6" s="2">
        <f>F6/5</f>
        <v>9.6</v>
      </c>
      <c r="P6" s="27"/>
      <c r="Q6" s="21">
        <v>106</v>
      </c>
      <c r="R6" s="21"/>
      <c r="T6" s="2">
        <f>(G6+P6+Q6)/O6</f>
        <v>29.791666666666668</v>
      </c>
      <c r="U6" s="2">
        <f>(G6+Q6)/O6</f>
        <v>29.791666666666668</v>
      </c>
      <c r="V6" s="2">
        <f>VLOOKUP(A6,[1]TDSheet!$A:$W,23,0)</f>
        <v>8.8000000000000007</v>
      </c>
      <c r="W6" s="2">
        <f>VLOOKUP(A6,[1]TDSheet!$A:$X,24,0)</f>
        <v>7.4</v>
      </c>
      <c r="X6" s="2">
        <f>VLOOKUP(A6,[1]TDSheet!$A:$O,15,0)</f>
        <v>8.8000000000000007</v>
      </c>
      <c r="Z6" s="2">
        <f>P6*H6</f>
        <v>0</v>
      </c>
      <c r="AA6" s="17">
        <f>VLOOKUP(A6,[1]TDSheet!$A:$AA,27,0)</f>
        <v>12</v>
      </c>
      <c r="AB6" s="18">
        <f>P6/AA6</f>
        <v>0</v>
      </c>
      <c r="AC6" s="2">
        <f>AB6*AA6*H6</f>
        <v>0</v>
      </c>
    </row>
    <row r="7" spans="1:29" ht="11.1" customHeight="1" outlineLevel="2" x14ac:dyDescent="0.2">
      <c r="A7" s="7" t="s">
        <v>12</v>
      </c>
      <c r="B7" s="7" t="s">
        <v>9</v>
      </c>
      <c r="C7" s="25" t="str">
        <f>VLOOKUP(A7,[1]TDSheet!$A:$C,3,0)</f>
        <v>Нояб</v>
      </c>
      <c r="D7" s="8">
        <v>70</v>
      </c>
      <c r="E7" s="8">
        <v>108</v>
      </c>
      <c r="F7" s="8">
        <v>42</v>
      </c>
      <c r="G7" s="8">
        <v>124</v>
      </c>
      <c r="H7" s="17">
        <f>VLOOKUP(A7,[1]TDSheet!$A:$H,8,0)</f>
        <v>0.3</v>
      </c>
      <c r="O7" s="2">
        <f t="shared" ref="O7:O53" si="3">F7/5</f>
        <v>8.4</v>
      </c>
      <c r="P7" s="27"/>
      <c r="Q7" s="21">
        <v>205</v>
      </c>
      <c r="R7" s="21"/>
      <c r="T7" s="2">
        <f t="shared" ref="T7:T22" si="4">(G7+P7+Q7)/O7</f>
        <v>39.166666666666664</v>
      </c>
      <c r="U7" s="2">
        <f t="shared" ref="U7:U22" si="5">(G7+Q7)/O7</f>
        <v>39.166666666666664</v>
      </c>
      <c r="V7" s="2">
        <f>VLOOKUP(A7,[1]TDSheet!$A:$W,23,0)</f>
        <v>11.8</v>
      </c>
      <c r="W7" s="2">
        <f>VLOOKUP(A7,[1]TDSheet!$A:$X,24,0)</f>
        <v>6.6</v>
      </c>
      <c r="X7" s="2">
        <f>VLOOKUP(A7,[1]TDSheet!$A:$O,15,0)</f>
        <v>12.6</v>
      </c>
      <c r="Z7" s="2">
        <f t="shared" ref="Z7:Z53" si="6">P7*H7</f>
        <v>0</v>
      </c>
      <c r="AA7" s="17">
        <f>VLOOKUP(A7,[1]TDSheet!$A:$AA,27,0)</f>
        <v>12</v>
      </c>
      <c r="AB7" s="18">
        <f t="shared" ref="AB7:AB49" si="7">P7/AA7</f>
        <v>0</v>
      </c>
      <c r="AC7" s="2">
        <f t="shared" ref="AC7:AC53" si="8">AB7*AA7*H7</f>
        <v>0</v>
      </c>
    </row>
    <row r="8" spans="1:29" ht="11.1" customHeight="1" outlineLevel="2" x14ac:dyDescent="0.2">
      <c r="A8" s="7" t="s">
        <v>13</v>
      </c>
      <c r="B8" s="7" t="s">
        <v>9</v>
      </c>
      <c r="C8" s="25" t="str">
        <f>VLOOKUP(A8,[1]TDSheet!$A:$C,3,0)</f>
        <v>Нояб</v>
      </c>
      <c r="D8" s="8"/>
      <c r="E8" s="8">
        <v>180</v>
      </c>
      <c r="F8" s="8">
        <v>55</v>
      </c>
      <c r="G8" s="8">
        <v>123</v>
      </c>
      <c r="H8" s="17">
        <f>VLOOKUP(A8,[1]TDSheet!$A:$H,8,0)</f>
        <v>0.3</v>
      </c>
      <c r="O8" s="2">
        <f t="shared" si="3"/>
        <v>11</v>
      </c>
      <c r="P8" s="27"/>
      <c r="Q8" s="21">
        <v>163</v>
      </c>
      <c r="R8" s="21"/>
      <c r="T8" s="2">
        <f t="shared" si="4"/>
        <v>26</v>
      </c>
      <c r="U8" s="2">
        <f t="shared" si="5"/>
        <v>26</v>
      </c>
      <c r="V8" s="2">
        <f>VLOOKUP(A8,[1]TDSheet!$A:$W,23,0)</f>
        <v>2.2000000000000002</v>
      </c>
      <c r="W8" s="2">
        <f>VLOOKUP(A8,[1]TDSheet!$A:$X,24,0)</f>
        <v>7.6</v>
      </c>
      <c r="X8" s="2">
        <f>VLOOKUP(A8,[1]TDSheet!$A:$O,15,0)</f>
        <v>13.8</v>
      </c>
      <c r="Z8" s="2">
        <f t="shared" si="6"/>
        <v>0</v>
      </c>
      <c r="AA8" s="17">
        <f>VLOOKUP(A8,[1]TDSheet!$A:$AA,27,0)</f>
        <v>12</v>
      </c>
      <c r="AB8" s="18">
        <f t="shared" si="7"/>
        <v>0</v>
      </c>
      <c r="AC8" s="2">
        <f t="shared" si="8"/>
        <v>0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14</v>
      </c>
      <c r="E9" s="8">
        <v>504</v>
      </c>
      <c r="F9" s="8">
        <v>30</v>
      </c>
      <c r="G9" s="8">
        <v>477</v>
      </c>
      <c r="H9" s="17">
        <f>VLOOKUP(A9,[1]TDSheet!$A:$H,8,0)</f>
        <v>0.09</v>
      </c>
      <c r="O9" s="2">
        <f t="shared" si="3"/>
        <v>6</v>
      </c>
      <c r="P9" s="27"/>
      <c r="Q9" s="21">
        <v>120</v>
      </c>
      <c r="R9" s="21"/>
      <c r="T9" s="2">
        <f t="shared" si="4"/>
        <v>99.5</v>
      </c>
      <c r="U9" s="2">
        <f t="shared" si="5"/>
        <v>99.5</v>
      </c>
      <c r="V9" s="2">
        <f>VLOOKUP(A9,[1]TDSheet!$A:$W,23,0)</f>
        <v>3.8</v>
      </c>
      <c r="W9" s="2">
        <f>VLOOKUP(A9,[1]TDSheet!$A:$X,24,0)</f>
        <v>17.600000000000001</v>
      </c>
      <c r="X9" s="2">
        <f>VLOOKUP(A9,[1]TDSheet!$A:$O,15,0)</f>
        <v>7.8</v>
      </c>
      <c r="Z9" s="2">
        <f t="shared" si="6"/>
        <v>0</v>
      </c>
      <c r="AA9" s="17">
        <f>VLOOKUP(A9,[1]TDSheet!$A:$AA,27,0)</f>
        <v>24</v>
      </c>
      <c r="AB9" s="18">
        <f t="shared" si="7"/>
        <v>0</v>
      </c>
      <c r="AC9" s="2">
        <f t="shared" si="8"/>
        <v>0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8">
        <v>15</v>
      </c>
      <c r="E10" s="8">
        <v>111</v>
      </c>
      <c r="F10" s="8">
        <v>18</v>
      </c>
      <c r="G10" s="8">
        <v>108</v>
      </c>
      <c r="H10" s="17">
        <f>VLOOKUP(A10,[1]TDSheet!$A:$H,8,0)</f>
        <v>1</v>
      </c>
      <c r="O10" s="2">
        <f t="shared" si="3"/>
        <v>3.6</v>
      </c>
      <c r="P10" s="27"/>
      <c r="Q10" s="21"/>
      <c r="R10" s="21"/>
      <c r="T10" s="2">
        <f t="shared" si="4"/>
        <v>30</v>
      </c>
      <c r="U10" s="2">
        <f t="shared" si="5"/>
        <v>30</v>
      </c>
      <c r="V10" s="2">
        <f>VLOOKUP(A10,[1]TDSheet!$A:$W,23,0)</f>
        <v>0</v>
      </c>
      <c r="W10" s="2">
        <f>VLOOKUP(A10,[1]TDSheet!$A:$X,24,0)</f>
        <v>4.8</v>
      </c>
      <c r="X10" s="2">
        <f>VLOOKUP(A10,[1]TDSheet!$A:$O,15,0)</f>
        <v>12.6</v>
      </c>
      <c r="Z10" s="2">
        <f t="shared" si="6"/>
        <v>0</v>
      </c>
      <c r="AA10" s="17">
        <f>VLOOKUP(A10,[1]TDSheet!$A:$AA,27,0)</f>
        <v>3</v>
      </c>
      <c r="AB10" s="18">
        <f t="shared" si="7"/>
        <v>0</v>
      </c>
      <c r="AC10" s="2">
        <f t="shared" si="8"/>
        <v>0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8">
        <v>25.9</v>
      </c>
      <c r="E11" s="8"/>
      <c r="F11" s="8">
        <v>22.2</v>
      </c>
      <c r="G11" s="8">
        <v>3.7</v>
      </c>
      <c r="H11" s="17">
        <f>VLOOKUP(A11,[1]TDSheet!$A:$H,8,0)</f>
        <v>1</v>
      </c>
      <c r="O11" s="2">
        <f t="shared" si="3"/>
        <v>4.4399999999999995</v>
      </c>
      <c r="P11" s="27">
        <f>10*O11-G11-Q11</f>
        <v>40.699999999999989</v>
      </c>
      <c r="Q11" s="21"/>
      <c r="R11" s="21"/>
      <c r="T11" s="2">
        <f t="shared" si="4"/>
        <v>10</v>
      </c>
      <c r="U11" s="2">
        <f t="shared" si="5"/>
        <v>0.83333333333333348</v>
      </c>
      <c r="V11" s="2">
        <f>VLOOKUP(A11,[1]TDSheet!$A:$W,23,0)</f>
        <v>0</v>
      </c>
      <c r="W11" s="2">
        <f>VLOOKUP(A11,[1]TDSheet!$A:$X,24,0)</f>
        <v>3.6</v>
      </c>
      <c r="X11" s="2">
        <f>VLOOKUP(A11,[1]TDSheet!$A:$O,15,0)</f>
        <v>4.4399999999999995</v>
      </c>
      <c r="Z11" s="2">
        <f t="shared" si="6"/>
        <v>40.699999999999989</v>
      </c>
      <c r="AA11" s="17">
        <f>VLOOKUP(A11,[1]TDSheet!$A:$AA,27,0)</f>
        <v>3.7</v>
      </c>
      <c r="AB11" s="18">
        <v>11</v>
      </c>
      <c r="AC11" s="2">
        <f t="shared" si="8"/>
        <v>40.700000000000003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8"/>
      <c r="E12" s="8">
        <v>29.6</v>
      </c>
      <c r="F12" s="8"/>
      <c r="G12" s="8">
        <v>29.6</v>
      </c>
      <c r="H12" s="17">
        <f>VLOOKUP(A12,[1]TDSheet!$A:$H,8,0)</f>
        <v>1</v>
      </c>
      <c r="O12" s="2">
        <f t="shared" si="3"/>
        <v>0</v>
      </c>
      <c r="P12" s="27"/>
      <c r="Q12" s="21"/>
      <c r="R12" s="21"/>
      <c r="T12" s="2" t="e">
        <f t="shared" si="4"/>
        <v>#DIV/0!</v>
      </c>
      <c r="U12" s="2" t="e">
        <f t="shared" si="5"/>
        <v>#DIV/0!</v>
      </c>
      <c r="V12" s="2">
        <f>VLOOKUP(A12,[1]TDSheet!$A:$W,23,0)</f>
        <v>0.74</v>
      </c>
      <c r="W12" s="2">
        <f>VLOOKUP(A12,[1]TDSheet!$A:$X,24,0)</f>
        <v>0.74</v>
      </c>
      <c r="X12" s="2">
        <f>VLOOKUP(A12,[1]TDSheet!$A:$O,15,0)</f>
        <v>2.2199999999999998</v>
      </c>
      <c r="Z12" s="2">
        <f t="shared" si="6"/>
        <v>0</v>
      </c>
      <c r="AA12" s="17">
        <f>VLOOKUP(A12,[1]TDSheet!$A:$AA,27,0)</f>
        <v>3.7</v>
      </c>
      <c r="AB12" s="18">
        <f t="shared" si="7"/>
        <v>0</v>
      </c>
      <c r="AC12" s="2">
        <f t="shared" si="8"/>
        <v>0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8">
        <v>66</v>
      </c>
      <c r="E13" s="8">
        <v>204</v>
      </c>
      <c r="F13" s="8">
        <v>46</v>
      </c>
      <c r="G13" s="8">
        <v>214</v>
      </c>
      <c r="H13" s="17">
        <f>VLOOKUP(A13,[1]TDSheet!$A:$H,8,0)</f>
        <v>0.25</v>
      </c>
      <c r="O13" s="2">
        <f t="shared" si="3"/>
        <v>9.1999999999999993</v>
      </c>
      <c r="P13" s="27"/>
      <c r="Q13" s="21">
        <v>99</v>
      </c>
      <c r="R13" s="21"/>
      <c r="T13" s="2">
        <f t="shared" si="4"/>
        <v>34.021739130434788</v>
      </c>
      <c r="U13" s="2">
        <f t="shared" si="5"/>
        <v>34.021739130434788</v>
      </c>
      <c r="V13" s="2">
        <f>VLOOKUP(A13,[1]TDSheet!$A:$W,23,0)</f>
        <v>9.8000000000000007</v>
      </c>
      <c r="W13" s="2">
        <f>VLOOKUP(A13,[1]TDSheet!$A:$X,24,0)</f>
        <v>5.4</v>
      </c>
      <c r="X13" s="2">
        <f>VLOOKUP(A13,[1]TDSheet!$A:$O,15,0)</f>
        <v>9.4</v>
      </c>
      <c r="Z13" s="2">
        <f t="shared" si="6"/>
        <v>0</v>
      </c>
      <c r="AA13" s="17">
        <f>VLOOKUP(A13,[1]TDSheet!$A:$AA,27,0)</f>
        <v>12</v>
      </c>
      <c r="AB13" s="18">
        <f t="shared" si="7"/>
        <v>0</v>
      </c>
      <c r="AC13" s="2">
        <f t="shared" si="8"/>
        <v>0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8">
        <v>56</v>
      </c>
      <c r="E14" s="8">
        <v>216</v>
      </c>
      <c r="F14" s="8">
        <v>44</v>
      </c>
      <c r="G14" s="8">
        <v>187</v>
      </c>
      <c r="H14" s="17">
        <f>VLOOKUP(A14,[1]TDSheet!$A:$H,8,0)</f>
        <v>0.25</v>
      </c>
      <c r="O14" s="2">
        <f t="shared" si="3"/>
        <v>8.8000000000000007</v>
      </c>
      <c r="P14" s="27"/>
      <c r="Q14" s="21">
        <v>121</v>
      </c>
      <c r="R14" s="21"/>
      <c r="T14" s="2">
        <f t="shared" si="4"/>
        <v>35</v>
      </c>
      <c r="U14" s="2">
        <f t="shared" si="5"/>
        <v>35</v>
      </c>
      <c r="V14" s="2">
        <f>VLOOKUP(A14,[1]TDSheet!$A:$W,23,0)</f>
        <v>4.4000000000000004</v>
      </c>
      <c r="W14" s="2">
        <f>VLOOKUP(A14,[1]TDSheet!$A:$X,24,0)</f>
        <v>4</v>
      </c>
      <c r="X14" s="2">
        <f>VLOOKUP(A14,[1]TDSheet!$A:$O,15,0)</f>
        <v>10</v>
      </c>
      <c r="Z14" s="2">
        <f t="shared" si="6"/>
        <v>0</v>
      </c>
      <c r="AA14" s="17">
        <f>VLOOKUP(A14,[1]TDSheet!$A:$AA,27,0)</f>
        <v>12</v>
      </c>
      <c r="AB14" s="18">
        <f t="shared" si="7"/>
        <v>0</v>
      </c>
      <c r="AC14" s="2">
        <f t="shared" si="8"/>
        <v>0</v>
      </c>
    </row>
    <row r="15" spans="1:29" ht="11.1" customHeight="1" outlineLevel="2" x14ac:dyDescent="0.2">
      <c r="A15" s="7" t="s">
        <v>21</v>
      </c>
      <c r="B15" s="7" t="s">
        <v>16</v>
      </c>
      <c r="C15" s="7"/>
      <c r="D15" s="8"/>
      <c r="E15" s="8">
        <v>100.8</v>
      </c>
      <c r="F15" s="8">
        <v>14.4</v>
      </c>
      <c r="G15" s="8">
        <v>86.4</v>
      </c>
      <c r="H15" s="17">
        <f>VLOOKUP(A15,[1]TDSheet!$A:$H,8,0)</f>
        <v>1</v>
      </c>
      <c r="O15" s="2">
        <f t="shared" si="3"/>
        <v>2.88</v>
      </c>
      <c r="P15" s="27"/>
      <c r="Q15" s="21"/>
      <c r="R15" s="21"/>
      <c r="T15" s="2">
        <f t="shared" si="4"/>
        <v>30.000000000000004</v>
      </c>
      <c r="U15" s="2">
        <f t="shared" si="5"/>
        <v>30.000000000000004</v>
      </c>
      <c r="V15" s="2">
        <f>VLOOKUP(A15,[1]TDSheet!$A:$W,23,0)</f>
        <v>9.379999999999999</v>
      </c>
      <c r="W15" s="2">
        <f>VLOOKUP(A15,[1]TDSheet!$A:$X,24,0)</f>
        <v>1.8</v>
      </c>
      <c r="X15" s="2">
        <f>VLOOKUP(A15,[1]TDSheet!$A:$O,15,0)</f>
        <v>0</v>
      </c>
      <c r="Z15" s="2">
        <f t="shared" si="6"/>
        <v>0</v>
      </c>
      <c r="AA15" s="17">
        <f>VLOOKUP(A15,[1]TDSheet!$A:$AA,27,0)</f>
        <v>1.8</v>
      </c>
      <c r="AB15" s="18">
        <f t="shared" si="7"/>
        <v>0</v>
      </c>
      <c r="AC15" s="2">
        <f t="shared" si="8"/>
        <v>0</v>
      </c>
    </row>
    <row r="16" spans="1:29" ht="11.1" customHeight="1" outlineLevel="2" x14ac:dyDescent="0.2">
      <c r="A16" s="7" t="s">
        <v>22</v>
      </c>
      <c r="B16" s="7" t="s">
        <v>16</v>
      </c>
      <c r="C16" s="7"/>
      <c r="D16" s="8"/>
      <c r="E16" s="8">
        <v>81.400000000000006</v>
      </c>
      <c r="F16" s="8">
        <v>55.5</v>
      </c>
      <c r="G16" s="8">
        <v>25.9</v>
      </c>
      <c r="H16" s="17">
        <f>VLOOKUP(A16,[1]TDSheet!$A:$H,8,0)</f>
        <v>1</v>
      </c>
      <c r="O16" s="2">
        <f t="shared" si="3"/>
        <v>11.1</v>
      </c>
      <c r="P16" s="27">
        <v>120</v>
      </c>
      <c r="Q16" s="21"/>
      <c r="R16" s="21"/>
      <c r="T16" s="2">
        <f t="shared" si="4"/>
        <v>13.144144144144144</v>
      </c>
      <c r="U16" s="2">
        <f t="shared" si="5"/>
        <v>2.3333333333333335</v>
      </c>
      <c r="V16" s="2">
        <f>VLOOKUP(A16,[1]TDSheet!$A:$W,23,0)</f>
        <v>0</v>
      </c>
      <c r="W16" s="2">
        <f>VLOOKUP(A16,[1]TDSheet!$A:$X,24,0)</f>
        <v>0</v>
      </c>
      <c r="X16" s="2">
        <f>VLOOKUP(A16,[1]TDSheet!$A:$O,15,0)</f>
        <v>0</v>
      </c>
      <c r="Z16" s="2">
        <f t="shared" si="6"/>
        <v>120</v>
      </c>
      <c r="AA16" s="17">
        <f>VLOOKUP(A16,[1]TDSheet!$A:$AA,27,0)</f>
        <v>3.7</v>
      </c>
      <c r="AB16" s="18">
        <v>33</v>
      </c>
      <c r="AC16" s="2">
        <f t="shared" si="8"/>
        <v>122.10000000000001</v>
      </c>
    </row>
    <row r="17" spans="1:29" ht="11.1" customHeight="1" outlineLevel="2" x14ac:dyDescent="0.2">
      <c r="A17" s="7" t="s">
        <v>23</v>
      </c>
      <c r="B17" s="7" t="s">
        <v>9</v>
      </c>
      <c r="C17" s="25" t="str">
        <f>VLOOKUP(A17,[1]TDSheet!$A:$C,3,0)</f>
        <v>Нояб</v>
      </c>
      <c r="D17" s="8">
        <v>62</v>
      </c>
      <c r="E17" s="8">
        <v>510</v>
      </c>
      <c r="F17" s="8">
        <v>80</v>
      </c>
      <c r="G17" s="8">
        <v>439</v>
      </c>
      <c r="H17" s="17">
        <f>VLOOKUP(A17,[1]TDSheet!$A:$H,8,0)</f>
        <v>0.25</v>
      </c>
      <c r="O17" s="2">
        <f t="shared" si="3"/>
        <v>16</v>
      </c>
      <c r="P17" s="27"/>
      <c r="Q17" s="21">
        <v>24</v>
      </c>
      <c r="R17" s="21"/>
      <c r="T17" s="2">
        <f t="shared" si="4"/>
        <v>28.9375</v>
      </c>
      <c r="U17" s="2">
        <f t="shared" si="5"/>
        <v>28.9375</v>
      </c>
      <c r="V17" s="2">
        <f>VLOOKUP(A17,[1]TDSheet!$A:$W,23,0)</f>
        <v>23.6</v>
      </c>
      <c r="W17" s="2">
        <f>VLOOKUP(A17,[1]TDSheet!$A:$X,24,0)</f>
        <v>15.6</v>
      </c>
      <c r="X17" s="2">
        <f>VLOOKUP(A17,[1]TDSheet!$A:$O,15,0)</f>
        <v>47.4</v>
      </c>
      <c r="Z17" s="2">
        <f t="shared" si="6"/>
        <v>0</v>
      </c>
      <c r="AA17" s="17">
        <f>VLOOKUP(A17,[1]TDSheet!$A:$AA,27,0)</f>
        <v>6</v>
      </c>
      <c r="AB17" s="18">
        <f t="shared" si="7"/>
        <v>0</v>
      </c>
      <c r="AC17" s="2">
        <f t="shared" si="8"/>
        <v>0</v>
      </c>
    </row>
    <row r="18" spans="1:29" ht="11.1" customHeight="1" outlineLevel="2" x14ac:dyDescent="0.2">
      <c r="A18" s="7" t="s">
        <v>24</v>
      </c>
      <c r="B18" s="7" t="s">
        <v>9</v>
      </c>
      <c r="C18" s="7"/>
      <c r="D18" s="8">
        <v>414</v>
      </c>
      <c r="E18" s="8">
        <v>204</v>
      </c>
      <c r="F18" s="8">
        <v>384</v>
      </c>
      <c r="G18" s="8">
        <v>180</v>
      </c>
      <c r="H18" s="17">
        <f>VLOOKUP(A18,[1]TDSheet!$A:$H,8,0)</f>
        <v>0.25</v>
      </c>
      <c r="O18" s="2">
        <f t="shared" si="3"/>
        <v>76.8</v>
      </c>
      <c r="P18" s="27">
        <v>720</v>
      </c>
      <c r="Q18" s="21">
        <v>48</v>
      </c>
      <c r="R18" s="21"/>
      <c r="T18" s="2">
        <f t="shared" si="4"/>
        <v>12.34375</v>
      </c>
      <c r="U18" s="2">
        <f t="shared" si="5"/>
        <v>2.96875</v>
      </c>
      <c r="V18" s="2">
        <f>VLOOKUP(A18,[1]TDSheet!$A:$W,23,0)</f>
        <v>47.2</v>
      </c>
      <c r="W18" s="2">
        <f>VLOOKUP(A18,[1]TDSheet!$A:$X,24,0)</f>
        <v>43.6</v>
      </c>
      <c r="X18" s="2">
        <f>VLOOKUP(A18,[1]TDSheet!$A:$O,15,0)</f>
        <v>28.6</v>
      </c>
      <c r="Z18" s="2">
        <f t="shared" si="6"/>
        <v>180</v>
      </c>
      <c r="AA18" s="17">
        <f>VLOOKUP(A18,[1]TDSheet!$A:$AA,27,0)</f>
        <v>12</v>
      </c>
      <c r="AB18" s="18">
        <v>60</v>
      </c>
      <c r="AC18" s="2">
        <f t="shared" si="8"/>
        <v>180</v>
      </c>
    </row>
    <row r="19" spans="1:29" ht="11.1" customHeight="1" outlineLevel="2" x14ac:dyDescent="0.2">
      <c r="A19" s="7" t="s">
        <v>25</v>
      </c>
      <c r="B19" s="7" t="s">
        <v>16</v>
      </c>
      <c r="C19" s="7"/>
      <c r="D19" s="8"/>
      <c r="E19" s="8">
        <v>210</v>
      </c>
      <c r="F19" s="8">
        <v>162</v>
      </c>
      <c r="G19" s="8">
        <v>48</v>
      </c>
      <c r="H19" s="17">
        <f>VLOOKUP(A19,[1]TDSheet!$A:$H,8,0)</f>
        <v>1</v>
      </c>
      <c r="O19" s="2">
        <f t="shared" si="3"/>
        <v>32.4</v>
      </c>
      <c r="P19" s="27">
        <v>300</v>
      </c>
      <c r="Q19" s="21"/>
      <c r="R19" s="21"/>
      <c r="T19" s="2">
        <f t="shared" si="4"/>
        <v>10.74074074074074</v>
      </c>
      <c r="U19" s="2">
        <f t="shared" si="5"/>
        <v>1.4814814814814816</v>
      </c>
      <c r="V19" s="2">
        <f>VLOOKUP(A19,[1]TDSheet!$A:$W,23,0)</f>
        <v>0</v>
      </c>
      <c r="W19" s="2">
        <f>VLOOKUP(A19,[1]TDSheet!$A:$X,24,0)</f>
        <v>0</v>
      </c>
      <c r="X19" s="2">
        <f>VLOOKUP(A19,[1]TDSheet!$A:$O,15,0)</f>
        <v>0</v>
      </c>
      <c r="Z19" s="2">
        <f t="shared" si="6"/>
        <v>300</v>
      </c>
      <c r="AA19" s="17">
        <f>VLOOKUP(A19,[1]TDSheet!$A:$AA,27,0)</f>
        <v>6</v>
      </c>
      <c r="AB19" s="18">
        <v>50</v>
      </c>
      <c r="AC19" s="2">
        <f t="shared" si="8"/>
        <v>300</v>
      </c>
    </row>
    <row r="20" spans="1:29" ht="11.1" customHeight="1" outlineLevel="2" x14ac:dyDescent="0.2">
      <c r="A20" s="7" t="s">
        <v>26</v>
      </c>
      <c r="B20" s="7" t="s">
        <v>9</v>
      </c>
      <c r="C20" s="7"/>
      <c r="D20" s="8">
        <v>41</v>
      </c>
      <c r="E20" s="8">
        <v>152</v>
      </c>
      <c r="F20" s="8">
        <v>56</v>
      </c>
      <c r="G20" s="8">
        <v>115</v>
      </c>
      <c r="H20" s="17">
        <f>VLOOKUP(A20,[1]TDSheet!$A:$H,8,0)</f>
        <v>0.75</v>
      </c>
      <c r="O20" s="2">
        <f t="shared" si="3"/>
        <v>11.2</v>
      </c>
      <c r="P20" s="27">
        <v>32</v>
      </c>
      <c r="Q20" s="21">
        <v>8</v>
      </c>
      <c r="R20" s="21"/>
      <c r="T20" s="2">
        <f t="shared" si="4"/>
        <v>13.839285714285715</v>
      </c>
      <c r="U20" s="2">
        <f t="shared" si="5"/>
        <v>10.982142857142858</v>
      </c>
      <c r="V20" s="2">
        <f>VLOOKUP(A20,[1]TDSheet!$A:$W,23,0)</f>
        <v>10.199999999999999</v>
      </c>
      <c r="W20" s="2">
        <f>VLOOKUP(A20,[1]TDSheet!$A:$X,24,0)</f>
        <v>6.6</v>
      </c>
      <c r="X20" s="2">
        <f>VLOOKUP(A20,[1]TDSheet!$A:$O,15,0)</f>
        <v>13.4</v>
      </c>
      <c r="Z20" s="2">
        <f t="shared" si="6"/>
        <v>24</v>
      </c>
      <c r="AA20" s="17">
        <f>VLOOKUP(A20,[1]TDSheet!$A:$AA,27,0)</f>
        <v>8</v>
      </c>
      <c r="AB20" s="18">
        <v>4</v>
      </c>
      <c r="AC20" s="2">
        <f t="shared" si="8"/>
        <v>24</v>
      </c>
    </row>
    <row r="21" spans="1:29" ht="11.1" customHeight="1" outlineLevel="2" x14ac:dyDescent="0.2">
      <c r="A21" s="7" t="s">
        <v>27</v>
      </c>
      <c r="B21" s="7" t="s">
        <v>9</v>
      </c>
      <c r="C21" s="25" t="str">
        <f>VLOOKUP(A21,[1]TDSheet!$A:$C,3,0)</f>
        <v>Нояб</v>
      </c>
      <c r="D21" s="8">
        <v>6</v>
      </c>
      <c r="E21" s="8">
        <v>256</v>
      </c>
      <c r="F21" s="8">
        <v>38</v>
      </c>
      <c r="G21" s="8">
        <v>218</v>
      </c>
      <c r="H21" s="17">
        <f>VLOOKUP(A21,[1]TDSheet!$A:$H,8,0)</f>
        <v>0.9</v>
      </c>
      <c r="O21" s="2">
        <f t="shared" si="3"/>
        <v>7.6</v>
      </c>
      <c r="P21" s="27"/>
      <c r="Q21" s="21">
        <v>20</v>
      </c>
      <c r="R21" s="21"/>
      <c r="T21" s="2">
        <f t="shared" si="4"/>
        <v>31.315789473684212</v>
      </c>
      <c r="U21" s="2">
        <f t="shared" si="5"/>
        <v>31.315789473684212</v>
      </c>
      <c r="V21" s="2">
        <f>VLOOKUP(A21,[1]TDSheet!$A:$W,23,0)</f>
        <v>10.199999999999999</v>
      </c>
      <c r="W21" s="2">
        <f>VLOOKUP(A21,[1]TDSheet!$A:$X,24,0)</f>
        <v>23.8</v>
      </c>
      <c r="X21" s="2">
        <f>VLOOKUP(A21,[1]TDSheet!$A:$O,15,0)</f>
        <v>9</v>
      </c>
      <c r="Z21" s="2">
        <f t="shared" si="6"/>
        <v>0</v>
      </c>
      <c r="AA21" s="17">
        <f>VLOOKUP(A21,[1]TDSheet!$A:$AA,27,0)</f>
        <v>8</v>
      </c>
      <c r="AB21" s="18">
        <f t="shared" si="7"/>
        <v>0</v>
      </c>
      <c r="AC21" s="2">
        <f t="shared" si="8"/>
        <v>0</v>
      </c>
    </row>
    <row r="22" spans="1:29" ht="11.1" customHeight="1" outlineLevel="2" x14ac:dyDescent="0.2">
      <c r="A22" s="7" t="s">
        <v>28</v>
      </c>
      <c r="B22" s="7" t="s">
        <v>9</v>
      </c>
      <c r="C22" s="7"/>
      <c r="D22" s="8">
        <v>67</v>
      </c>
      <c r="E22" s="8">
        <v>59</v>
      </c>
      <c r="F22" s="8">
        <v>77</v>
      </c>
      <c r="G22" s="8">
        <v>37</v>
      </c>
      <c r="H22" s="17">
        <f>VLOOKUP(A22,[1]TDSheet!$A:$H,8,0)</f>
        <v>0.9</v>
      </c>
      <c r="O22" s="2">
        <f t="shared" si="3"/>
        <v>15.4</v>
      </c>
      <c r="P22" s="27">
        <v>192</v>
      </c>
      <c r="Q22" s="21"/>
      <c r="R22" s="21"/>
      <c r="T22" s="2">
        <f t="shared" si="4"/>
        <v>14.870129870129869</v>
      </c>
      <c r="U22" s="2">
        <f t="shared" si="5"/>
        <v>2.4025974025974026</v>
      </c>
      <c r="V22" s="2">
        <f>VLOOKUP(A22,[1]TDSheet!$A:$W,23,0)</f>
        <v>11.4</v>
      </c>
      <c r="W22" s="2">
        <f>VLOOKUP(A22,[1]TDSheet!$A:$X,24,0)</f>
        <v>8</v>
      </c>
      <c r="X22" s="2">
        <f>VLOOKUP(A22,[1]TDSheet!$A:$O,15,0)</f>
        <v>8.1999999999999993</v>
      </c>
      <c r="Z22" s="2">
        <f t="shared" si="6"/>
        <v>172.8</v>
      </c>
      <c r="AA22" s="17">
        <f>VLOOKUP(A22,[1]TDSheet!$A:$AA,27,0)</f>
        <v>8</v>
      </c>
      <c r="AB22" s="18">
        <v>24</v>
      </c>
      <c r="AC22" s="2">
        <f t="shared" si="8"/>
        <v>172.8</v>
      </c>
    </row>
    <row r="23" spans="1:29" ht="21.95" customHeight="1" outlineLevel="2" x14ac:dyDescent="0.2">
      <c r="A23" s="7" t="s">
        <v>29</v>
      </c>
      <c r="B23" s="7" t="s">
        <v>9</v>
      </c>
      <c r="C23" s="7"/>
      <c r="D23" s="8">
        <v>25</v>
      </c>
      <c r="E23" s="8">
        <v>97</v>
      </c>
      <c r="F23" s="8">
        <v>20</v>
      </c>
      <c r="G23" s="8">
        <v>102</v>
      </c>
      <c r="H23" s="17">
        <f>VLOOKUP(A23,[1]TDSheet!$A:$H,8,0)</f>
        <v>0</v>
      </c>
      <c r="O23" s="2">
        <f t="shared" si="3"/>
        <v>4</v>
      </c>
      <c r="P23" s="27"/>
      <c r="Q23" s="21"/>
      <c r="R23" s="21"/>
      <c r="T23" s="2" t="e">
        <f>(#REF!+P23+Q23)/O23</f>
        <v>#REF!</v>
      </c>
      <c r="U23" s="2" t="e">
        <f>(#REF!+Q23)/O23</f>
        <v>#REF!</v>
      </c>
      <c r="V23" s="2">
        <f>VLOOKUP(A23,[1]TDSheet!$A:$W,23,0)</f>
        <v>1.6</v>
      </c>
      <c r="W23" s="2">
        <f>VLOOKUP(A23,[1]TDSheet!$A:$X,24,0)</f>
        <v>1.4</v>
      </c>
      <c r="X23" s="2">
        <f>VLOOKUP(A23,[1]TDSheet!$A:$O,15,0)</f>
        <v>1.4</v>
      </c>
      <c r="Z23" s="2">
        <f t="shared" si="6"/>
        <v>0</v>
      </c>
      <c r="AA23" s="17">
        <f>VLOOKUP(A23,[1]TDSheet!$A:$AA,27,0)</f>
        <v>0</v>
      </c>
      <c r="AB23" s="18">
        <v>0</v>
      </c>
      <c r="AC23" s="2">
        <f t="shared" si="8"/>
        <v>0</v>
      </c>
    </row>
    <row r="24" spans="1:29" ht="21.95" customHeight="1" outlineLevel="2" x14ac:dyDescent="0.2">
      <c r="A24" s="7" t="s">
        <v>76</v>
      </c>
      <c r="B24" s="7" t="s">
        <v>9</v>
      </c>
      <c r="C24" s="7"/>
      <c r="D24" s="8"/>
      <c r="E24" s="8"/>
      <c r="F24" s="8"/>
      <c r="G24" s="8"/>
      <c r="H24" s="17">
        <f>VLOOKUP(A24,[1]TDSheet!$A:$H,8,0)</f>
        <v>0.43</v>
      </c>
      <c r="O24" s="2">
        <f t="shared" si="3"/>
        <v>0</v>
      </c>
      <c r="P24" s="28">
        <v>32</v>
      </c>
      <c r="Q24" s="21"/>
      <c r="R24" s="21"/>
      <c r="T24" s="2" t="e">
        <f t="shared" ref="T24:T43" si="9">(G24+P24+Q24)/O24</f>
        <v>#DIV/0!</v>
      </c>
      <c r="U24" s="2" t="e">
        <f t="shared" ref="U24:U43" si="10">(G24+Q24)/O24</f>
        <v>#DIV/0!</v>
      </c>
      <c r="V24" s="2">
        <f>VLOOKUP(A24,[1]TDSheet!$A:$W,23,0)</f>
        <v>4.4000000000000004</v>
      </c>
      <c r="W24" s="2">
        <f>VLOOKUP(A24,[1]TDSheet!$A:$X,24,0)</f>
        <v>1</v>
      </c>
      <c r="X24" s="2">
        <f>VLOOKUP(A24,[1]TDSheet!$A:$O,15,0)</f>
        <v>0</v>
      </c>
      <c r="Z24" s="2">
        <f t="shared" si="6"/>
        <v>13.76</v>
      </c>
      <c r="AA24" s="17">
        <f>VLOOKUP(A24,[1]TDSheet!$A:$AA,27,0)</f>
        <v>16</v>
      </c>
      <c r="AB24" s="18">
        <v>2</v>
      </c>
      <c r="AC24" s="2">
        <f t="shared" si="8"/>
        <v>13.76</v>
      </c>
    </row>
    <row r="25" spans="1:29" ht="11.1" customHeight="1" outlineLevel="2" x14ac:dyDescent="0.2">
      <c r="A25" s="7" t="s">
        <v>30</v>
      </c>
      <c r="B25" s="7" t="s">
        <v>9</v>
      </c>
      <c r="C25" s="25" t="str">
        <f>VLOOKUP(A25,[1]TDSheet!$A:$C,3,0)</f>
        <v>Нояб</v>
      </c>
      <c r="D25" s="8">
        <v>234</v>
      </c>
      <c r="E25" s="8">
        <v>48</v>
      </c>
      <c r="F25" s="8">
        <v>119</v>
      </c>
      <c r="G25" s="8">
        <v>133</v>
      </c>
      <c r="H25" s="17">
        <f>VLOOKUP(A25,[1]TDSheet!$A:$H,8,0)</f>
        <v>0.9</v>
      </c>
      <c r="O25" s="2">
        <f t="shared" si="3"/>
        <v>23.8</v>
      </c>
      <c r="P25" s="27"/>
      <c r="Q25" s="21">
        <v>235</v>
      </c>
      <c r="R25" s="21"/>
      <c r="T25" s="2">
        <f t="shared" si="9"/>
        <v>15.46218487394958</v>
      </c>
      <c r="U25" s="2">
        <f t="shared" si="10"/>
        <v>15.46218487394958</v>
      </c>
      <c r="V25" s="2">
        <f>VLOOKUP(A25,[1]TDSheet!$A:$W,23,0)</f>
        <v>2.8</v>
      </c>
      <c r="W25" s="2">
        <f>VLOOKUP(A25,[1]TDSheet!$A:$X,24,0)</f>
        <v>5.6</v>
      </c>
      <c r="X25" s="2">
        <f>VLOOKUP(A25,[1]TDSheet!$A:$O,15,0)</f>
        <v>18.2</v>
      </c>
      <c r="Z25" s="2">
        <f t="shared" si="6"/>
        <v>0</v>
      </c>
      <c r="AA25" s="17">
        <f>VLOOKUP(A25,[1]TDSheet!$A:$AA,27,0)</f>
        <v>8</v>
      </c>
      <c r="AB25" s="18">
        <f t="shared" si="7"/>
        <v>0</v>
      </c>
      <c r="AC25" s="2">
        <f t="shared" si="8"/>
        <v>0</v>
      </c>
    </row>
    <row r="26" spans="1:29" ht="11.1" customHeight="1" outlineLevel="2" x14ac:dyDescent="0.2">
      <c r="A26" s="7" t="s">
        <v>31</v>
      </c>
      <c r="B26" s="7" t="s">
        <v>9</v>
      </c>
      <c r="C26" s="7"/>
      <c r="D26" s="8">
        <v>12</v>
      </c>
      <c r="E26" s="8">
        <v>98</v>
      </c>
      <c r="F26" s="8">
        <v>33</v>
      </c>
      <c r="G26" s="8">
        <v>75</v>
      </c>
      <c r="H26" s="17">
        <f>VLOOKUP(A26,[1]TDSheet!$A:$H,8,0)</f>
        <v>0.43</v>
      </c>
      <c r="O26" s="2">
        <f t="shared" si="3"/>
        <v>6.6</v>
      </c>
      <c r="P26" s="27"/>
      <c r="Q26" s="21">
        <v>245</v>
      </c>
      <c r="R26" s="21"/>
      <c r="T26" s="2">
        <f t="shared" si="9"/>
        <v>48.484848484848484</v>
      </c>
      <c r="U26" s="2">
        <f t="shared" si="10"/>
        <v>48.484848484848484</v>
      </c>
      <c r="V26" s="2">
        <f>VLOOKUP(A26,[1]TDSheet!$A:$W,23,0)</f>
        <v>6.2</v>
      </c>
      <c r="W26" s="2">
        <f>VLOOKUP(A26,[1]TDSheet!$A:$X,24,0)</f>
        <v>10.199999999999999</v>
      </c>
      <c r="X26" s="2">
        <f>VLOOKUP(A26,[1]TDSheet!$A:$O,15,0)</f>
        <v>2.8</v>
      </c>
      <c r="Z26" s="2">
        <f t="shared" si="6"/>
        <v>0</v>
      </c>
      <c r="AA26" s="17">
        <f>VLOOKUP(A26,[1]TDSheet!$A:$AA,27,0)</f>
        <v>16</v>
      </c>
      <c r="AB26" s="18">
        <f t="shared" si="7"/>
        <v>0</v>
      </c>
      <c r="AC26" s="2">
        <f t="shared" si="8"/>
        <v>0</v>
      </c>
    </row>
    <row r="27" spans="1:29" ht="21.95" customHeight="1" outlineLevel="2" x14ac:dyDescent="0.2">
      <c r="A27" s="7" t="s">
        <v>32</v>
      </c>
      <c r="B27" s="7" t="s">
        <v>16</v>
      </c>
      <c r="C27" s="7"/>
      <c r="D27" s="8">
        <v>325</v>
      </c>
      <c r="E27" s="8">
        <v>835</v>
      </c>
      <c r="F27" s="8">
        <v>375</v>
      </c>
      <c r="G27" s="8">
        <v>720</v>
      </c>
      <c r="H27" s="17">
        <f>VLOOKUP(A27,[1]TDSheet!$A:$H,8,0)</f>
        <v>1</v>
      </c>
      <c r="O27" s="2">
        <f t="shared" si="3"/>
        <v>75</v>
      </c>
      <c r="P27" s="27">
        <v>370</v>
      </c>
      <c r="Q27" s="21"/>
      <c r="R27" s="21"/>
      <c r="T27" s="2">
        <f t="shared" si="9"/>
        <v>14.533333333333333</v>
      </c>
      <c r="U27" s="2">
        <f t="shared" si="10"/>
        <v>9.6</v>
      </c>
      <c r="V27" s="2">
        <f>VLOOKUP(A27,[1]TDSheet!$A:$W,23,0)</f>
        <v>30</v>
      </c>
      <c r="W27" s="2">
        <f>VLOOKUP(A27,[1]TDSheet!$A:$X,24,0)</f>
        <v>0</v>
      </c>
      <c r="X27" s="2">
        <f>VLOOKUP(A27,[1]TDSheet!$A:$O,15,0)</f>
        <v>81</v>
      </c>
      <c r="Z27" s="2">
        <f t="shared" si="6"/>
        <v>370</v>
      </c>
      <c r="AA27" s="17">
        <f>VLOOKUP(A27,[1]TDSheet!$A:$AA,27,0)</f>
        <v>5</v>
      </c>
      <c r="AB27" s="18">
        <v>74</v>
      </c>
      <c r="AC27" s="2">
        <f t="shared" si="8"/>
        <v>370</v>
      </c>
    </row>
    <row r="28" spans="1:29" ht="11.1" customHeight="1" outlineLevel="2" x14ac:dyDescent="0.2">
      <c r="A28" s="7" t="s">
        <v>33</v>
      </c>
      <c r="B28" s="7" t="s">
        <v>9</v>
      </c>
      <c r="C28" s="25" t="str">
        <f>VLOOKUP(A28,[1]TDSheet!$A:$C,3,0)</f>
        <v>Нояб</v>
      </c>
      <c r="D28" s="8"/>
      <c r="E28" s="8">
        <v>480</v>
      </c>
      <c r="F28" s="8">
        <v>85</v>
      </c>
      <c r="G28" s="8">
        <v>388</v>
      </c>
      <c r="H28" s="17">
        <f>VLOOKUP(A28,[1]TDSheet!$A:$H,8,0)</f>
        <v>0.9</v>
      </c>
      <c r="O28" s="2">
        <f t="shared" si="3"/>
        <v>17</v>
      </c>
      <c r="P28" s="27"/>
      <c r="Q28" s="21">
        <v>202</v>
      </c>
      <c r="R28" s="21"/>
      <c r="T28" s="2">
        <f t="shared" si="9"/>
        <v>34.705882352941174</v>
      </c>
      <c r="U28" s="2">
        <f t="shared" si="10"/>
        <v>34.705882352941174</v>
      </c>
      <c r="V28" s="2">
        <f>VLOOKUP(A28,[1]TDSheet!$A:$W,23,0)</f>
        <v>19</v>
      </c>
      <c r="W28" s="2">
        <f>VLOOKUP(A28,[1]TDSheet!$A:$X,24,0)</f>
        <v>17</v>
      </c>
      <c r="X28" s="2">
        <f>VLOOKUP(A28,[1]TDSheet!$A:$O,15,0)</f>
        <v>45.4</v>
      </c>
      <c r="Z28" s="2">
        <f t="shared" si="6"/>
        <v>0</v>
      </c>
      <c r="AA28" s="17">
        <f>VLOOKUP(A28,[1]TDSheet!$A:$AA,27,0)</f>
        <v>8</v>
      </c>
      <c r="AB28" s="18">
        <f t="shared" si="7"/>
        <v>0</v>
      </c>
      <c r="AC28" s="2">
        <f t="shared" si="8"/>
        <v>0</v>
      </c>
    </row>
    <row r="29" spans="1:29" ht="11.1" customHeight="1" outlineLevel="2" x14ac:dyDescent="0.2">
      <c r="A29" s="7" t="s">
        <v>34</v>
      </c>
      <c r="B29" s="7" t="s">
        <v>9</v>
      </c>
      <c r="C29" s="7"/>
      <c r="D29" s="8">
        <v>40</v>
      </c>
      <c r="E29" s="8">
        <v>48</v>
      </c>
      <c r="F29" s="8">
        <v>22</v>
      </c>
      <c r="G29" s="8">
        <v>49</v>
      </c>
      <c r="H29" s="17">
        <f>VLOOKUP(A29,[1]TDSheet!$A:$H,8,0)</f>
        <v>0.43</v>
      </c>
      <c r="O29" s="2">
        <f t="shared" si="3"/>
        <v>4.4000000000000004</v>
      </c>
      <c r="P29" s="27"/>
      <c r="Q29" s="21">
        <v>280</v>
      </c>
      <c r="R29" s="21"/>
      <c r="T29" s="2">
        <f t="shared" si="9"/>
        <v>74.772727272727266</v>
      </c>
      <c r="U29" s="2">
        <f t="shared" si="10"/>
        <v>74.772727272727266</v>
      </c>
      <c r="V29" s="2">
        <f>VLOOKUP(A29,[1]TDSheet!$A:$W,23,0)</f>
        <v>8.4</v>
      </c>
      <c r="W29" s="2">
        <f>VLOOKUP(A29,[1]TDSheet!$A:$X,24,0)</f>
        <v>7.2</v>
      </c>
      <c r="X29" s="2">
        <f>VLOOKUP(A29,[1]TDSheet!$A:$O,15,0)</f>
        <v>5.6</v>
      </c>
      <c r="Z29" s="2">
        <f t="shared" si="6"/>
        <v>0</v>
      </c>
      <c r="AA29" s="17">
        <f>VLOOKUP(A29,[1]TDSheet!$A:$AA,27,0)</f>
        <v>16</v>
      </c>
      <c r="AB29" s="18">
        <f t="shared" si="7"/>
        <v>0</v>
      </c>
      <c r="AC29" s="2">
        <f t="shared" si="8"/>
        <v>0</v>
      </c>
    </row>
    <row r="30" spans="1:29" ht="11.1" customHeight="1" outlineLevel="2" x14ac:dyDescent="0.2">
      <c r="A30" s="7" t="s">
        <v>35</v>
      </c>
      <c r="B30" s="7" t="s">
        <v>9</v>
      </c>
      <c r="C30" s="25" t="str">
        <f>VLOOKUP(A30,[1]TDSheet!$A:$C,3,0)</f>
        <v>Нояб</v>
      </c>
      <c r="D30" s="8">
        <v>169</v>
      </c>
      <c r="E30" s="8">
        <v>40</v>
      </c>
      <c r="F30" s="8">
        <v>87</v>
      </c>
      <c r="G30" s="8">
        <v>109</v>
      </c>
      <c r="H30" s="17">
        <f>VLOOKUP(A30,[1]TDSheet!$A:$H,8,0)</f>
        <v>0.7</v>
      </c>
      <c r="O30" s="2">
        <f t="shared" si="3"/>
        <v>17.399999999999999</v>
      </c>
      <c r="P30" s="27">
        <v>192</v>
      </c>
      <c r="Q30" s="21"/>
      <c r="R30" s="21"/>
      <c r="T30" s="2">
        <f t="shared" si="9"/>
        <v>17.298850574712645</v>
      </c>
      <c r="U30" s="2">
        <f t="shared" si="10"/>
        <v>6.2643678160919549</v>
      </c>
      <c r="V30" s="2">
        <f>VLOOKUP(A30,[1]TDSheet!$A:$W,23,0)</f>
        <v>3.8</v>
      </c>
      <c r="W30" s="2">
        <f>VLOOKUP(A30,[1]TDSheet!$A:$X,24,0)</f>
        <v>3.6</v>
      </c>
      <c r="X30" s="2">
        <f>VLOOKUP(A30,[1]TDSheet!$A:$O,15,0)</f>
        <v>14.2</v>
      </c>
      <c r="Z30" s="2">
        <f t="shared" si="6"/>
        <v>134.39999999999998</v>
      </c>
      <c r="AA30" s="17">
        <f>VLOOKUP(A30,[1]TDSheet!$A:$AA,27,0)</f>
        <v>8</v>
      </c>
      <c r="AB30" s="18">
        <v>24</v>
      </c>
      <c r="AC30" s="2">
        <f t="shared" si="8"/>
        <v>134.39999999999998</v>
      </c>
    </row>
    <row r="31" spans="1:29" ht="11.1" customHeight="1" outlineLevel="2" x14ac:dyDescent="0.2">
      <c r="A31" s="7" t="s">
        <v>36</v>
      </c>
      <c r="B31" s="7" t="s">
        <v>9</v>
      </c>
      <c r="C31" s="7"/>
      <c r="D31" s="8">
        <v>8</v>
      </c>
      <c r="E31" s="8">
        <v>19</v>
      </c>
      <c r="F31" s="8">
        <v>9</v>
      </c>
      <c r="G31" s="8">
        <v>18</v>
      </c>
      <c r="H31" s="17">
        <f>VLOOKUP(A31,[1]TDSheet!$A:$H,8,0)</f>
        <v>0.43</v>
      </c>
      <c r="O31" s="2">
        <f t="shared" si="3"/>
        <v>1.8</v>
      </c>
      <c r="P31" s="27">
        <v>16</v>
      </c>
      <c r="Q31" s="21"/>
      <c r="R31" s="21"/>
      <c r="T31" s="2">
        <f t="shared" si="9"/>
        <v>18.888888888888889</v>
      </c>
      <c r="U31" s="2">
        <f t="shared" si="10"/>
        <v>10</v>
      </c>
      <c r="V31" s="2">
        <f>VLOOKUP(A31,[1]TDSheet!$A:$W,23,0)</f>
        <v>2</v>
      </c>
      <c r="W31" s="2">
        <f>VLOOKUP(A31,[1]TDSheet!$A:$X,24,0)</f>
        <v>1.6</v>
      </c>
      <c r="X31" s="2">
        <f>VLOOKUP(A31,[1]TDSheet!$A:$O,15,0)</f>
        <v>0.8</v>
      </c>
      <c r="Z31" s="2">
        <f t="shared" si="6"/>
        <v>6.88</v>
      </c>
      <c r="AA31" s="17">
        <f>VLOOKUP(A31,[1]TDSheet!$A:$AA,27,0)</f>
        <v>16</v>
      </c>
      <c r="AB31" s="18">
        <v>1</v>
      </c>
      <c r="AC31" s="2">
        <f t="shared" si="8"/>
        <v>6.88</v>
      </c>
    </row>
    <row r="32" spans="1:29" ht="21.95" customHeight="1" outlineLevel="2" x14ac:dyDescent="0.2">
      <c r="A32" s="7" t="s">
        <v>37</v>
      </c>
      <c r="B32" s="7" t="s">
        <v>9</v>
      </c>
      <c r="C32" s="25" t="str">
        <f>VLOOKUP(A32,[1]TDSheet!$A:$C,3,0)</f>
        <v>Нояб</v>
      </c>
      <c r="D32" s="8">
        <v>18</v>
      </c>
      <c r="E32" s="8">
        <v>304</v>
      </c>
      <c r="F32" s="8">
        <v>86</v>
      </c>
      <c r="G32" s="8">
        <v>228</v>
      </c>
      <c r="H32" s="17">
        <f>VLOOKUP(A32,[1]TDSheet!$A:$H,8,0)</f>
        <v>0.9</v>
      </c>
      <c r="O32" s="2">
        <f t="shared" si="3"/>
        <v>17.2</v>
      </c>
      <c r="P32" s="27"/>
      <c r="Q32" s="21">
        <v>115</v>
      </c>
      <c r="R32" s="21"/>
      <c r="T32" s="2">
        <f t="shared" si="9"/>
        <v>19.941860465116282</v>
      </c>
      <c r="U32" s="2">
        <f t="shared" si="10"/>
        <v>19.941860465116282</v>
      </c>
      <c r="V32" s="2">
        <f>VLOOKUP(A32,[1]TDSheet!$A:$W,23,0)</f>
        <v>15.8</v>
      </c>
      <c r="W32" s="2">
        <f>VLOOKUP(A32,[1]TDSheet!$A:$X,24,0)</f>
        <v>27</v>
      </c>
      <c r="X32" s="2">
        <f>VLOOKUP(A32,[1]TDSheet!$A:$O,15,0)</f>
        <v>24</v>
      </c>
      <c r="Z32" s="2">
        <f t="shared" si="6"/>
        <v>0</v>
      </c>
      <c r="AA32" s="17">
        <f>VLOOKUP(A32,[1]TDSheet!$A:$AA,27,0)</f>
        <v>8</v>
      </c>
      <c r="AB32" s="18">
        <f t="shared" si="7"/>
        <v>0</v>
      </c>
      <c r="AC32" s="2">
        <f t="shared" si="8"/>
        <v>0</v>
      </c>
    </row>
    <row r="33" spans="1:29" ht="11.1" customHeight="1" outlineLevel="2" x14ac:dyDescent="0.2">
      <c r="A33" s="7" t="s">
        <v>38</v>
      </c>
      <c r="B33" s="7" t="s">
        <v>9</v>
      </c>
      <c r="C33" s="7"/>
      <c r="D33" s="8">
        <v>5</v>
      </c>
      <c r="E33" s="8">
        <v>49</v>
      </c>
      <c r="F33" s="8">
        <v>5</v>
      </c>
      <c r="G33" s="8">
        <v>49</v>
      </c>
      <c r="H33" s="17">
        <f>VLOOKUP(A33,[1]TDSheet!$A:$H,8,0)</f>
        <v>0.43</v>
      </c>
      <c r="O33" s="2">
        <f t="shared" si="3"/>
        <v>1</v>
      </c>
      <c r="P33" s="27"/>
      <c r="Q33" s="21"/>
      <c r="R33" s="21"/>
      <c r="T33" s="2">
        <f t="shared" si="9"/>
        <v>49</v>
      </c>
      <c r="U33" s="2">
        <f t="shared" si="10"/>
        <v>49</v>
      </c>
      <c r="V33" s="2">
        <f>VLOOKUP(A33,[1]TDSheet!$A:$W,23,0)</f>
        <v>2</v>
      </c>
      <c r="W33" s="2">
        <f>VLOOKUP(A33,[1]TDSheet!$A:$X,24,0)</f>
        <v>2.2000000000000002</v>
      </c>
      <c r="X33" s="2">
        <f>VLOOKUP(A33,[1]TDSheet!$A:$O,15,0)</f>
        <v>0.6</v>
      </c>
      <c r="Z33" s="2">
        <f t="shared" si="6"/>
        <v>0</v>
      </c>
      <c r="AA33" s="17">
        <f>VLOOKUP(A33,[1]TDSheet!$A:$AA,27,0)</f>
        <v>16</v>
      </c>
      <c r="AB33" s="18">
        <f t="shared" si="7"/>
        <v>0</v>
      </c>
      <c r="AC33" s="2">
        <f t="shared" si="8"/>
        <v>0</v>
      </c>
    </row>
    <row r="34" spans="1:29" ht="21.95" customHeight="1" outlineLevel="2" x14ac:dyDescent="0.2">
      <c r="A34" s="7" t="s">
        <v>39</v>
      </c>
      <c r="B34" s="7" t="s">
        <v>9</v>
      </c>
      <c r="C34" s="7"/>
      <c r="D34" s="8">
        <v>179</v>
      </c>
      <c r="E34" s="8">
        <v>48</v>
      </c>
      <c r="F34" s="8">
        <v>26</v>
      </c>
      <c r="G34" s="8">
        <v>165</v>
      </c>
      <c r="H34" s="17">
        <f>VLOOKUP(A34,[1]TDSheet!$A:$H,8,0)</f>
        <v>0.9</v>
      </c>
      <c r="O34" s="2">
        <f t="shared" si="3"/>
        <v>5.2</v>
      </c>
      <c r="P34" s="27"/>
      <c r="Q34" s="21">
        <v>167</v>
      </c>
      <c r="R34" s="21"/>
      <c r="T34" s="2">
        <f t="shared" si="9"/>
        <v>63.846153846153847</v>
      </c>
      <c r="U34" s="2">
        <f t="shared" si="10"/>
        <v>63.846153846153847</v>
      </c>
      <c r="V34" s="2">
        <f>VLOOKUP(A34,[1]TDSheet!$A:$W,23,0)</f>
        <v>0</v>
      </c>
      <c r="W34" s="2">
        <f>VLOOKUP(A34,[1]TDSheet!$A:$X,24,0)</f>
        <v>1.4</v>
      </c>
      <c r="X34" s="2">
        <f>VLOOKUP(A34,[1]TDSheet!$A:$O,15,0)</f>
        <v>5</v>
      </c>
      <c r="Z34" s="2">
        <f t="shared" si="6"/>
        <v>0</v>
      </c>
      <c r="AA34" s="17">
        <f>VLOOKUP(A34,[1]TDSheet!$A:$AA,27,0)</f>
        <v>8</v>
      </c>
      <c r="AB34" s="18">
        <f t="shared" si="7"/>
        <v>0</v>
      </c>
      <c r="AC34" s="2">
        <f t="shared" si="8"/>
        <v>0</v>
      </c>
    </row>
    <row r="35" spans="1:29" ht="11.1" customHeight="1" outlineLevel="2" x14ac:dyDescent="0.2">
      <c r="A35" s="7" t="s">
        <v>40</v>
      </c>
      <c r="B35" s="7" t="s">
        <v>16</v>
      </c>
      <c r="C35" s="7"/>
      <c r="D35" s="8">
        <v>490</v>
      </c>
      <c r="E35" s="8">
        <v>625</v>
      </c>
      <c r="F35" s="8">
        <v>405</v>
      </c>
      <c r="G35" s="8">
        <v>635</v>
      </c>
      <c r="H35" s="17">
        <f>VLOOKUP(A35,[1]TDSheet!$A:$H,8,0)</f>
        <v>1</v>
      </c>
      <c r="O35" s="2">
        <f t="shared" si="3"/>
        <v>81</v>
      </c>
      <c r="P35" s="27">
        <v>600</v>
      </c>
      <c r="Q35" s="21"/>
      <c r="R35" s="21"/>
      <c r="T35" s="2">
        <f t="shared" si="9"/>
        <v>15.246913580246913</v>
      </c>
      <c r="U35" s="2">
        <f t="shared" si="10"/>
        <v>7.8395061728395063</v>
      </c>
      <c r="V35" s="2">
        <f>VLOOKUP(A35,[1]TDSheet!$A:$W,23,0)</f>
        <v>74</v>
      </c>
      <c r="W35" s="2">
        <f>VLOOKUP(A35,[1]TDSheet!$A:$X,24,0)</f>
        <v>53</v>
      </c>
      <c r="X35" s="2">
        <f>VLOOKUP(A35,[1]TDSheet!$A:$O,15,0)</f>
        <v>80</v>
      </c>
      <c r="Z35" s="2">
        <f t="shared" si="6"/>
        <v>600</v>
      </c>
      <c r="AA35" s="17">
        <f>VLOOKUP(A35,[1]TDSheet!$A:$AA,27,0)</f>
        <v>5</v>
      </c>
      <c r="AB35" s="18">
        <v>120</v>
      </c>
      <c r="AC35" s="2">
        <f t="shared" si="8"/>
        <v>600</v>
      </c>
    </row>
    <row r="36" spans="1:29" ht="11.1" customHeight="1" outlineLevel="2" x14ac:dyDescent="0.2">
      <c r="A36" s="7" t="s">
        <v>41</v>
      </c>
      <c r="B36" s="7" t="s">
        <v>9</v>
      </c>
      <c r="C36" s="7"/>
      <c r="D36" s="8">
        <v>17</v>
      </c>
      <c r="E36" s="8"/>
      <c r="F36" s="8">
        <v>4</v>
      </c>
      <c r="G36" s="8">
        <v>12</v>
      </c>
      <c r="H36" s="17">
        <f>VLOOKUP(A36,[1]TDSheet!$A:$H,8,0)</f>
        <v>0.43</v>
      </c>
      <c r="O36" s="2">
        <f t="shared" si="3"/>
        <v>0.8</v>
      </c>
      <c r="P36" s="27"/>
      <c r="Q36" s="21"/>
      <c r="R36" s="21"/>
      <c r="T36" s="2">
        <f t="shared" si="9"/>
        <v>15</v>
      </c>
      <c r="U36" s="2">
        <f t="shared" si="10"/>
        <v>15</v>
      </c>
      <c r="V36" s="2">
        <f>VLOOKUP(A36,[1]TDSheet!$A:$W,23,0)</f>
        <v>1.6</v>
      </c>
      <c r="W36" s="2">
        <f>VLOOKUP(A36,[1]TDSheet!$A:$X,24,0)</f>
        <v>1</v>
      </c>
      <c r="X36" s="2">
        <f>VLOOKUP(A36,[1]TDSheet!$A:$O,15,0)</f>
        <v>1</v>
      </c>
      <c r="Z36" s="2">
        <f t="shared" si="6"/>
        <v>0</v>
      </c>
      <c r="AA36" s="17">
        <f>VLOOKUP(A36,[1]TDSheet!$A:$AA,27,0)</f>
        <v>16</v>
      </c>
      <c r="AB36" s="18">
        <f t="shared" si="7"/>
        <v>0</v>
      </c>
      <c r="AC36" s="2">
        <f t="shared" si="8"/>
        <v>0</v>
      </c>
    </row>
    <row r="37" spans="1:29" ht="11.1" customHeight="1" outlineLevel="2" x14ac:dyDescent="0.2">
      <c r="A37" s="7" t="s">
        <v>42</v>
      </c>
      <c r="B37" s="7" t="s">
        <v>9</v>
      </c>
      <c r="C37" s="7"/>
      <c r="D37" s="8">
        <v>29</v>
      </c>
      <c r="E37" s="8">
        <v>8</v>
      </c>
      <c r="F37" s="8">
        <v>15</v>
      </c>
      <c r="G37" s="8">
        <v>13</v>
      </c>
      <c r="H37" s="17">
        <f>VLOOKUP(A37,[1]TDSheet!$A:$H,8,0)</f>
        <v>0.9</v>
      </c>
      <c r="O37" s="2">
        <f t="shared" si="3"/>
        <v>3</v>
      </c>
      <c r="P37" s="27"/>
      <c r="Q37" s="21">
        <v>59</v>
      </c>
      <c r="R37" s="21"/>
      <c r="T37" s="2">
        <f t="shared" si="9"/>
        <v>24</v>
      </c>
      <c r="U37" s="2">
        <f t="shared" si="10"/>
        <v>24</v>
      </c>
      <c r="V37" s="2">
        <f>VLOOKUP(A37,[1]TDSheet!$A:$W,23,0)</f>
        <v>3.8</v>
      </c>
      <c r="W37" s="2">
        <f>VLOOKUP(A37,[1]TDSheet!$A:$X,24,0)</f>
        <v>2</v>
      </c>
      <c r="X37" s="2">
        <f>VLOOKUP(A37,[1]TDSheet!$A:$O,15,0)</f>
        <v>1</v>
      </c>
      <c r="Z37" s="2">
        <f t="shared" si="6"/>
        <v>0</v>
      </c>
      <c r="AA37" s="17">
        <f>VLOOKUP(A37,[1]TDSheet!$A:$AA,27,0)</f>
        <v>8</v>
      </c>
      <c r="AB37" s="18">
        <f t="shared" si="7"/>
        <v>0</v>
      </c>
      <c r="AC37" s="2">
        <f t="shared" si="8"/>
        <v>0</v>
      </c>
    </row>
    <row r="38" spans="1:29" ht="11.1" customHeight="1" outlineLevel="2" x14ac:dyDescent="0.2">
      <c r="A38" s="7" t="s">
        <v>43</v>
      </c>
      <c r="B38" s="7" t="s">
        <v>9</v>
      </c>
      <c r="C38" s="7"/>
      <c r="D38" s="8">
        <v>82</v>
      </c>
      <c r="E38" s="8"/>
      <c r="F38" s="8">
        <v>3</v>
      </c>
      <c r="G38" s="8">
        <v>79</v>
      </c>
      <c r="H38" s="17">
        <f>VLOOKUP(A38,[1]TDSheet!$A:$H,8,0)</f>
        <v>0.33</v>
      </c>
      <c r="O38" s="2">
        <f t="shared" si="3"/>
        <v>0.6</v>
      </c>
      <c r="P38" s="27"/>
      <c r="Q38" s="21"/>
      <c r="R38" s="21"/>
      <c r="T38" s="2">
        <f t="shared" si="9"/>
        <v>131.66666666666669</v>
      </c>
      <c r="U38" s="2">
        <f t="shared" si="10"/>
        <v>131.66666666666669</v>
      </c>
      <c r="V38" s="2">
        <f>VLOOKUP(A38,[1]TDSheet!$A:$W,23,0)</f>
        <v>0.6</v>
      </c>
      <c r="W38" s="2">
        <f>VLOOKUP(A38,[1]TDSheet!$A:$X,24,0)</f>
        <v>0.8</v>
      </c>
      <c r="X38" s="2">
        <f>VLOOKUP(A38,[1]TDSheet!$A:$O,15,0)</f>
        <v>0.4</v>
      </c>
      <c r="Z38" s="2">
        <f t="shared" si="6"/>
        <v>0</v>
      </c>
      <c r="AA38" s="17">
        <f>VLOOKUP(A38,[1]TDSheet!$A:$AA,27,0)</f>
        <v>6</v>
      </c>
      <c r="AB38" s="18">
        <f t="shared" si="7"/>
        <v>0</v>
      </c>
      <c r="AC38" s="2">
        <f t="shared" si="8"/>
        <v>0</v>
      </c>
    </row>
    <row r="39" spans="1:29" ht="11.1" customHeight="1" outlineLevel="2" x14ac:dyDescent="0.2">
      <c r="A39" s="23" t="s">
        <v>77</v>
      </c>
      <c r="B39" s="24" t="s">
        <v>16</v>
      </c>
      <c r="C39" s="7"/>
      <c r="D39" s="8"/>
      <c r="E39" s="8"/>
      <c r="F39" s="8"/>
      <c r="G39" s="8"/>
      <c r="H39" s="17">
        <f>VLOOKUP(A39,[1]TDSheet!$A:$H,8,0)</f>
        <v>1</v>
      </c>
      <c r="O39" s="2">
        <f t="shared" si="3"/>
        <v>0</v>
      </c>
      <c r="P39" s="28">
        <v>50</v>
      </c>
      <c r="Q39" s="21"/>
      <c r="R39" s="21"/>
      <c r="T39" s="2" t="e">
        <f t="shared" si="9"/>
        <v>#DIV/0!</v>
      </c>
      <c r="U39" s="2" t="e">
        <f t="shared" si="10"/>
        <v>#DIV/0!</v>
      </c>
      <c r="V39" s="2">
        <f>VLOOKUP(A39,[1]TDSheet!$A:$W,23,0)</f>
        <v>0</v>
      </c>
      <c r="W39" s="2">
        <f>VLOOKUP(A39,[1]TDSheet!$A:$X,24,0)</f>
        <v>0</v>
      </c>
      <c r="X39" s="2">
        <f>VLOOKUP(A39,[1]TDSheet!$A:$O,15,0)</f>
        <v>0</v>
      </c>
      <c r="Z39" s="2">
        <f t="shared" si="6"/>
        <v>50</v>
      </c>
      <c r="AA39" s="17">
        <f>VLOOKUP(A39,[1]TDSheet!$A:$AA,27,0)</f>
        <v>3</v>
      </c>
      <c r="AB39" s="18">
        <v>17</v>
      </c>
      <c r="AC39" s="2">
        <f t="shared" si="8"/>
        <v>51</v>
      </c>
    </row>
    <row r="40" spans="1:29" ht="11.1" customHeight="1" outlineLevel="2" x14ac:dyDescent="0.2">
      <c r="A40" s="7" t="s">
        <v>44</v>
      </c>
      <c r="B40" s="7" t="s">
        <v>9</v>
      </c>
      <c r="C40" s="7"/>
      <c r="D40" s="8">
        <v>69</v>
      </c>
      <c r="E40" s="8">
        <v>156</v>
      </c>
      <c r="F40" s="8">
        <v>52</v>
      </c>
      <c r="G40" s="8">
        <v>113</v>
      </c>
      <c r="H40" s="17">
        <f>VLOOKUP(A40,[1]TDSheet!$A:$H,8,0)</f>
        <v>0.25</v>
      </c>
      <c r="O40" s="2">
        <f t="shared" si="3"/>
        <v>10.4</v>
      </c>
      <c r="P40" s="27"/>
      <c r="Q40" s="21">
        <v>371</v>
      </c>
      <c r="R40" s="21"/>
      <c r="T40" s="2">
        <f t="shared" si="9"/>
        <v>46.53846153846154</v>
      </c>
      <c r="U40" s="2">
        <f t="shared" si="10"/>
        <v>46.53846153846154</v>
      </c>
      <c r="V40" s="2">
        <f>VLOOKUP(A40,[1]TDSheet!$A:$W,23,0)</f>
        <v>11.4</v>
      </c>
      <c r="W40" s="2">
        <f>VLOOKUP(A40,[1]TDSheet!$A:$X,24,0)</f>
        <v>7</v>
      </c>
      <c r="X40" s="2">
        <f>VLOOKUP(A40,[1]TDSheet!$A:$O,15,0)</f>
        <v>14.2</v>
      </c>
      <c r="Z40" s="2">
        <f t="shared" si="6"/>
        <v>0</v>
      </c>
      <c r="AA40" s="17">
        <f>VLOOKUP(A40,[1]TDSheet!$A:$AA,27,0)</f>
        <v>12</v>
      </c>
      <c r="AB40" s="18">
        <f t="shared" si="7"/>
        <v>0</v>
      </c>
      <c r="AC40" s="2">
        <f t="shared" si="8"/>
        <v>0</v>
      </c>
    </row>
    <row r="41" spans="1:29" ht="11.1" customHeight="1" outlineLevel="2" x14ac:dyDescent="0.2">
      <c r="A41" s="7" t="s">
        <v>45</v>
      </c>
      <c r="B41" s="7" t="s">
        <v>9</v>
      </c>
      <c r="C41" s="7"/>
      <c r="D41" s="8">
        <v>61</v>
      </c>
      <c r="E41" s="8">
        <v>52</v>
      </c>
      <c r="F41" s="8">
        <v>40</v>
      </c>
      <c r="G41" s="8">
        <v>62</v>
      </c>
      <c r="H41" s="17">
        <f>VLOOKUP(A41,[1]TDSheet!$A:$H,8,0)</f>
        <v>0.3</v>
      </c>
      <c r="O41" s="2">
        <f t="shared" si="3"/>
        <v>8</v>
      </c>
      <c r="P41" s="27">
        <v>48</v>
      </c>
      <c r="Q41" s="21">
        <v>12</v>
      </c>
      <c r="R41" s="21"/>
      <c r="T41" s="2">
        <f t="shared" si="9"/>
        <v>15.25</v>
      </c>
      <c r="U41" s="2">
        <f t="shared" si="10"/>
        <v>9.25</v>
      </c>
      <c r="V41" s="2">
        <f>VLOOKUP(A41,[1]TDSheet!$A:$W,23,0)</f>
        <v>3.4</v>
      </c>
      <c r="W41" s="2">
        <f>VLOOKUP(A41,[1]TDSheet!$A:$X,24,0)</f>
        <v>2</v>
      </c>
      <c r="X41" s="2">
        <f>VLOOKUP(A41,[1]TDSheet!$A:$O,15,0)</f>
        <v>6.6</v>
      </c>
      <c r="Z41" s="2">
        <f t="shared" si="6"/>
        <v>14.399999999999999</v>
      </c>
      <c r="AA41" s="17">
        <f>VLOOKUP(A41,[1]TDSheet!$A:$AA,27,0)</f>
        <v>12</v>
      </c>
      <c r="AB41" s="18">
        <v>4</v>
      </c>
      <c r="AC41" s="2">
        <f t="shared" si="8"/>
        <v>14.399999999999999</v>
      </c>
    </row>
    <row r="42" spans="1:29" ht="11.1" customHeight="1" outlineLevel="2" x14ac:dyDescent="0.2">
      <c r="A42" s="7" t="s">
        <v>46</v>
      </c>
      <c r="B42" s="7" t="s">
        <v>9</v>
      </c>
      <c r="C42" s="7"/>
      <c r="D42" s="8">
        <v>115</v>
      </c>
      <c r="E42" s="8">
        <v>92</v>
      </c>
      <c r="F42" s="8">
        <v>68</v>
      </c>
      <c r="G42" s="8">
        <v>124</v>
      </c>
      <c r="H42" s="17">
        <f>VLOOKUP(A42,[1]TDSheet!$A:$H,8,0)</f>
        <v>0.3</v>
      </c>
      <c r="O42" s="2">
        <f t="shared" si="3"/>
        <v>13.6</v>
      </c>
      <c r="P42" s="27">
        <v>60</v>
      </c>
      <c r="Q42" s="21">
        <v>12</v>
      </c>
      <c r="R42" s="21"/>
      <c r="T42" s="2">
        <f t="shared" si="9"/>
        <v>14.411764705882353</v>
      </c>
      <c r="U42" s="2">
        <f t="shared" si="10"/>
        <v>10</v>
      </c>
      <c r="V42" s="2">
        <f>VLOOKUP(A42,[1]TDSheet!$A:$W,23,0)</f>
        <v>6</v>
      </c>
      <c r="W42" s="2">
        <f>VLOOKUP(A42,[1]TDSheet!$A:$X,24,0)</f>
        <v>3.8</v>
      </c>
      <c r="X42" s="2">
        <f>VLOOKUP(A42,[1]TDSheet!$A:$O,15,0)</f>
        <v>13</v>
      </c>
      <c r="Z42" s="2">
        <f t="shared" si="6"/>
        <v>18</v>
      </c>
      <c r="AA42" s="17">
        <f>VLOOKUP(A42,[1]TDSheet!$A:$AA,27,0)</f>
        <v>12</v>
      </c>
      <c r="AB42" s="18">
        <v>5</v>
      </c>
      <c r="AC42" s="2">
        <f t="shared" si="8"/>
        <v>18</v>
      </c>
    </row>
    <row r="43" spans="1:29" ht="11.1" customHeight="1" outlineLevel="2" x14ac:dyDescent="0.2">
      <c r="A43" s="7" t="s">
        <v>47</v>
      </c>
      <c r="B43" s="7" t="s">
        <v>16</v>
      </c>
      <c r="C43" s="7"/>
      <c r="D43" s="8"/>
      <c r="E43" s="8">
        <v>151.19999999999999</v>
      </c>
      <c r="F43" s="8">
        <v>54</v>
      </c>
      <c r="G43" s="8">
        <v>95.4</v>
      </c>
      <c r="H43" s="17">
        <f>VLOOKUP(A43,[1]TDSheet!$A:$H,8,0)</f>
        <v>1</v>
      </c>
      <c r="O43" s="2">
        <f t="shared" si="3"/>
        <v>10.8</v>
      </c>
      <c r="P43" s="27">
        <v>65</v>
      </c>
      <c r="Q43" s="21"/>
      <c r="R43" s="21"/>
      <c r="T43" s="2">
        <f t="shared" si="9"/>
        <v>14.851851851851851</v>
      </c>
      <c r="U43" s="2">
        <f t="shared" si="10"/>
        <v>8.8333333333333339</v>
      </c>
      <c r="V43" s="2">
        <f>VLOOKUP(A43,[1]TDSheet!$A:$W,23,0)</f>
        <v>0</v>
      </c>
      <c r="W43" s="2">
        <f>VLOOKUP(A43,[1]TDSheet!$A:$X,24,0)</f>
        <v>0</v>
      </c>
      <c r="X43" s="2">
        <f>VLOOKUP(A43,[1]TDSheet!$A:$O,15,0)</f>
        <v>0</v>
      </c>
      <c r="Z43" s="2">
        <f t="shared" si="6"/>
        <v>65</v>
      </c>
      <c r="AA43" s="17">
        <f>VLOOKUP(A43,[1]TDSheet!$A:$AA,27,0)</f>
        <v>1.8</v>
      </c>
      <c r="AB43" s="18">
        <v>36</v>
      </c>
      <c r="AC43" s="2">
        <f t="shared" si="8"/>
        <v>64.8</v>
      </c>
    </row>
    <row r="44" spans="1:29" ht="11.1" customHeight="1" outlineLevel="2" x14ac:dyDescent="0.2">
      <c r="A44" s="7" t="s">
        <v>48</v>
      </c>
      <c r="B44" s="7" t="s">
        <v>16</v>
      </c>
      <c r="C44" s="7"/>
      <c r="D44" s="8">
        <v>53</v>
      </c>
      <c r="E44" s="8">
        <v>1.8</v>
      </c>
      <c r="F44" s="8">
        <v>19.8</v>
      </c>
      <c r="G44" s="8">
        <v>0</v>
      </c>
      <c r="H44" s="17">
        <f>VLOOKUP(A44,[1]TDSheet!$A:$H,8,0)</f>
        <v>0</v>
      </c>
      <c r="O44" s="2">
        <f t="shared" si="3"/>
        <v>3.96</v>
      </c>
      <c r="P44" s="27"/>
      <c r="Q44" s="21"/>
      <c r="R44" s="21"/>
      <c r="T44" s="2" t="e">
        <f>(#REF!+P44+Q44)/O44</f>
        <v>#REF!</v>
      </c>
      <c r="U44" s="2" t="e">
        <f>(#REF!+Q44)/O44</f>
        <v>#REF!</v>
      </c>
      <c r="V44" s="2">
        <f>VLOOKUP(A44,[1]TDSheet!$A:$W,23,0)</f>
        <v>0</v>
      </c>
      <c r="W44" s="2">
        <f>VLOOKUP(A44,[1]TDSheet!$A:$X,24,0)</f>
        <v>6.12</v>
      </c>
      <c r="X44" s="2">
        <f>VLOOKUP(A44,[1]TDSheet!$A:$O,15,0)</f>
        <v>18.2</v>
      </c>
      <c r="Y44" s="26" t="str">
        <f>VLOOKUP(A44,[1]TDSheet!$A:$Y,25,0)</f>
        <v>устар.</v>
      </c>
      <c r="Z44" s="2">
        <f t="shared" si="6"/>
        <v>0</v>
      </c>
      <c r="AA44" s="17">
        <f>VLOOKUP(A44,[1]TDSheet!$A:$AA,27,0)</f>
        <v>1.8</v>
      </c>
      <c r="AB44" s="18">
        <f t="shared" si="7"/>
        <v>0</v>
      </c>
      <c r="AC44" s="2">
        <f t="shared" si="8"/>
        <v>0</v>
      </c>
    </row>
    <row r="45" spans="1:29" ht="11.1" customHeight="1" outlineLevel="2" x14ac:dyDescent="0.2">
      <c r="A45" s="7" t="s">
        <v>49</v>
      </c>
      <c r="B45" s="7" t="s">
        <v>9</v>
      </c>
      <c r="C45" s="7"/>
      <c r="D45" s="8">
        <v>7</v>
      </c>
      <c r="E45" s="8">
        <v>108</v>
      </c>
      <c r="F45" s="8">
        <v>32</v>
      </c>
      <c r="G45" s="8">
        <v>76</v>
      </c>
      <c r="H45" s="17">
        <f>VLOOKUP(A45,[1]TDSheet!$A:$H,8,0)</f>
        <v>0.2</v>
      </c>
      <c r="O45" s="2">
        <f t="shared" si="3"/>
        <v>6.4</v>
      </c>
      <c r="P45" s="27">
        <v>18</v>
      </c>
      <c r="Q45" s="21"/>
      <c r="R45" s="21"/>
      <c r="T45" s="2">
        <f t="shared" ref="T45:T51" si="11">(G45+P45+Q45)/O45</f>
        <v>14.6875</v>
      </c>
      <c r="U45" s="2">
        <f t="shared" ref="U45:U51" si="12">(G45+Q45)/O45</f>
        <v>11.875</v>
      </c>
      <c r="V45" s="2">
        <f>VLOOKUP(A45,[1]TDSheet!$A:$W,23,0)</f>
        <v>5.2</v>
      </c>
      <c r="W45" s="2">
        <f>VLOOKUP(A45,[1]TDSheet!$A:$X,24,0)</f>
        <v>7.4</v>
      </c>
      <c r="X45" s="2">
        <f>VLOOKUP(A45,[1]TDSheet!$A:$O,15,0)</f>
        <v>5.4</v>
      </c>
      <c r="Z45" s="2">
        <f t="shared" si="6"/>
        <v>3.6</v>
      </c>
      <c r="AA45" s="17">
        <f>VLOOKUP(A45,[1]TDSheet!$A:$AA,27,0)</f>
        <v>6</v>
      </c>
      <c r="AB45" s="18">
        <v>3</v>
      </c>
      <c r="AC45" s="2">
        <f t="shared" si="8"/>
        <v>3.6</v>
      </c>
    </row>
    <row r="46" spans="1:29" ht="11.1" customHeight="1" outlineLevel="2" x14ac:dyDescent="0.2">
      <c r="A46" s="7" t="s">
        <v>50</v>
      </c>
      <c r="B46" s="7" t="s">
        <v>9</v>
      </c>
      <c r="C46" s="7"/>
      <c r="D46" s="8">
        <v>33</v>
      </c>
      <c r="E46" s="8">
        <v>90</v>
      </c>
      <c r="F46" s="8">
        <v>46</v>
      </c>
      <c r="G46" s="8">
        <v>55</v>
      </c>
      <c r="H46" s="17">
        <f>VLOOKUP(A46,[1]TDSheet!$A:$H,8,0)</f>
        <v>0.2</v>
      </c>
      <c r="O46" s="2">
        <f t="shared" si="3"/>
        <v>9.1999999999999993</v>
      </c>
      <c r="P46" s="27">
        <v>78</v>
      </c>
      <c r="Q46" s="21"/>
      <c r="R46" s="21"/>
      <c r="T46" s="2">
        <f t="shared" si="11"/>
        <v>14.456521739130435</v>
      </c>
      <c r="U46" s="2">
        <f t="shared" si="12"/>
        <v>5.9782608695652177</v>
      </c>
      <c r="V46" s="2">
        <f>VLOOKUP(A46,[1]TDSheet!$A:$W,23,0)</f>
        <v>6</v>
      </c>
      <c r="W46" s="2">
        <f>VLOOKUP(A46,[1]TDSheet!$A:$X,24,0)</f>
        <v>8.8000000000000007</v>
      </c>
      <c r="X46" s="2">
        <f>VLOOKUP(A46,[1]TDSheet!$A:$O,15,0)</f>
        <v>8.6</v>
      </c>
      <c r="Z46" s="2">
        <f t="shared" si="6"/>
        <v>15.600000000000001</v>
      </c>
      <c r="AA46" s="17">
        <f>VLOOKUP(A46,[1]TDSheet!$A:$AA,27,0)</f>
        <v>6</v>
      </c>
      <c r="AB46" s="18">
        <v>13</v>
      </c>
      <c r="AC46" s="2">
        <f t="shared" si="8"/>
        <v>15.600000000000001</v>
      </c>
    </row>
    <row r="47" spans="1:29" ht="11.1" customHeight="1" outlineLevel="2" x14ac:dyDescent="0.2">
      <c r="A47" s="7" t="s">
        <v>51</v>
      </c>
      <c r="B47" s="7" t="s">
        <v>9</v>
      </c>
      <c r="C47" s="25" t="str">
        <f>VLOOKUP(A47,[1]TDSheet!$A:$C,3,0)</f>
        <v>Нояб</v>
      </c>
      <c r="D47" s="8">
        <v>20</v>
      </c>
      <c r="E47" s="8">
        <v>264</v>
      </c>
      <c r="F47" s="8">
        <v>83</v>
      </c>
      <c r="G47" s="8">
        <v>168</v>
      </c>
      <c r="H47" s="17">
        <f>VLOOKUP(A47,[1]TDSheet!$A:$H,8,0)</f>
        <v>0.25</v>
      </c>
      <c r="O47" s="2">
        <f t="shared" si="3"/>
        <v>16.600000000000001</v>
      </c>
      <c r="P47" s="27"/>
      <c r="Q47" s="21">
        <v>359</v>
      </c>
      <c r="R47" s="21"/>
      <c r="T47" s="2">
        <f t="shared" si="11"/>
        <v>31.746987951807228</v>
      </c>
      <c r="U47" s="2">
        <f t="shared" si="12"/>
        <v>31.746987951807228</v>
      </c>
      <c r="V47" s="2">
        <f>VLOOKUP(A47,[1]TDSheet!$A:$W,23,0)</f>
        <v>20.6</v>
      </c>
      <c r="W47" s="2">
        <f>VLOOKUP(A47,[1]TDSheet!$A:$X,24,0)</f>
        <v>32</v>
      </c>
      <c r="X47" s="2">
        <f>VLOOKUP(A47,[1]TDSheet!$A:$O,15,0)</f>
        <v>20.2</v>
      </c>
      <c r="Z47" s="2">
        <f t="shared" si="6"/>
        <v>0</v>
      </c>
      <c r="AA47" s="17">
        <f>VLOOKUP(A47,[1]TDSheet!$A:$AA,27,0)</f>
        <v>12</v>
      </c>
      <c r="AB47" s="18">
        <f t="shared" si="7"/>
        <v>0</v>
      </c>
      <c r="AC47" s="2">
        <f t="shared" si="8"/>
        <v>0</v>
      </c>
    </row>
    <row r="48" spans="1:29" ht="11.1" customHeight="1" outlineLevel="2" x14ac:dyDescent="0.2">
      <c r="A48" s="7" t="s">
        <v>52</v>
      </c>
      <c r="B48" s="7" t="s">
        <v>9</v>
      </c>
      <c r="C48" s="25" t="str">
        <f>VLOOKUP(A48,[1]TDSheet!$A:$C,3,0)</f>
        <v>Нояб</v>
      </c>
      <c r="D48" s="8">
        <v>25</v>
      </c>
      <c r="E48" s="8">
        <v>228</v>
      </c>
      <c r="F48" s="8">
        <v>90</v>
      </c>
      <c r="G48" s="8">
        <v>150</v>
      </c>
      <c r="H48" s="17">
        <f>VLOOKUP(A48,[1]TDSheet!$A:$H,8,0)</f>
        <v>0.25</v>
      </c>
      <c r="O48" s="2">
        <f t="shared" si="3"/>
        <v>18</v>
      </c>
      <c r="P48" s="27"/>
      <c r="Q48" s="21">
        <v>131</v>
      </c>
      <c r="R48" s="21"/>
      <c r="T48" s="2">
        <f t="shared" si="11"/>
        <v>15.611111111111111</v>
      </c>
      <c r="U48" s="2">
        <f t="shared" si="12"/>
        <v>15.611111111111111</v>
      </c>
      <c r="V48" s="2">
        <f>VLOOKUP(A48,[1]TDSheet!$A:$W,23,0)</f>
        <v>18.600000000000001</v>
      </c>
      <c r="W48" s="2">
        <f>VLOOKUP(A48,[1]TDSheet!$A:$X,24,0)</f>
        <v>30.6</v>
      </c>
      <c r="X48" s="2">
        <f>VLOOKUP(A48,[1]TDSheet!$A:$O,15,0)</f>
        <v>17.600000000000001</v>
      </c>
      <c r="Z48" s="2">
        <f t="shared" si="6"/>
        <v>0</v>
      </c>
      <c r="AA48" s="17">
        <f>VLOOKUP(A48,[1]TDSheet!$A:$AA,27,0)</f>
        <v>12</v>
      </c>
      <c r="AB48" s="18">
        <f t="shared" si="7"/>
        <v>0</v>
      </c>
      <c r="AC48" s="2">
        <f t="shared" si="8"/>
        <v>0</v>
      </c>
    </row>
    <row r="49" spans="1:29" ht="11.1" customHeight="1" outlineLevel="2" x14ac:dyDescent="0.2">
      <c r="A49" s="7" t="s">
        <v>53</v>
      </c>
      <c r="B49" s="7" t="s">
        <v>16</v>
      </c>
      <c r="C49" s="7"/>
      <c r="D49" s="8"/>
      <c r="E49" s="8">
        <v>800</v>
      </c>
      <c r="F49" s="8">
        <v>110</v>
      </c>
      <c r="G49" s="8">
        <v>690</v>
      </c>
      <c r="H49" s="17">
        <f>VLOOKUP(A49,[1]TDSheet!$A:$H,8,0)</f>
        <v>1</v>
      </c>
      <c r="O49" s="2">
        <f t="shared" si="3"/>
        <v>22</v>
      </c>
      <c r="P49" s="27"/>
      <c r="Q49" s="21"/>
      <c r="R49" s="21"/>
      <c r="T49" s="2">
        <f t="shared" si="11"/>
        <v>31.363636363636363</v>
      </c>
      <c r="U49" s="2">
        <f t="shared" si="12"/>
        <v>31.363636363636363</v>
      </c>
      <c r="V49" s="2">
        <f>VLOOKUP(A49,[1]TDSheet!$A:$W,23,0)</f>
        <v>0</v>
      </c>
      <c r="W49" s="2">
        <f>VLOOKUP(A49,[1]TDSheet!$A:$X,24,0)</f>
        <v>0</v>
      </c>
      <c r="X49" s="2">
        <f>VLOOKUP(A49,[1]TDSheet!$A:$O,15,0)</f>
        <v>0</v>
      </c>
      <c r="Z49" s="2">
        <f t="shared" si="6"/>
        <v>0</v>
      </c>
      <c r="AA49" s="17">
        <f>VLOOKUP(A49,[1]TDSheet!$A:$AA,27,0)</f>
        <v>5</v>
      </c>
      <c r="AB49" s="18">
        <f t="shared" si="7"/>
        <v>0</v>
      </c>
      <c r="AC49" s="2">
        <f t="shared" si="8"/>
        <v>0</v>
      </c>
    </row>
    <row r="50" spans="1:29" ht="11.1" customHeight="1" outlineLevel="2" x14ac:dyDescent="0.2">
      <c r="A50" s="23" t="s">
        <v>78</v>
      </c>
      <c r="B50" s="24" t="s">
        <v>16</v>
      </c>
      <c r="C50" s="7"/>
      <c r="D50" s="8"/>
      <c r="E50" s="8"/>
      <c r="F50" s="8"/>
      <c r="G50" s="8"/>
      <c r="H50" s="17">
        <f>VLOOKUP(A50,[1]TDSheet!$A:$H,8,0)</f>
        <v>1</v>
      </c>
      <c r="O50" s="2">
        <f t="shared" si="3"/>
        <v>0</v>
      </c>
      <c r="P50" s="28">
        <v>50</v>
      </c>
      <c r="Q50" s="21"/>
      <c r="R50" s="21"/>
      <c r="T50" s="2" t="e">
        <f t="shared" si="11"/>
        <v>#DIV/0!</v>
      </c>
      <c r="U50" s="2" t="e">
        <f t="shared" si="12"/>
        <v>#DIV/0!</v>
      </c>
      <c r="V50" s="2">
        <f>VLOOKUP(A50,[1]TDSheet!$A:$W,23,0)</f>
        <v>0</v>
      </c>
      <c r="W50" s="2">
        <f>VLOOKUP(A50,[1]TDSheet!$A:$X,24,0)</f>
        <v>0</v>
      </c>
      <c r="X50" s="2">
        <f>VLOOKUP(A50,[1]TDSheet!$A:$O,15,0)</f>
        <v>0</v>
      </c>
      <c r="Z50" s="2">
        <f t="shared" si="6"/>
        <v>50</v>
      </c>
      <c r="AA50" s="17">
        <f>VLOOKUP(A50,[1]TDSheet!$A:$AA,27,0)</f>
        <v>2.7</v>
      </c>
      <c r="AB50" s="18">
        <v>19</v>
      </c>
      <c r="AC50" s="2">
        <f t="shared" si="8"/>
        <v>51.300000000000004</v>
      </c>
    </row>
    <row r="51" spans="1:29" ht="11.1" customHeight="1" outlineLevel="2" x14ac:dyDescent="0.2">
      <c r="A51" s="7" t="s">
        <v>54</v>
      </c>
      <c r="B51" s="7" t="s">
        <v>9</v>
      </c>
      <c r="C51" s="7"/>
      <c r="D51" s="8">
        <v>197</v>
      </c>
      <c r="E51" s="8">
        <v>440</v>
      </c>
      <c r="F51" s="8">
        <v>176</v>
      </c>
      <c r="G51" s="8">
        <v>408</v>
      </c>
      <c r="H51" s="17">
        <f>VLOOKUP(A51,[1]TDSheet!$A:$H,8,0)</f>
        <v>0.14000000000000001</v>
      </c>
      <c r="O51" s="2">
        <f t="shared" si="3"/>
        <v>35.200000000000003</v>
      </c>
      <c r="P51" s="27">
        <v>88</v>
      </c>
      <c r="Q51" s="21"/>
      <c r="R51" s="21"/>
      <c r="T51" s="2">
        <f t="shared" si="11"/>
        <v>14.09090909090909</v>
      </c>
      <c r="U51" s="2">
        <f t="shared" si="12"/>
        <v>11.59090909090909</v>
      </c>
      <c r="V51" s="2">
        <f>VLOOKUP(A51,[1]TDSheet!$A:$W,23,0)</f>
        <v>42.4</v>
      </c>
      <c r="W51" s="2">
        <f>VLOOKUP(A51,[1]TDSheet!$A:$X,24,0)</f>
        <v>30.2</v>
      </c>
      <c r="X51" s="2">
        <f>VLOOKUP(A51,[1]TDSheet!$A:$O,15,0)</f>
        <v>44.4</v>
      </c>
      <c r="Z51" s="2">
        <f t="shared" si="6"/>
        <v>12.32</v>
      </c>
      <c r="AA51" s="17">
        <f>VLOOKUP(A51,[1]TDSheet!$A:$AA,27,0)</f>
        <v>22</v>
      </c>
      <c r="AB51" s="18">
        <v>4</v>
      </c>
      <c r="AC51" s="2">
        <f t="shared" si="8"/>
        <v>12.32</v>
      </c>
    </row>
    <row r="52" spans="1:29" ht="11.45" customHeight="1" x14ac:dyDescent="0.2">
      <c r="A52" s="7" t="s">
        <v>8</v>
      </c>
      <c r="B52" s="7" t="s">
        <v>9</v>
      </c>
      <c r="C52" s="7"/>
      <c r="D52" s="8"/>
      <c r="E52" s="8">
        <v>2</v>
      </c>
      <c r="F52" s="8">
        <v>2</v>
      </c>
      <c r="G52" s="8">
        <v>0</v>
      </c>
      <c r="H52" s="17">
        <f>VLOOKUP(A52,[1]TDSheet!$A:$H,8,0)</f>
        <v>0</v>
      </c>
      <c r="O52" s="2">
        <f t="shared" si="3"/>
        <v>0.4</v>
      </c>
      <c r="P52" s="27"/>
      <c r="Q52" s="21"/>
      <c r="R52" s="21"/>
      <c r="T52" s="2" t="e">
        <f>(#REF!+P52+Q52)/O52</f>
        <v>#REF!</v>
      </c>
      <c r="U52" s="2" t="e">
        <f>(#REF!+Q52)/O52</f>
        <v>#REF!</v>
      </c>
      <c r="V52" s="2">
        <f>VLOOKUP(A52,[1]TDSheet!$A:$W,23,0)</f>
        <v>1.2</v>
      </c>
      <c r="W52" s="2">
        <f>VLOOKUP(A52,[1]TDSheet!$A:$X,24,0)</f>
        <v>5.2</v>
      </c>
      <c r="X52" s="2">
        <f>VLOOKUP(A52,[1]TDSheet!$A:$O,15,0)</f>
        <v>6.2</v>
      </c>
      <c r="Z52" s="2">
        <f t="shared" si="6"/>
        <v>0</v>
      </c>
      <c r="AA52" s="17">
        <f>VLOOKUP(A52,[1]TDSheet!$A:$AA,27,0)</f>
        <v>0</v>
      </c>
      <c r="AB52" s="18">
        <v>0</v>
      </c>
      <c r="AC52" s="2">
        <f t="shared" si="8"/>
        <v>0</v>
      </c>
    </row>
    <row r="53" spans="1:29" ht="11.45" customHeight="1" x14ac:dyDescent="0.2">
      <c r="A53" s="7" t="s">
        <v>10</v>
      </c>
      <c r="B53" s="7" t="s">
        <v>9</v>
      </c>
      <c r="C53" s="7"/>
      <c r="D53" s="8"/>
      <c r="E53" s="8">
        <v>5</v>
      </c>
      <c r="F53" s="8">
        <v>5</v>
      </c>
      <c r="G53" s="8">
        <v>0</v>
      </c>
      <c r="H53" s="17">
        <f>VLOOKUP(A53,[1]TDSheet!$A:$H,8,0)</f>
        <v>0</v>
      </c>
      <c r="O53" s="2">
        <f t="shared" si="3"/>
        <v>1</v>
      </c>
      <c r="P53" s="27"/>
      <c r="Q53" s="21"/>
      <c r="R53" s="21"/>
      <c r="T53" s="2" t="e">
        <f>(#REF!+P53+Q53)/O53</f>
        <v>#REF!</v>
      </c>
      <c r="U53" s="2" t="e">
        <f>(#REF!+Q53)/O53</f>
        <v>#REF!</v>
      </c>
      <c r="V53" s="2">
        <f>VLOOKUP(A53,[1]TDSheet!$A:$W,23,0)</f>
        <v>4.2</v>
      </c>
      <c r="W53" s="2">
        <f>VLOOKUP(A53,[1]TDSheet!$A:$X,24,0)</f>
        <v>5.8</v>
      </c>
      <c r="X53" s="2">
        <f>VLOOKUP(A53,[1]TDSheet!$A:$O,15,0)</f>
        <v>9</v>
      </c>
      <c r="Z53" s="2">
        <f t="shared" si="6"/>
        <v>0</v>
      </c>
      <c r="AA53" s="17">
        <f>VLOOKUP(A53,[1]TDSheet!$A:$AA,27,0)</f>
        <v>0</v>
      </c>
      <c r="AB53" s="18">
        <v>0</v>
      </c>
      <c r="AC53" s="2">
        <f t="shared" si="8"/>
        <v>0</v>
      </c>
    </row>
    <row r="54" spans="1:29" ht="11.45" customHeight="1" x14ac:dyDescent="0.2">
      <c r="Q54" s="30" t="s">
        <v>81</v>
      </c>
    </row>
    <row r="55" spans="1:29" ht="11.45" customHeight="1" x14ac:dyDescent="0.2">
      <c r="Q55" s="31"/>
    </row>
    <row r="56" spans="1:29" ht="11.45" customHeight="1" x14ac:dyDescent="0.2">
      <c r="Q56" s="31"/>
    </row>
    <row r="57" spans="1:29" ht="11.45" customHeight="1" x14ac:dyDescent="0.2">
      <c r="Q57" s="31"/>
    </row>
    <row r="58" spans="1:29" ht="11.45" customHeight="1" x14ac:dyDescent="0.2">
      <c r="Q58" s="31"/>
    </row>
  </sheetData>
  <autoFilter ref="A3:AC58" xr:uid="{238503F8-47BB-45E2-8690-E95C828ABE7A}"/>
  <mergeCells count="1">
    <mergeCell ref="Q54:Q58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258D-DB9B-4522-B6CD-FC7218863895}">
  <dimension ref="A1:B45"/>
  <sheetViews>
    <sheetView workbookViewId="0">
      <selection activeCell="L13" sqref="L13"/>
    </sheetView>
  </sheetViews>
  <sheetFormatPr defaultRowHeight="11.25" x14ac:dyDescent="0.2"/>
  <cols>
    <col min="1" max="1" width="100.83203125" bestFit="1" customWidth="1"/>
  </cols>
  <sheetData>
    <row r="1" spans="1:2" x14ac:dyDescent="0.2">
      <c r="A1" t="s">
        <v>8</v>
      </c>
    </row>
    <row r="2" spans="1:2" x14ac:dyDescent="0.2">
      <c r="A2" t="s">
        <v>10</v>
      </c>
    </row>
    <row r="3" spans="1:2" x14ac:dyDescent="0.2">
      <c r="A3" t="s">
        <v>11</v>
      </c>
      <c r="B3">
        <v>180</v>
      </c>
    </row>
    <row r="4" spans="1:2" x14ac:dyDescent="0.2">
      <c r="A4" t="s">
        <v>12</v>
      </c>
      <c r="B4">
        <v>124</v>
      </c>
    </row>
    <row r="5" spans="1:2" x14ac:dyDescent="0.2">
      <c r="A5" t="s">
        <v>13</v>
      </c>
      <c r="B5">
        <v>123</v>
      </c>
    </row>
    <row r="6" spans="1:2" x14ac:dyDescent="0.2">
      <c r="A6" t="s">
        <v>14</v>
      </c>
      <c r="B6">
        <v>477</v>
      </c>
    </row>
    <row r="7" spans="1:2" x14ac:dyDescent="0.2">
      <c r="A7" t="s">
        <v>15</v>
      </c>
      <c r="B7">
        <v>108</v>
      </c>
    </row>
    <row r="8" spans="1:2" x14ac:dyDescent="0.2">
      <c r="A8" t="s">
        <v>17</v>
      </c>
      <c r="B8">
        <v>3.7</v>
      </c>
    </row>
    <row r="9" spans="1:2" x14ac:dyDescent="0.2">
      <c r="A9" t="s">
        <v>18</v>
      </c>
      <c r="B9">
        <v>29.6</v>
      </c>
    </row>
    <row r="10" spans="1:2" x14ac:dyDescent="0.2">
      <c r="A10" t="s">
        <v>19</v>
      </c>
      <c r="B10">
        <v>214</v>
      </c>
    </row>
    <row r="11" spans="1:2" x14ac:dyDescent="0.2">
      <c r="A11" t="s">
        <v>20</v>
      </c>
      <c r="B11">
        <v>187</v>
      </c>
    </row>
    <row r="12" spans="1:2" x14ac:dyDescent="0.2">
      <c r="A12" t="s">
        <v>21</v>
      </c>
      <c r="B12">
        <v>86.4</v>
      </c>
    </row>
    <row r="13" spans="1:2" x14ac:dyDescent="0.2">
      <c r="A13" t="s">
        <v>22</v>
      </c>
      <c r="B13">
        <v>25.9</v>
      </c>
    </row>
    <row r="14" spans="1:2" x14ac:dyDescent="0.2">
      <c r="A14" t="s">
        <v>23</v>
      </c>
      <c r="B14">
        <v>439</v>
      </c>
    </row>
    <row r="15" spans="1:2" x14ac:dyDescent="0.2">
      <c r="A15" t="s">
        <v>24</v>
      </c>
      <c r="B15">
        <v>180</v>
      </c>
    </row>
    <row r="16" spans="1:2" x14ac:dyDescent="0.2">
      <c r="A16" t="s">
        <v>25</v>
      </c>
      <c r="B16">
        <v>48</v>
      </c>
    </row>
    <row r="17" spans="1:2" x14ac:dyDescent="0.2">
      <c r="A17" t="s">
        <v>26</v>
      </c>
      <c r="B17">
        <v>115</v>
      </c>
    </row>
    <row r="18" spans="1:2" x14ac:dyDescent="0.2">
      <c r="A18" t="s">
        <v>27</v>
      </c>
      <c r="B18">
        <v>218</v>
      </c>
    </row>
    <row r="19" spans="1:2" x14ac:dyDescent="0.2">
      <c r="A19" t="s">
        <v>28</v>
      </c>
      <c r="B19">
        <v>37</v>
      </c>
    </row>
    <row r="20" spans="1:2" x14ac:dyDescent="0.2">
      <c r="A20" t="s">
        <v>29</v>
      </c>
      <c r="B20">
        <v>102</v>
      </c>
    </row>
    <row r="21" spans="1:2" x14ac:dyDescent="0.2">
      <c r="A21" t="s">
        <v>30</v>
      </c>
      <c r="B21">
        <v>133</v>
      </c>
    </row>
    <row r="22" spans="1:2" x14ac:dyDescent="0.2">
      <c r="A22" t="s">
        <v>31</v>
      </c>
      <c r="B22">
        <v>75</v>
      </c>
    </row>
    <row r="23" spans="1:2" x14ac:dyDescent="0.2">
      <c r="A23" t="s">
        <v>32</v>
      </c>
      <c r="B23">
        <v>720</v>
      </c>
    </row>
    <row r="24" spans="1:2" x14ac:dyDescent="0.2">
      <c r="A24" t="s">
        <v>33</v>
      </c>
      <c r="B24">
        <v>388</v>
      </c>
    </row>
    <row r="25" spans="1:2" x14ac:dyDescent="0.2">
      <c r="A25" t="s">
        <v>34</v>
      </c>
      <c r="B25">
        <v>49</v>
      </c>
    </row>
    <row r="26" spans="1:2" x14ac:dyDescent="0.2">
      <c r="A26" t="s">
        <v>35</v>
      </c>
      <c r="B26">
        <v>109</v>
      </c>
    </row>
    <row r="27" spans="1:2" x14ac:dyDescent="0.2">
      <c r="A27" t="s">
        <v>36</v>
      </c>
      <c r="B27">
        <v>18</v>
      </c>
    </row>
    <row r="28" spans="1:2" x14ac:dyDescent="0.2">
      <c r="A28" t="s">
        <v>37</v>
      </c>
      <c r="B28">
        <v>228</v>
      </c>
    </row>
    <row r="29" spans="1:2" x14ac:dyDescent="0.2">
      <c r="A29" t="s">
        <v>38</v>
      </c>
      <c r="B29">
        <v>49</v>
      </c>
    </row>
    <row r="30" spans="1:2" x14ac:dyDescent="0.2">
      <c r="A30" t="s">
        <v>39</v>
      </c>
      <c r="B30">
        <v>165</v>
      </c>
    </row>
    <row r="31" spans="1:2" x14ac:dyDescent="0.2">
      <c r="A31" t="s">
        <v>40</v>
      </c>
      <c r="B31">
        <v>635</v>
      </c>
    </row>
    <row r="32" spans="1:2" x14ac:dyDescent="0.2">
      <c r="A32" t="s">
        <v>41</v>
      </c>
      <c r="B32">
        <v>12</v>
      </c>
    </row>
    <row r="33" spans="1:2" x14ac:dyDescent="0.2">
      <c r="A33" t="s">
        <v>42</v>
      </c>
      <c r="B33">
        <v>13</v>
      </c>
    </row>
    <row r="34" spans="1:2" x14ac:dyDescent="0.2">
      <c r="A34" t="s">
        <v>43</v>
      </c>
      <c r="B34">
        <v>79</v>
      </c>
    </row>
    <row r="35" spans="1:2" x14ac:dyDescent="0.2">
      <c r="A35" t="s">
        <v>44</v>
      </c>
      <c r="B35">
        <v>113</v>
      </c>
    </row>
    <row r="36" spans="1:2" x14ac:dyDescent="0.2">
      <c r="A36" t="s">
        <v>45</v>
      </c>
      <c r="B36">
        <v>62</v>
      </c>
    </row>
    <row r="37" spans="1:2" x14ac:dyDescent="0.2">
      <c r="A37" t="s">
        <v>46</v>
      </c>
      <c r="B37">
        <v>124</v>
      </c>
    </row>
    <row r="38" spans="1:2" x14ac:dyDescent="0.2">
      <c r="A38" t="s">
        <v>47</v>
      </c>
      <c r="B38">
        <v>95.4</v>
      </c>
    </row>
    <row r="39" spans="1:2" x14ac:dyDescent="0.2">
      <c r="A39" t="s">
        <v>48</v>
      </c>
    </row>
    <row r="40" spans="1:2" x14ac:dyDescent="0.2">
      <c r="A40" t="s">
        <v>49</v>
      </c>
      <c r="B40">
        <v>76</v>
      </c>
    </row>
    <row r="41" spans="1:2" x14ac:dyDescent="0.2">
      <c r="A41" t="s">
        <v>50</v>
      </c>
      <c r="B41">
        <v>55</v>
      </c>
    </row>
    <row r="42" spans="1:2" x14ac:dyDescent="0.2">
      <c r="A42" t="s">
        <v>51</v>
      </c>
      <c r="B42">
        <v>168</v>
      </c>
    </row>
    <row r="43" spans="1:2" x14ac:dyDescent="0.2">
      <c r="A43" t="s">
        <v>52</v>
      </c>
      <c r="B43">
        <v>150</v>
      </c>
    </row>
    <row r="44" spans="1:2" x14ac:dyDescent="0.2">
      <c r="A44" t="s">
        <v>53</v>
      </c>
      <c r="B44">
        <v>690</v>
      </c>
    </row>
    <row r="45" spans="1:2" x14ac:dyDescent="0.2">
      <c r="A45" t="s">
        <v>54</v>
      </c>
      <c r="B45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2023-11-16T13:07:12Z</dcterms:modified>
</cp:coreProperties>
</file>