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5,11,23 КИ\"/>
    </mc:Choice>
  </mc:AlternateContent>
  <xr:revisionPtr revIDLastSave="0" documentId="13_ncr:1_{50BF52CE-6C25-43A0-932B-3E70AA2D4B95}" xr6:coauthVersionLast="45" xr6:coauthVersionMax="45" xr10:uidLastSave="{00000000-0000-0000-0000-000000000000}"/>
  <bookViews>
    <workbookView xWindow="-120" yWindow="-120" windowWidth="29040" windowHeight="15840" tabRatio="253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7" i="1" l="1"/>
  <c r="I67" i="1"/>
  <c r="I66" i="1"/>
  <c r="I65" i="1"/>
  <c r="I63" i="1"/>
  <c r="I61" i="1"/>
  <c r="I59" i="1"/>
  <c r="I49" i="1"/>
  <c r="I48" i="1"/>
  <c r="I45" i="1"/>
  <c r="I44" i="1"/>
  <c r="I37" i="1"/>
  <c r="I36" i="1"/>
  <c r="I35" i="1"/>
  <c r="I25" i="1"/>
  <c r="I22" i="1"/>
  <c r="I20" i="1"/>
  <c r="I16" i="1"/>
  <c r="I15" i="1"/>
  <c r="I11" i="1"/>
  <c r="I7" i="1" l="1"/>
  <c r="I8" i="1"/>
  <c r="I9" i="1"/>
  <c r="I12" i="1"/>
  <c r="I13" i="1"/>
  <c r="I14" i="1"/>
  <c r="I17" i="1"/>
  <c r="I18" i="1"/>
  <c r="I21" i="1"/>
  <c r="I23" i="1"/>
  <c r="I24" i="1"/>
  <c r="I26" i="1"/>
  <c r="I27" i="1"/>
  <c r="I28" i="1"/>
  <c r="I29" i="1"/>
  <c r="I30" i="1"/>
  <c r="I31" i="1"/>
  <c r="I32" i="1"/>
  <c r="I33" i="1"/>
  <c r="I34" i="1"/>
  <c r="I38" i="1"/>
  <c r="I39" i="1"/>
  <c r="I40" i="1"/>
  <c r="I41" i="1"/>
  <c r="I43" i="1"/>
  <c r="I46" i="1"/>
  <c r="I47" i="1"/>
  <c r="I51" i="1"/>
  <c r="I52" i="1"/>
  <c r="I53" i="1"/>
  <c r="I54" i="1"/>
  <c r="I55" i="1"/>
  <c r="I56" i="1"/>
  <c r="I58" i="1"/>
  <c r="I62" i="1"/>
  <c r="I64" i="1"/>
  <c r="I69" i="1"/>
  <c r="I70" i="1"/>
  <c r="I71" i="1"/>
  <c r="I72" i="1"/>
  <c r="I73" i="1"/>
  <c r="I74" i="1"/>
  <c r="I75" i="1"/>
  <c r="I76" i="1"/>
  <c r="I78" i="1"/>
  <c r="I79" i="1"/>
  <c r="I88" i="1"/>
  <c r="I89" i="1"/>
  <c r="I90" i="1"/>
  <c r="Z47" i="1" l="1"/>
  <c r="AA47" i="1"/>
  <c r="Z57" i="1"/>
  <c r="AA57" i="1"/>
  <c r="Z61" i="1"/>
  <c r="AA61" i="1"/>
  <c r="Z64" i="1"/>
  <c r="AA64" i="1"/>
  <c r="Z95" i="1"/>
  <c r="AA95" i="1"/>
  <c r="Z96" i="1"/>
  <c r="AA96" i="1"/>
  <c r="Z97" i="1"/>
  <c r="AA97" i="1"/>
  <c r="Z11" i="1" l="1"/>
  <c r="Z14" i="1"/>
  <c r="Z16" i="1"/>
  <c r="Z22" i="1"/>
  <c r="AA11" i="1"/>
  <c r="AA14" i="1"/>
  <c r="AA16" i="1"/>
  <c r="AA22" i="1"/>
  <c r="Q5" i="1"/>
  <c r="P5" i="1"/>
  <c r="G56" i="1" l="1"/>
  <c r="F56" i="1"/>
  <c r="G29" i="1"/>
  <c r="F29" i="1"/>
  <c r="G21" i="1"/>
  <c r="F21" i="1"/>
  <c r="N7" i="1" l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O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38" i="1"/>
  <c r="T38" i="1" s="1"/>
  <c r="N39" i="1"/>
  <c r="T39" i="1" s="1"/>
  <c r="N40" i="1"/>
  <c r="T40" i="1" s="1"/>
  <c r="N41" i="1"/>
  <c r="T41" i="1" s="1"/>
  <c r="N42" i="1"/>
  <c r="T42" i="1" s="1"/>
  <c r="N43" i="1"/>
  <c r="T43" i="1" s="1"/>
  <c r="N44" i="1"/>
  <c r="T44" i="1" s="1"/>
  <c r="N45" i="1"/>
  <c r="T45" i="1" s="1"/>
  <c r="N46" i="1"/>
  <c r="T46" i="1" s="1"/>
  <c r="N47" i="1"/>
  <c r="T47" i="1" s="1"/>
  <c r="N48" i="1"/>
  <c r="T48" i="1" s="1"/>
  <c r="N49" i="1"/>
  <c r="T49" i="1" s="1"/>
  <c r="N50" i="1"/>
  <c r="T50" i="1" s="1"/>
  <c r="N51" i="1"/>
  <c r="T51" i="1" s="1"/>
  <c r="N52" i="1"/>
  <c r="T52" i="1" s="1"/>
  <c r="N53" i="1"/>
  <c r="T53" i="1" s="1"/>
  <c r="N54" i="1"/>
  <c r="T54" i="1" s="1"/>
  <c r="N55" i="1"/>
  <c r="T55" i="1" s="1"/>
  <c r="N56" i="1"/>
  <c r="T56" i="1" s="1"/>
  <c r="N57" i="1"/>
  <c r="T57" i="1" s="1"/>
  <c r="N58" i="1"/>
  <c r="T58" i="1" s="1"/>
  <c r="N59" i="1"/>
  <c r="T59" i="1" s="1"/>
  <c r="N60" i="1"/>
  <c r="T60" i="1" s="1"/>
  <c r="N61" i="1"/>
  <c r="T61" i="1" s="1"/>
  <c r="N62" i="1"/>
  <c r="T62" i="1" s="1"/>
  <c r="N63" i="1"/>
  <c r="T63" i="1" s="1"/>
  <c r="N64" i="1"/>
  <c r="T64" i="1" s="1"/>
  <c r="N65" i="1"/>
  <c r="T65" i="1" s="1"/>
  <c r="N66" i="1"/>
  <c r="T66" i="1" s="1"/>
  <c r="N67" i="1"/>
  <c r="T67" i="1" s="1"/>
  <c r="N68" i="1"/>
  <c r="T68" i="1" s="1"/>
  <c r="N69" i="1"/>
  <c r="T69" i="1" s="1"/>
  <c r="N70" i="1"/>
  <c r="T70" i="1" s="1"/>
  <c r="N71" i="1"/>
  <c r="T71" i="1" s="1"/>
  <c r="N72" i="1"/>
  <c r="T72" i="1" s="1"/>
  <c r="N73" i="1"/>
  <c r="T73" i="1" s="1"/>
  <c r="N74" i="1"/>
  <c r="T74" i="1" s="1"/>
  <c r="N75" i="1"/>
  <c r="T75" i="1" s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6" i="1"/>
  <c r="T6" i="1" s="1"/>
  <c r="T21" i="1" l="1"/>
  <c r="O86" i="1"/>
  <c r="O84" i="1"/>
  <c r="O82" i="1"/>
  <c r="O78" i="1"/>
  <c r="O76" i="1"/>
  <c r="O68" i="1"/>
  <c r="O66" i="1"/>
  <c r="O62" i="1"/>
  <c r="O60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18" i="1"/>
  <c r="O12" i="1"/>
  <c r="O10" i="1"/>
  <c r="O8" i="1"/>
  <c r="O87" i="1"/>
  <c r="O85" i="1"/>
  <c r="O83" i="1"/>
  <c r="O81" i="1"/>
  <c r="O79" i="1"/>
  <c r="O77" i="1"/>
  <c r="O73" i="1"/>
  <c r="O67" i="1"/>
  <c r="O65" i="1"/>
  <c r="O63" i="1"/>
  <c r="O59" i="1"/>
  <c r="O55" i="1"/>
  <c r="O51" i="1"/>
  <c r="O49" i="1"/>
  <c r="O45" i="1"/>
  <c r="O43" i="1"/>
  <c r="O41" i="1"/>
  <c r="O39" i="1"/>
  <c r="O37" i="1"/>
  <c r="O35" i="1"/>
  <c r="O33" i="1"/>
  <c r="O31" i="1"/>
  <c r="O29" i="1"/>
  <c r="O27" i="1"/>
  <c r="O25" i="1"/>
  <c r="O23" i="1"/>
  <c r="O19" i="1"/>
  <c r="O17" i="1"/>
  <c r="O15" i="1"/>
  <c r="O13" i="1"/>
  <c r="O9" i="1"/>
  <c r="O7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Y53" i="1"/>
  <c r="Y58" i="1"/>
  <c r="Y62" i="1"/>
  <c r="Y69" i="1"/>
  <c r="Y70" i="1"/>
  <c r="Y71" i="1"/>
  <c r="Y72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X6" i="1"/>
  <c r="W6" i="1"/>
  <c r="V6" i="1"/>
  <c r="G5" i="1"/>
  <c r="F5" i="1"/>
  <c r="V5" i="1" l="1"/>
  <c r="X5" i="1"/>
  <c r="W5" i="1"/>
  <c r="H7" i="1" l="1"/>
  <c r="H8" i="1"/>
  <c r="H9" i="1"/>
  <c r="H10" i="1"/>
  <c r="H12" i="1"/>
  <c r="H13" i="1"/>
  <c r="H15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8" i="1"/>
  <c r="H59" i="1"/>
  <c r="H60" i="1"/>
  <c r="H62" i="1"/>
  <c r="H63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" i="1"/>
  <c r="C7" i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2" i="1"/>
  <c r="C69" i="1"/>
  <c r="C70" i="1"/>
  <c r="C71" i="1"/>
  <c r="C72" i="1"/>
  <c r="C73" i="1"/>
  <c r="Z94" i="1" l="1"/>
  <c r="AA94" i="1"/>
  <c r="Z92" i="1"/>
  <c r="AA92" i="1"/>
  <c r="Z90" i="1"/>
  <c r="AA90" i="1"/>
  <c r="Z88" i="1"/>
  <c r="AA88" i="1"/>
  <c r="Z86" i="1"/>
  <c r="AA86" i="1"/>
  <c r="Z84" i="1"/>
  <c r="AA84" i="1"/>
  <c r="Z82" i="1"/>
  <c r="AA82" i="1"/>
  <c r="Z80" i="1"/>
  <c r="AA80" i="1"/>
  <c r="Z78" i="1"/>
  <c r="AA78" i="1"/>
  <c r="Z76" i="1"/>
  <c r="AA76" i="1"/>
  <c r="Z74" i="1"/>
  <c r="AA74" i="1"/>
  <c r="Z72" i="1"/>
  <c r="AA72" i="1"/>
  <c r="Z70" i="1"/>
  <c r="AA70" i="1"/>
  <c r="Z68" i="1"/>
  <c r="AA68" i="1"/>
  <c r="Z66" i="1"/>
  <c r="AA66" i="1"/>
  <c r="Z63" i="1"/>
  <c r="AA63" i="1"/>
  <c r="Z60" i="1"/>
  <c r="AA60" i="1"/>
  <c r="Z58" i="1"/>
  <c r="AA58" i="1"/>
  <c r="Z55" i="1"/>
  <c r="AA55" i="1"/>
  <c r="Z53" i="1"/>
  <c r="AA53" i="1"/>
  <c r="Z51" i="1"/>
  <c r="AA51" i="1"/>
  <c r="Z49" i="1"/>
  <c r="AA49" i="1"/>
  <c r="Z46" i="1"/>
  <c r="AA46" i="1"/>
  <c r="Z44" i="1"/>
  <c r="AA44" i="1"/>
  <c r="Z42" i="1"/>
  <c r="AA42" i="1"/>
  <c r="Z40" i="1"/>
  <c r="AA40" i="1"/>
  <c r="Z38" i="1"/>
  <c r="AA38" i="1"/>
  <c r="Z36" i="1"/>
  <c r="AA36" i="1"/>
  <c r="Z34" i="1"/>
  <c r="AA34" i="1"/>
  <c r="Z32" i="1"/>
  <c r="AA32" i="1"/>
  <c r="Z30" i="1"/>
  <c r="AA30" i="1"/>
  <c r="Z28" i="1"/>
  <c r="AA28" i="1"/>
  <c r="Z26" i="1"/>
  <c r="AA26" i="1"/>
  <c r="Z24" i="1"/>
  <c r="AA24" i="1"/>
  <c r="Z21" i="1"/>
  <c r="AA21" i="1"/>
  <c r="Z19" i="1"/>
  <c r="AA19" i="1"/>
  <c r="Z17" i="1"/>
  <c r="AA17" i="1"/>
  <c r="Z13" i="1"/>
  <c r="AA13" i="1"/>
  <c r="Z10" i="1"/>
  <c r="AA10" i="1"/>
  <c r="Z8" i="1"/>
  <c r="AA8" i="1"/>
  <c r="Z6" i="1"/>
  <c r="AA6" i="1"/>
  <c r="Z93" i="1"/>
  <c r="AA93" i="1"/>
  <c r="Z91" i="1"/>
  <c r="AA91" i="1"/>
  <c r="Z89" i="1"/>
  <c r="AA89" i="1"/>
  <c r="Z87" i="1"/>
  <c r="AA87" i="1"/>
  <c r="Z85" i="1"/>
  <c r="AA85" i="1"/>
  <c r="Z83" i="1"/>
  <c r="AA83" i="1"/>
  <c r="Z81" i="1"/>
  <c r="AA81" i="1"/>
  <c r="Z79" i="1"/>
  <c r="AA79" i="1"/>
  <c r="Z77" i="1"/>
  <c r="AA77" i="1"/>
  <c r="Z75" i="1"/>
  <c r="AA75" i="1"/>
  <c r="Z73" i="1"/>
  <c r="AA73" i="1"/>
  <c r="Z71" i="1"/>
  <c r="AA71" i="1"/>
  <c r="Z69" i="1"/>
  <c r="AA69" i="1"/>
  <c r="Z67" i="1"/>
  <c r="AA67" i="1"/>
  <c r="Z65" i="1"/>
  <c r="AA65" i="1"/>
  <c r="Z62" i="1"/>
  <c r="AA62" i="1"/>
  <c r="Z59" i="1"/>
  <c r="AA59" i="1"/>
  <c r="Z56" i="1"/>
  <c r="AA56" i="1"/>
  <c r="Z54" i="1"/>
  <c r="AA54" i="1"/>
  <c r="Z52" i="1"/>
  <c r="AA52" i="1"/>
  <c r="Z50" i="1"/>
  <c r="AA50" i="1"/>
  <c r="Z48" i="1"/>
  <c r="AA48" i="1"/>
  <c r="Z45" i="1"/>
  <c r="AA45" i="1"/>
  <c r="Z43" i="1"/>
  <c r="AA43" i="1"/>
  <c r="Z41" i="1"/>
  <c r="AA41" i="1"/>
  <c r="Z39" i="1"/>
  <c r="AA39" i="1"/>
  <c r="Z37" i="1"/>
  <c r="AA37" i="1"/>
  <c r="Z35" i="1"/>
  <c r="AA35" i="1"/>
  <c r="Z33" i="1"/>
  <c r="AA33" i="1"/>
  <c r="Z31" i="1"/>
  <c r="AA31" i="1"/>
  <c r="Z29" i="1"/>
  <c r="AA29" i="1"/>
  <c r="Z27" i="1"/>
  <c r="AA27" i="1"/>
  <c r="Z25" i="1"/>
  <c r="AA25" i="1"/>
  <c r="Z23" i="1"/>
  <c r="AA23" i="1"/>
  <c r="Z20" i="1"/>
  <c r="AA20" i="1"/>
  <c r="Z18" i="1"/>
  <c r="AA18" i="1"/>
  <c r="Z15" i="1"/>
  <c r="AA15" i="1"/>
  <c r="Z12" i="1"/>
  <c r="AA12" i="1"/>
  <c r="Z9" i="1"/>
  <c r="AA9" i="1"/>
  <c r="Z7" i="1"/>
  <c r="AA7" i="1"/>
  <c r="Z5" i="1"/>
  <c r="R5" i="1"/>
  <c r="O5" i="1"/>
  <c r="N5" i="1"/>
  <c r="M5" i="1"/>
  <c r="L5" i="1"/>
  <c r="K5" i="1"/>
  <c r="J5" i="1"/>
  <c r="AA5" i="1" l="1"/>
</calcChain>
</file>

<file path=xl/sharedStrings.xml><?xml version="1.0" encoding="utf-8"?>
<sst xmlns="http://schemas.openxmlformats.org/spreadsheetml/2006/main" count="262" uniqueCount="152">
  <si>
    <t>Период: 08.11.2023 - 15.11.2023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</si>
  <si>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</si>
  <si>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</si>
  <si>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</si>
  <si>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</si>
  <si>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</si>
  <si>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</si>
  <si>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</si>
  <si>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</si>
  <si>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</si>
  <si>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</si>
  <si>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</si>
  <si>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</si>
  <si>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</si>
  <si>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</si>
  <si>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</si>
  <si>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</si>
  <si>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</si>
  <si>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</si>
  <si>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</si>
  <si>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</si>
  <si>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</si>
  <si>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</si>
  <si>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</si>
  <si>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</si>
  <si>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</si>
  <si>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</si>
  <si>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</si>
  <si>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</si>
  <si>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</si>
  <si>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</si>
  <si>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</si>
  <si>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</si>
  <si>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</si>
  <si>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</si>
  <si>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</si>
  <si>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</si>
  <si>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</si>
  <si>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</si>
  <si>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</si>
  <si>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</si>
  <si>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</si>
  <si>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</si>
  <si>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</si>
  <si>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</si>
  <si>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</si>
  <si>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</si>
  <si>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</si>
  <si>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</si>
  <si>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</si>
  <si>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</si>
  <si>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</si>
  <si>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</si>
  <si>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</si>
  <si>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</si>
  <si>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</si>
  <si>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</si>
  <si>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</si>
  <si>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</si>
  <si>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</si>
  <si>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</si>
  <si>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</si>
  <si>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</si>
  <si>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</si>
  <si>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</si>
  <si>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</si>
  <si>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</si>
  <si>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</si>
  <si>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</si>
  <si>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</si>
  <si>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</si>
  <si>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</si>
  <si>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</si>
  <si>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</si>
  <si>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</si>
  <si>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</si>
  <si>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</si>
  <si>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</si>
  <si>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</si>
  <si>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</si>
  <si>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</si>
  <si>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</si>
  <si>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</si>
  <si>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</si>
  <si>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</si>
  <si>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</si>
  <si>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</si>
  <si>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</si>
  <si>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</si>
  <si>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</si>
  <si>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</si>
  <si>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</si>
  <si>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</si>
  <si>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</si>
  <si>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</si>
  <si>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</si>
  <si>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</si>
  <si>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</si>
  <si>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</si>
  <si>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</si>
  <si>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</si>
  <si>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</si>
  <si>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</si>
  <si>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</si>
  <si>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</si>
  <si>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</si>
  <si>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25,10</t>
  </si>
  <si>
    <t>ср 01,11</t>
  </si>
  <si>
    <t>коментарий</t>
  </si>
  <si>
    <t>вес</t>
  </si>
  <si>
    <t>от филиала</t>
  </si>
  <si>
    <t>комментарий филиала</t>
  </si>
  <si>
    <t>ср 08,11</t>
  </si>
  <si>
    <t>АКЦИЯ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</si>
  <si>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</si>
  <si>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</si>
  <si>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</si>
  <si>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Вывести</t>
  </si>
  <si>
    <t>ЗАВЕСТИ</t>
  </si>
  <si>
    <t>96шт под СПАР</t>
  </si>
  <si>
    <t>90шт под СПАР</t>
  </si>
  <si>
    <t>190 шт под СПАР</t>
  </si>
  <si>
    <t>102 шт под СПАР</t>
  </si>
  <si>
    <t>132 шт под СПАР</t>
  </si>
  <si>
    <t>114 шт под СПАР, большие остатки</t>
  </si>
  <si>
    <t>210 шт под СПАР</t>
  </si>
  <si>
    <t>38кг под СПАР</t>
  </si>
  <si>
    <t>51кг под СПАР</t>
  </si>
  <si>
    <t>54кг под СПАР</t>
  </si>
  <si>
    <t>42кг под СПАР</t>
  </si>
  <si>
    <t>36кг под СПАР</t>
  </si>
  <si>
    <t>194шт под СПАР</t>
  </si>
  <si>
    <t>312шт под СПАР</t>
  </si>
  <si>
    <t>294шт под СПАР</t>
  </si>
  <si>
    <t>145кг под СПАР</t>
  </si>
  <si>
    <t>45шт под СПАР</t>
  </si>
  <si>
    <t>108шт под СПАР</t>
  </si>
  <si>
    <t>210шт под СПАР</t>
  </si>
  <si>
    <t>162шт под СПАР</t>
  </si>
  <si>
    <t>102шт под СПАР</t>
  </si>
  <si>
    <t>156шт под СПАР</t>
  </si>
  <si>
    <t>138шт под СПАР</t>
  </si>
  <si>
    <t>Есть предварительные заказы из ТТ</t>
  </si>
  <si>
    <t>96 шт под СПАР, 100шт на филиал, пользуется спросом в ТТ</t>
  </si>
  <si>
    <t>276шт под СПАР, 200шт филиал, пользуются спросом в ТТ</t>
  </si>
  <si>
    <t>акционная позиция, идет на бонус! Остатки не соответствуют действительности из-за бонуса, бонус бьет в минус, когда переведут, будет меньше</t>
  </si>
  <si>
    <t>бонусная позиция, за сегодня продано 63 акции</t>
  </si>
  <si>
    <t>слабая реализация</t>
  </si>
  <si>
    <t>остаток на вечер 280кг, стоит в приоритетах</t>
  </si>
  <si>
    <t>усредн.</t>
  </si>
  <si>
    <t>Вывести/ директор попросил оставить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</si>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</sst>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3" xfId="0" applyNumberFormat="1" applyBorder="1" applyAlignment="1"/>
    <xf numFmtId="164" fontId="0" fillId="10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8" borderId="0" xfId="0" applyNumberFormat="1" applyFill="1" applyAlignment="1"/>
    <xf numFmtId="164" fontId="0" fillId="4" borderId="0" xfId="0" applyNumberFormat="1" applyFill="1" applyAlignment="1"/>
    <xf numFmtId="164" fontId="0" fillId="4" borderId="3" xfId="0" applyNumberFormat="1" applyFill="1" applyBorder="1" applyAlignment="1"/>
    <xf numFmtId="164" fontId="3" fillId="4" borderId="0" xfId="0" applyNumberFormat="1" applyFont="1" applyFill="1" applyAlignment="1"/>
    <xf numFmtId="164" fontId="7" fillId="4" borderId="1" xfId="0" applyNumberFormat="1" applyFont="1" applyFill="1" applyBorder="1" applyAlignment="1">
      <alignment horizontal="right" vertical="top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8,11,23%20&#1050;&#1048;/&#1076;&#1074;%2008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6;&#1085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Спар"/>
    </sheetNames>
    <sheetDataSet>
      <sheetData sheetId="0">
        <row r="1">
          <cell r="A1" t="str">
            <v>Период: 01.11.2023 - 08.11.2023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продажи</v>
          </cell>
          <cell r="N3" t="str">
            <v>продажи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18,10</v>
          </cell>
          <cell r="Y3" t="str">
            <v>ср 25,10</v>
          </cell>
          <cell r="Z3" t="str">
            <v>ср 01,11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Спар</v>
          </cell>
          <cell r="I4" t="str">
            <v>Остаток</v>
          </cell>
          <cell r="M4" t="str">
            <v>без опта</v>
          </cell>
          <cell r="N4" t="str">
            <v>Спар</v>
          </cell>
          <cell r="S4" t="str">
            <v>усредн.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19581.98499999999</v>
          </cell>
          <cell r="G5">
            <v>25704.226999999999</v>
          </cell>
          <cell r="H5">
            <v>1953.7829999999999</v>
          </cell>
          <cell r="I5">
            <v>23626.497000000003</v>
          </cell>
          <cell r="K5">
            <v>0</v>
          </cell>
          <cell r="L5">
            <v>0</v>
          </cell>
          <cell r="M5">
            <v>18043.799999999996</v>
          </cell>
          <cell r="N5">
            <v>1538.1850000000002</v>
          </cell>
          <cell r="O5">
            <v>0</v>
          </cell>
          <cell r="P5">
            <v>0</v>
          </cell>
          <cell r="Q5">
            <v>3608.76</v>
          </cell>
          <cell r="R5">
            <v>22257.749799999998</v>
          </cell>
          <cell r="S5">
            <v>20120</v>
          </cell>
          <cell r="T5">
            <v>2300</v>
          </cell>
          <cell r="X5">
            <v>3179.7028000000005</v>
          </cell>
          <cell r="Y5">
            <v>3530.1481999999983</v>
          </cell>
          <cell r="Z5">
            <v>3065.9645999999989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F6">
            <v>1.36</v>
          </cell>
          <cell r="G6">
            <v>-1.36</v>
          </cell>
          <cell r="I6">
            <v>-1.36</v>
          </cell>
          <cell r="J6">
            <v>0</v>
          </cell>
          <cell r="M6">
            <v>1.36</v>
          </cell>
          <cell r="Q6">
            <v>0.27200000000000002</v>
          </cell>
          <cell r="S6">
            <v>0</v>
          </cell>
          <cell r="V6">
            <v>-5</v>
          </cell>
          <cell r="W6">
            <v>-5</v>
          </cell>
          <cell r="X6">
            <v>0</v>
          </cell>
          <cell r="Y6">
            <v>0</v>
          </cell>
          <cell r="Z6">
            <v>0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436.51499999999999</v>
          </cell>
          <cell r="E7">
            <v>846.65</v>
          </cell>
          <cell r="F7">
            <v>420.70400000000001</v>
          </cell>
          <cell r="G7">
            <v>772.52</v>
          </cell>
          <cell r="H7">
            <v>77.13</v>
          </cell>
          <cell r="I7">
            <v>695.39</v>
          </cell>
          <cell r="J7">
            <v>1</v>
          </cell>
          <cell r="M7">
            <v>355.60599999999999</v>
          </cell>
          <cell r="N7">
            <v>65.097999999999999</v>
          </cell>
          <cell r="Q7">
            <v>71.121200000000002</v>
          </cell>
          <cell r="R7">
            <v>229.18560000000002</v>
          </cell>
          <cell r="S7">
            <v>190</v>
          </cell>
          <cell r="V7">
            <v>12.449030668773867</v>
          </cell>
          <cell r="W7">
            <v>9.7775346872662432</v>
          </cell>
          <cell r="X7">
            <v>100.15779999999999</v>
          </cell>
          <cell r="Y7">
            <v>67.971199999999996</v>
          </cell>
          <cell r="Z7">
            <v>107.8706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239.55500000000001</v>
          </cell>
          <cell r="E8">
            <v>478.05200000000002</v>
          </cell>
          <cell r="F8">
            <v>384.41300000000001</v>
          </cell>
          <cell r="G8">
            <v>320.721</v>
          </cell>
          <cell r="I8">
            <v>320.721</v>
          </cell>
          <cell r="J8">
            <v>1</v>
          </cell>
          <cell r="M8">
            <v>384.41300000000001</v>
          </cell>
          <cell r="Q8">
            <v>76.882599999999996</v>
          </cell>
          <cell r="R8">
            <v>601.87019999999995</v>
          </cell>
          <cell r="S8">
            <v>570</v>
          </cell>
          <cell r="V8">
            <v>11.585469273931944</v>
          </cell>
          <cell r="W8">
            <v>4.1715680791232348</v>
          </cell>
          <cell r="X8">
            <v>60.517999999999994</v>
          </cell>
          <cell r="Y8">
            <v>24.565799999999999</v>
          </cell>
          <cell r="Z8">
            <v>59.5792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648.18899999999996</v>
          </cell>
          <cell r="F9">
            <v>377.154</v>
          </cell>
          <cell r="G9">
            <v>271.03500000000003</v>
          </cell>
          <cell r="I9">
            <v>271.03500000000003</v>
          </cell>
          <cell r="J9">
            <v>1</v>
          </cell>
          <cell r="M9">
            <v>377.154</v>
          </cell>
          <cell r="Q9">
            <v>75.430800000000005</v>
          </cell>
          <cell r="R9">
            <v>634.13460000000009</v>
          </cell>
          <cell r="S9">
            <v>600</v>
          </cell>
          <cell r="V9">
            <v>11.547471324710861</v>
          </cell>
          <cell r="W9">
            <v>3.5931608838829763</v>
          </cell>
          <cell r="X9">
            <v>9.9250000000000007</v>
          </cell>
          <cell r="Y9">
            <v>91.713999999999999</v>
          </cell>
          <cell r="Z9">
            <v>19.3156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559.32100000000003</v>
          </cell>
          <cell r="F10">
            <v>293.517</v>
          </cell>
          <cell r="G10">
            <v>265.55399999999997</v>
          </cell>
          <cell r="I10">
            <v>265.55399999999997</v>
          </cell>
          <cell r="J10">
            <v>1</v>
          </cell>
          <cell r="M10">
            <v>293.517</v>
          </cell>
          <cell r="Q10">
            <v>58.703400000000002</v>
          </cell>
          <cell r="R10">
            <v>497.5902000000001</v>
          </cell>
          <cell r="S10">
            <v>460</v>
          </cell>
          <cell r="V10">
            <v>12.359658895396176</v>
          </cell>
          <cell r="W10">
            <v>4.5236562107135185</v>
          </cell>
          <cell r="X10">
            <v>18.636199999999999</v>
          </cell>
          <cell r="Y10">
            <v>57.903999999999996</v>
          </cell>
          <cell r="Z10">
            <v>21.476199999999999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47</v>
          </cell>
          <cell r="F11">
            <v>14</v>
          </cell>
          <cell r="G11">
            <v>32</v>
          </cell>
          <cell r="I11">
            <v>32</v>
          </cell>
          <cell r="J11">
            <v>0.35</v>
          </cell>
          <cell r="M11">
            <v>14</v>
          </cell>
          <cell r="Q11">
            <v>2.8</v>
          </cell>
          <cell r="R11">
            <v>4.3999999999999986</v>
          </cell>
          <cell r="S11">
            <v>5</v>
          </cell>
          <cell r="V11">
            <v>13.214285714285715</v>
          </cell>
          <cell r="W11">
            <v>11.428571428571429</v>
          </cell>
          <cell r="X11">
            <v>3.8</v>
          </cell>
          <cell r="Y11">
            <v>5.2</v>
          </cell>
          <cell r="Z11">
            <v>1.8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380</v>
          </cell>
          <cell r="E12">
            <v>66</v>
          </cell>
          <cell r="F12">
            <v>251</v>
          </cell>
          <cell r="G12">
            <v>189</v>
          </cell>
          <cell r="I12">
            <v>189</v>
          </cell>
          <cell r="J12">
            <v>0.45</v>
          </cell>
          <cell r="M12">
            <v>251</v>
          </cell>
          <cell r="Q12">
            <v>50.2</v>
          </cell>
          <cell r="R12">
            <v>413.40000000000009</v>
          </cell>
          <cell r="S12">
            <v>380</v>
          </cell>
          <cell r="V12">
            <v>11.334661354581673</v>
          </cell>
          <cell r="W12">
            <v>3.7649402390438245</v>
          </cell>
          <cell r="X12">
            <v>39.4</v>
          </cell>
          <cell r="Y12">
            <v>48.8</v>
          </cell>
          <cell r="Z12">
            <v>36.799999999999997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275</v>
          </cell>
          <cell r="E13">
            <v>204</v>
          </cell>
          <cell r="F13">
            <v>199</v>
          </cell>
          <cell r="G13">
            <v>248</v>
          </cell>
          <cell r="I13">
            <v>248</v>
          </cell>
          <cell r="J13">
            <v>0.45</v>
          </cell>
          <cell r="M13">
            <v>199</v>
          </cell>
          <cell r="Q13">
            <v>39.799999999999997</v>
          </cell>
          <cell r="R13">
            <v>269.39999999999998</v>
          </cell>
          <cell r="S13">
            <v>300</v>
          </cell>
          <cell r="T13">
            <v>300</v>
          </cell>
          <cell r="U13" t="str">
            <v>небольшой запас на новые ТТ</v>
          </cell>
          <cell r="V13">
            <v>13.768844221105528</v>
          </cell>
          <cell r="W13">
            <v>6.2311557788944727</v>
          </cell>
          <cell r="X13">
            <v>34.200000000000003</v>
          </cell>
          <cell r="Y13">
            <v>39</v>
          </cell>
          <cell r="Z13">
            <v>37.4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55</v>
          </cell>
          <cell r="F14">
            <v>3</v>
          </cell>
          <cell r="G14">
            <v>52</v>
          </cell>
          <cell r="I14">
            <v>52</v>
          </cell>
          <cell r="J14">
            <v>0.35</v>
          </cell>
          <cell r="M14">
            <v>3</v>
          </cell>
          <cell r="Q14">
            <v>0.6</v>
          </cell>
          <cell r="S14">
            <v>0</v>
          </cell>
          <cell r="V14">
            <v>86.666666666666671</v>
          </cell>
          <cell r="W14">
            <v>86.666666666666671</v>
          </cell>
          <cell r="X14">
            <v>1</v>
          </cell>
          <cell r="Y14">
            <v>2</v>
          </cell>
          <cell r="Z14">
            <v>0.6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107</v>
          </cell>
          <cell r="E15">
            <v>120</v>
          </cell>
          <cell r="F15">
            <v>36</v>
          </cell>
          <cell r="G15">
            <v>181</v>
          </cell>
          <cell r="I15">
            <v>181</v>
          </cell>
          <cell r="J15">
            <v>0.17</v>
          </cell>
          <cell r="M15">
            <v>31</v>
          </cell>
          <cell r="N15">
            <v>5</v>
          </cell>
          <cell r="Q15">
            <v>6.2</v>
          </cell>
          <cell r="S15">
            <v>0</v>
          </cell>
          <cell r="V15">
            <v>29.193548387096772</v>
          </cell>
          <cell r="W15">
            <v>29.193548387096772</v>
          </cell>
          <cell r="X15">
            <v>0</v>
          </cell>
          <cell r="Y15">
            <v>0</v>
          </cell>
          <cell r="Z15">
            <v>3.6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D16">
            <v>50</v>
          </cell>
          <cell r="E16">
            <v>102</v>
          </cell>
          <cell r="F16">
            <v>82</v>
          </cell>
          <cell r="G16">
            <v>31</v>
          </cell>
          <cell r="I16">
            <v>31</v>
          </cell>
          <cell r="J16">
            <v>0.3</v>
          </cell>
          <cell r="M16">
            <v>52</v>
          </cell>
          <cell r="N16">
            <v>30</v>
          </cell>
          <cell r="Q16">
            <v>10.4</v>
          </cell>
          <cell r="S16">
            <v>0</v>
          </cell>
          <cell r="V16">
            <v>2.9807692307692308</v>
          </cell>
          <cell r="W16">
            <v>2.9807692307692308</v>
          </cell>
          <cell r="X16">
            <v>0</v>
          </cell>
          <cell r="Y16">
            <v>0</v>
          </cell>
          <cell r="Z16">
            <v>18.8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D17">
            <v>64</v>
          </cell>
          <cell r="E17">
            <v>204</v>
          </cell>
          <cell r="F17">
            <v>93</v>
          </cell>
          <cell r="G17">
            <v>145</v>
          </cell>
          <cell r="H17">
            <v>126</v>
          </cell>
          <cell r="I17">
            <v>19</v>
          </cell>
          <cell r="J17">
            <v>0.4</v>
          </cell>
          <cell r="M17">
            <v>3</v>
          </cell>
          <cell r="N17">
            <v>90</v>
          </cell>
          <cell r="Q17">
            <v>0.6</v>
          </cell>
          <cell r="S17">
            <v>0</v>
          </cell>
          <cell r="V17">
            <v>31.666666666666668</v>
          </cell>
          <cell r="W17">
            <v>31.666666666666668</v>
          </cell>
          <cell r="X17">
            <v>0</v>
          </cell>
          <cell r="Y17">
            <v>0</v>
          </cell>
          <cell r="Z17">
            <v>8.4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D18">
            <v>104</v>
          </cell>
          <cell r="E18">
            <v>102</v>
          </cell>
          <cell r="F18">
            <v>30</v>
          </cell>
          <cell r="G18">
            <v>174</v>
          </cell>
          <cell r="I18">
            <v>174</v>
          </cell>
          <cell r="J18">
            <v>0.35</v>
          </cell>
          <cell r="M18">
            <v>6</v>
          </cell>
          <cell r="N18">
            <v>24</v>
          </cell>
          <cell r="Q18">
            <v>1.2</v>
          </cell>
          <cell r="S18">
            <v>0</v>
          </cell>
          <cell r="V18">
            <v>145</v>
          </cell>
          <cell r="W18">
            <v>145</v>
          </cell>
          <cell r="X18">
            <v>0</v>
          </cell>
          <cell r="Y18">
            <v>0</v>
          </cell>
          <cell r="Z18">
            <v>1.4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D19">
            <v>438</v>
          </cell>
          <cell r="E19">
            <v>120</v>
          </cell>
          <cell r="F19">
            <v>140</v>
          </cell>
          <cell r="G19">
            <v>387</v>
          </cell>
          <cell r="I19">
            <v>387</v>
          </cell>
          <cell r="J19">
            <v>0.17</v>
          </cell>
          <cell r="M19">
            <v>105</v>
          </cell>
          <cell r="N19">
            <v>35</v>
          </cell>
          <cell r="Q19">
            <v>21</v>
          </cell>
          <cell r="S19">
            <v>0</v>
          </cell>
          <cell r="V19">
            <v>18.428571428571427</v>
          </cell>
          <cell r="W19">
            <v>18.428571428571427</v>
          </cell>
          <cell r="X19">
            <v>35.6</v>
          </cell>
          <cell r="Y19">
            <v>30.8</v>
          </cell>
          <cell r="Z19">
            <v>31.4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D20">
            <v>208</v>
          </cell>
          <cell r="F20">
            <v>80</v>
          </cell>
          <cell r="G20">
            <v>118</v>
          </cell>
          <cell r="I20">
            <v>118</v>
          </cell>
          <cell r="J20">
            <v>0.42</v>
          </cell>
          <cell r="M20">
            <v>80</v>
          </cell>
          <cell r="Q20">
            <v>16</v>
          </cell>
          <cell r="R20">
            <v>90</v>
          </cell>
          <cell r="S20">
            <v>130</v>
          </cell>
          <cell r="T20">
            <v>150</v>
          </cell>
          <cell r="U20" t="str">
            <v>хорошая цена+новые ТТ</v>
          </cell>
          <cell r="V20">
            <v>15.5</v>
          </cell>
          <cell r="W20">
            <v>7.375</v>
          </cell>
          <cell r="X20">
            <v>17.2</v>
          </cell>
          <cell r="Y20">
            <v>23.6</v>
          </cell>
          <cell r="Z20">
            <v>14.8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C21" t="str">
            <v>бонус_Н</v>
          </cell>
          <cell r="D21">
            <v>282</v>
          </cell>
          <cell r="F21">
            <v>212</v>
          </cell>
          <cell r="G21">
            <v>165</v>
          </cell>
          <cell r="I21">
            <v>70</v>
          </cell>
          <cell r="J21">
            <v>0.42</v>
          </cell>
          <cell r="M21">
            <v>212</v>
          </cell>
          <cell r="Q21">
            <v>42.4</v>
          </cell>
          <cell r="R21">
            <v>354</v>
          </cell>
          <cell r="S21">
            <v>330</v>
          </cell>
          <cell r="V21">
            <v>9.433962264150944</v>
          </cell>
          <cell r="W21">
            <v>1.6509433962264151</v>
          </cell>
          <cell r="X21">
            <v>7</v>
          </cell>
          <cell r="Y21">
            <v>0</v>
          </cell>
          <cell r="Z21">
            <v>0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G22">
            <v>-1</v>
          </cell>
          <cell r="I22">
            <v>-1</v>
          </cell>
          <cell r="J22">
            <v>0</v>
          </cell>
          <cell r="M22">
            <v>0</v>
          </cell>
          <cell r="Q22">
            <v>0</v>
          </cell>
          <cell r="S22">
            <v>0</v>
          </cell>
          <cell r="T22">
            <v>50</v>
          </cell>
          <cell r="U22" t="str">
            <v>если есть в матрице, ТМ Баварушка в приоритетах на ноябрь</v>
          </cell>
          <cell r="V22" t="e">
            <v>#DIV/0!</v>
          </cell>
          <cell r="W22" t="e">
            <v>#DIV/0!</v>
          </cell>
          <cell r="X22">
            <v>0</v>
          </cell>
          <cell r="Y22">
            <v>0</v>
          </cell>
          <cell r="Z22">
            <v>0.2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672.25300000000004</v>
          </cell>
          <cell r="E23">
            <v>464.75200000000001</v>
          </cell>
          <cell r="F23">
            <v>361.62700000000001</v>
          </cell>
          <cell r="G23">
            <v>670.06899999999996</v>
          </cell>
          <cell r="I23">
            <v>670.06899999999996</v>
          </cell>
          <cell r="J23">
            <v>1</v>
          </cell>
          <cell r="M23">
            <v>361.62700000000001</v>
          </cell>
          <cell r="Q23">
            <v>72.325400000000002</v>
          </cell>
          <cell r="R23">
            <v>270.16120000000001</v>
          </cell>
          <cell r="S23">
            <v>250</v>
          </cell>
          <cell r="V23">
            <v>12.721243159387987</v>
          </cell>
          <cell r="W23">
            <v>9.2646428502296558</v>
          </cell>
          <cell r="X23">
            <v>91.933599999999998</v>
          </cell>
          <cell r="Y23">
            <v>52.028399999999998</v>
          </cell>
          <cell r="Z23">
            <v>86.920600000000007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1022.064</v>
          </cell>
          <cell r="E24">
            <v>1621.049</v>
          </cell>
          <cell r="F24">
            <v>1457.924</v>
          </cell>
          <cell r="G24">
            <v>1182.665</v>
          </cell>
          <cell r="I24">
            <v>1182.665</v>
          </cell>
          <cell r="J24">
            <v>1</v>
          </cell>
          <cell r="M24">
            <v>1457.924</v>
          </cell>
          <cell r="Q24">
            <v>291.58479999999997</v>
          </cell>
          <cell r="R24">
            <v>2316.3525999999997</v>
          </cell>
          <cell r="S24">
            <v>2100</v>
          </cell>
          <cell r="V24">
            <v>11.2580113915403</v>
          </cell>
          <cell r="W24">
            <v>4.0559898869899946</v>
          </cell>
          <cell r="X24">
            <v>147.81</v>
          </cell>
          <cell r="Y24">
            <v>231.45120000000003</v>
          </cell>
          <cell r="Z24">
            <v>176.9264</v>
          </cell>
        </row>
        <row r="25">
          <cell r="A25" t="str">
            <v>215  Колбаса Докторская ГОСТ Дугушка, ВЕС, ТМ Стародворье ПОКОМ</v>
          </cell>
          <cell r="B25" t="str">
            <v>кг</v>
          </cell>
          <cell r="D25">
            <v>147.33000000000001</v>
          </cell>
          <cell r="E25">
            <v>74.968000000000004</v>
          </cell>
          <cell r="F25">
            <v>82.658000000000001</v>
          </cell>
          <cell r="G25">
            <v>122.001</v>
          </cell>
          <cell r="I25">
            <v>122.001</v>
          </cell>
          <cell r="J25">
            <v>1</v>
          </cell>
          <cell r="M25">
            <v>82.658000000000001</v>
          </cell>
          <cell r="Q25">
            <v>16.531600000000001</v>
          </cell>
          <cell r="R25">
            <v>92.909800000000018</v>
          </cell>
          <cell r="S25">
            <v>80</v>
          </cell>
          <cell r="V25">
            <v>12.219083452297419</v>
          </cell>
          <cell r="W25">
            <v>7.3798664376103948</v>
          </cell>
          <cell r="X25">
            <v>9.5096000000000007</v>
          </cell>
          <cell r="Y25">
            <v>17.914400000000001</v>
          </cell>
          <cell r="Z25">
            <v>17.264599999999998</v>
          </cell>
        </row>
        <row r="26">
          <cell r="A26" t="str">
            <v>217  Колбаса Докторская Дугушка, ВЕС, НЕ ГОСТ, ТМ Стародворье ПОКОМ</v>
          </cell>
          <cell r="B26" t="str">
            <v>кг</v>
          </cell>
          <cell r="C26" t="str">
            <v>Нояб</v>
          </cell>
          <cell r="D26">
            <v>756.08900000000006</v>
          </cell>
          <cell r="E26">
            <v>1001.415</v>
          </cell>
          <cell r="F26">
            <v>632.73500000000001</v>
          </cell>
          <cell r="G26">
            <v>985.29200000000003</v>
          </cell>
          <cell r="I26">
            <v>985.29200000000003</v>
          </cell>
          <cell r="J26">
            <v>1</v>
          </cell>
          <cell r="M26">
            <v>632.73500000000001</v>
          </cell>
          <cell r="Q26">
            <v>126.547</v>
          </cell>
          <cell r="R26">
            <v>659.81899999999985</v>
          </cell>
          <cell r="S26">
            <v>750</v>
          </cell>
          <cell r="T26">
            <v>800</v>
          </cell>
          <cell r="U26" t="str">
            <v>учавствует в акции, хорошая цена.</v>
          </cell>
          <cell r="V26">
            <v>13.712628509565615</v>
          </cell>
          <cell r="W26">
            <v>7.785976751720705</v>
          </cell>
          <cell r="X26">
            <v>136.5376</v>
          </cell>
          <cell r="Y26">
            <v>153.8288</v>
          </cell>
          <cell r="Z26">
            <v>135.22239999999999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2584.355</v>
          </cell>
          <cell r="E27">
            <v>3031.86</v>
          </cell>
          <cell r="F27">
            <v>1841.1489999999999</v>
          </cell>
          <cell r="G27">
            <v>3264.8330000000001</v>
          </cell>
          <cell r="I27">
            <v>3264.8330000000001</v>
          </cell>
          <cell r="J27">
            <v>1</v>
          </cell>
          <cell r="M27">
            <v>1841.1489999999999</v>
          </cell>
          <cell r="Q27">
            <v>368.22979999999995</v>
          </cell>
          <cell r="R27">
            <v>1522.154399999999</v>
          </cell>
          <cell r="S27">
            <v>1300</v>
          </cell>
          <cell r="V27">
            <v>12.396696302146108</v>
          </cell>
          <cell r="W27">
            <v>8.8662921903659093</v>
          </cell>
          <cell r="X27">
            <v>364.64479999999998</v>
          </cell>
          <cell r="Y27">
            <v>500.17740000000003</v>
          </cell>
          <cell r="Z27">
            <v>427.39859999999999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 t="str">
            <v>Нояб</v>
          </cell>
          <cell r="D28">
            <v>403.25</v>
          </cell>
          <cell r="E28">
            <v>100.41</v>
          </cell>
          <cell r="F28">
            <v>261.75700000000001</v>
          </cell>
          <cell r="G28">
            <v>241.011</v>
          </cell>
          <cell r="H28">
            <v>52.88</v>
          </cell>
          <cell r="I28">
            <v>188.131</v>
          </cell>
          <cell r="J28">
            <v>1</v>
          </cell>
          <cell r="M28">
            <v>234.42099999999999</v>
          </cell>
          <cell r="N28">
            <v>27.335999999999999</v>
          </cell>
          <cell r="Q28">
            <v>46.8842</v>
          </cell>
          <cell r="R28">
            <v>374.47940000000006</v>
          </cell>
          <cell r="S28">
            <v>350</v>
          </cell>
          <cell r="V28">
            <v>11.477875275679226</v>
          </cell>
          <cell r="W28">
            <v>4.0126737792262634</v>
          </cell>
          <cell r="X28">
            <v>32.555799999999998</v>
          </cell>
          <cell r="Y28">
            <v>61.3996</v>
          </cell>
          <cell r="Z28">
            <v>26.118599999999997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 t="str">
            <v>Нояб</v>
          </cell>
          <cell r="D29">
            <v>804.21699999999998</v>
          </cell>
          <cell r="F29">
            <v>559.96</v>
          </cell>
          <cell r="G29">
            <v>250.429</v>
          </cell>
          <cell r="I29">
            <v>243.37700000000001</v>
          </cell>
          <cell r="J29">
            <v>1</v>
          </cell>
          <cell r="M29">
            <v>559.96</v>
          </cell>
          <cell r="Q29">
            <v>111.992</v>
          </cell>
          <cell r="R29">
            <v>876.54300000000012</v>
          </cell>
          <cell r="S29">
            <v>800</v>
          </cell>
          <cell r="V29">
            <v>9.3165315379669966</v>
          </cell>
          <cell r="W29">
            <v>2.1731641545824703</v>
          </cell>
          <cell r="X29">
            <v>51.553200000000004</v>
          </cell>
          <cell r="Y29">
            <v>90.722999999999999</v>
          </cell>
          <cell r="Z29">
            <v>1.3026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D30">
            <v>1519.49</v>
          </cell>
          <cell r="E30">
            <v>1873.6</v>
          </cell>
          <cell r="F30">
            <v>1256.2080000000001</v>
          </cell>
          <cell r="G30">
            <v>1846.6610000000001</v>
          </cell>
          <cell r="I30">
            <v>1846.6610000000001</v>
          </cell>
          <cell r="J30">
            <v>1</v>
          </cell>
          <cell r="M30">
            <v>1256.2080000000001</v>
          </cell>
          <cell r="Q30">
            <v>251.24160000000001</v>
          </cell>
          <cell r="R30">
            <v>1419.4798000000001</v>
          </cell>
          <cell r="S30">
            <v>1100</v>
          </cell>
          <cell r="V30">
            <v>11.728396093640544</v>
          </cell>
          <cell r="W30">
            <v>7.350140263395871</v>
          </cell>
          <cell r="X30">
            <v>279.36720000000003</v>
          </cell>
          <cell r="Y30">
            <v>240.22539999999998</v>
          </cell>
          <cell r="Z30">
            <v>260.38980000000004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D31">
            <v>1175.4860000000001</v>
          </cell>
          <cell r="E31">
            <v>1315.1949999999999</v>
          </cell>
          <cell r="F31">
            <v>1058.749</v>
          </cell>
          <cell r="G31">
            <v>1262.9349999999999</v>
          </cell>
          <cell r="I31">
            <v>1262.9349999999999</v>
          </cell>
          <cell r="J31">
            <v>1</v>
          </cell>
          <cell r="M31">
            <v>1058.749</v>
          </cell>
          <cell r="Q31">
            <v>211.74979999999999</v>
          </cell>
          <cell r="R31">
            <v>1489.8123999999998</v>
          </cell>
          <cell r="S31">
            <v>1200</v>
          </cell>
          <cell r="V31">
            <v>11.631345106347208</v>
          </cell>
          <cell r="W31">
            <v>5.9642795412321519</v>
          </cell>
          <cell r="X31">
            <v>215.78640000000001</v>
          </cell>
          <cell r="Y31">
            <v>168.22739999999999</v>
          </cell>
          <cell r="Z31">
            <v>194.398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 t="str">
            <v>Нояб</v>
          </cell>
          <cell r="D32">
            <v>545.89499999999998</v>
          </cell>
          <cell r="E32">
            <v>412.10500000000002</v>
          </cell>
          <cell r="F32">
            <v>437.30599999999998</v>
          </cell>
          <cell r="G32">
            <v>503.05799999999999</v>
          </cell>
          <cell r="I32">
            <v>503.05799999999999</v>
          </cell>
          <cell r="J32">
            <v>1</v>
          </cell>
          <cell r="M32">
            <v>437.30599999999998</v>
          </cell>
          <cell r="Q32">
            <v>87.461199999999991</v>
          </cell>
          <cell r="R32">
            <v>633.93759999999997</v>
          </cell>
          <cell r="S32">
            <v>500</v>
          </cell>
          <cell r="V32">
            <v>11.468605507356406</v>
          </cell>
          <cell r="W32">
            <v>5.7517847914275135</v>
          </cell>
          <cell r="X32">
            <v>62.402000000000001</v>
          </cell>
          <cell r="Y32">
            <v>75.543599999999998</v>
          </cell>
          <cell r="Z32">
            <v>79.097799999999992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 t="str">
            <v>Нояб</v>
          </cell>
          <cell r="D33">
            <v>522.06799999999998</v>
          </cell>
          <cell r="F33">
            <v>357.60700000000003</v>
          </cell>
          <cell r="G33">
            <v>164.46100000000001</v>
          </cell>
          <cell r="I33">
            <v>164.46100000000001</v>
          </cell>
          <cell r="J33">
            <v>1</v>
          </cell>
          <cell r="M33">
            <v>357.60700000000003</v>
          </cell>
          <cell r="Q33">
            <v>71.5214</v>
          </cell>
          <cell r="R33">
            <v>550.75299999999993</v>
          </cell>
          <cell r="S33">
            <v>500</v>
          </cell>
          <cell r="V33">
            <v>9.290380221863666</v>
          </cell>
          <cell r="W33">
            <v>2.2994656144874122</v>
          </cell>
          <cell r="X33">
            <v>30.790800000000001</v>
          </cell>
          <cell r="Y33">
            <v>74.547799999999995</v>
          </cell>
          <cell r="Z33">
            <v>0.64300000000000002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 t="str">
            <v>Нояб</v>
          </cell>
          <cell r="D34">
            <v>686.12699999999995</v>
          </cell>
          <cell r="F34">
            <v>395.666</v>
          </cell>
          <cell r="G34">
            <v>290.46100000000001</v>
          </cell>
          <cell r="I34">
            <v>290.46100000000001</v>
          </cell>
          <cell r="J34">
            <v>1</v>
          </cell>
          <cell r="M34">
            <v>395.666</v>
          </cell>
          <cell r="Q34">
            <v>79.133200000000002</v>
          </cell>
          <cell r="R34">
            <v>659.13740000000007</v>
          </cell>
          <cell r="S34">
            <v>600</v>
          </cell>
          <cell r="V34">
            <v>11.252685345720886</v>
          </cell>
          <cell r="W34">
            <v>3.6705327220433395</v>
          </cell>
          <cell r="X34">
            <v>51.870399999999997</v>
          </cell>
          <cell r="Y34">
            <v>94.67519999999999</v>
          </cell>
          <cell r="Z34">
            <v>35.489199999999997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D35">
            <v>154.39099999999999</v>
          </cell>
          <cell r="E35">
            <v>125.645</v>
          </cell>
          <cell r="F35">
            <v>94.168000000000006</v>
          </cell>
          <cell r="G35">
            <v>178.18199999999999</v>
          </cell>
          <cell r="I35">
            <v>178.18199999999999</v>
          </cell>
          <cell r="J35">
            <v>1</v>
          </cell>
          <cell r="M35">
            <v>94.168000000000006</v>
          </cell>
          <cell r="Q35">
            <v>18.833600000000001</v>
          </cell>
          <cell r="R35">
            <v>66.654800000000023</v>
          </cell>
          <cell r="S35">
            <v>60</v>
          </cell>
          <cell r="V35">
            <v>12.646652790756944</v>
          </cell>
          <cell r="W35">
            <v>9.4608571914025994</v>
          </cell>
          <cell r="X35">
            <v>36.763199999999998</v>
          </cell>
          <cell r="Y35">
            <v>9.5096000000000007</v>
          </cell>
          <cell r="Z35">
            <v>23.2668</v>
          </cell>
        </row>
        <row r="36">
          <cell r="A36" t="str">
            <v>244  Колбаса Сервелат Кремлевский, ВЕС. ПОКОМ</v>
          </cell>
          <cell r="B36" t="str">
            <v>кг</v>
          </cell>
          <cell r="D36">
            <v>199.09</v>
          </cell>
          <cell r="E36">
            <v>34.182000000000002</v>
          </cell>
          <cell r="F36">
            <v>79.688999999999993</v>
          </cell>
          <cell r="G36">
            <v>147.18299999999999</v>
          </cell>
          <cell r="I36">
            <v>147.18299999999999</v>
          </cell>
          <cell r="J36">
            <v>1</v>
          </cell>
          <cell r="M36">
            <v>79.688999999999993</v>
          </cell>
          <cell r="Q36">
            <v>15.937799999999999</v>
          </cell>
          <cell r="R36">
            <v>60.008399999999995</v>
          </cell>
          <cell r="S36">
            <v>50</v>
          </cell>
          <cell r="V36">
            <v>12.3720337813249</v>
          </cell>
          <cell r="W36">
            <v>9.2348379324624474</v>
          </cell>
          <cell r="X36">
            <v>34.939800000000005</v>
          </cell>
          <cell r="Y36">
            <v>23.4132</v>
          </cell>
          <cell r="Z36">
            <v>18.738999999999997</v>
          </cell>
        </row>
        <row r="37">
          <cell r="A37" t="str">
            <v>247  Сардельки Нежные, ВЕС.  ПОКОМ</v>
          </cell>
          <cell r="B37" t="str">
            <v>кг</v>
          </cell>
          <cell r="D37">
            <v>529.93499999999995</v>
          </cell>
          <cell r="E37">
            <v>255.08</v>
          </cell>
          <cell r="F37">
            <v>259.96300000000002</v>
          </cell>
          <cell r="G37">
            <v>451.78500000000003</v>
          </cell>
          <cell r="I37">
            <v>451.78500000000003</v>
          </cell>
          <cell r="J37">
            <v>1</v>
          </cell>
          <cell r="M37">
            <v>259.96300000000002</v>
          </cell>
          <cell r="Q37">
            <v>51.992600000000003</v>
          </cell>
          <cell r="R37">
            <v>224.11880000000002</v>
          </cell>
          <cell r="S37">
            <v>190</v>
          </cell>
          <cell r="V37">
            <v>12.343775845024101</v>
          </cell>
          <cell r="W37">
            <v>8.689409646757424</v>
          </cell>
          <cell r="X37">
            <v>54.8934</v>
          </cell>
          <cell r="Y37">
            <v>59.444600000000001</v>
          </cell>
          <cell r="Z37">
            <v>53.135400000000004</v>
          </cell>
        </row>
        <row r="38">
          <cell r="A38" t="str">
            <v>248  Сардельки Сочные ТМ Особый рецепт,   ПОКОМ</v>
          </cell>
          <cell r="B38" t="str">
            <v>кг</v>
          </cell>
          <cell r="D38">
            <v>549.36800000000005</v>
          </cell>
          <cell r="E38">
            <v>194.29499999999999</v>
          </cell>
          <cell r="F38">
            <v>212.70400000000001</v>
          </cell>
          <cell r="G38">
            <v>470.62099999999998</v>
          </cell>
          <cell r="I38">
            <v>470.62099999999998</v>
          </cell>
          <cell r="J38">
            <v>1</v>
          </cell>
          <cell r="M38">
            <v>212.70400000000001</v>
          </cell>
          <cell r="Q38">
            <v>42.540800000000004</v>
          </cell>
          <cell r="R38">
            <v>82.409400000000119</v>
          </cell>
          <cell r="S38">
            <v>60</v>
          </cell>
          <cell r="V38">
            <v>12.473225703324806</v>
          </cell>
          <cell r="W38">
            <v>11.062814991725588</v>
          </cell>
          <cell r="X38">
            <v>60.125199999999992</v>
          </cell>
          <cell r="Y38">
            <v>49.817999999999998</v>
          </cell>
          <cell r="Z38">
            <v>43.691800000000001</v>
          </cell>
        </row>
        <row r="39">
          <cell r="A39" t="str">
            <v>250  Сардельки стародворские с говядиной в обол. NDX, ВЕС. ПОКОМ</v>
          </cell>
          <cell r="B39" t="str">
            <v>кг</v>
          </cell>
          <cell r="D39">
            <v>556.45000000000005</v>
          </cell>
          <cell r="E39">
            <v>74.007999999999996</v>
          </cell>
          <cell r="F39">
            <v>329.99599999999998</v>
          </cell>
          <cell r="G39">
            <v>296.96699999999998</v>
          </cell>
          <cell r="H39">
            <v>31.632000000000001</v>
          </cell>
          <cell r="I39">
            <v>265.33499999999998</v>
          </cell>
          <cell r="J39">
            <v>1</v>
          </cell>
          <cell r="M39">
            <v>300.32</v>
          </cell>
          <cell r="N39">
            <v>29.675999999999998</v>
          </cell>
          <cell r="Q39">
            <v>60.064</v>
          </cell>
          <cell r="R39">
            <v>455.43300000000005</v>
          </cell>
          <cell r="S39">
            <v>400</v>
          </cell>
          <cell r="V39">
            <v>11.077101092168354</v>
          </cell>
          <cell r="W39">
            <v>4.4175379595098558</v>
          </cell>
          <cell r="X39">
            <v>18.491999999999997</v>
          </cell>
          <cell r="Y39">
            <v>73.099999999999994</v>
          </cell>
          <cell r="Z39">
            <v>29.580000000000002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B40" t="str">
            <v>кг</v>
          </cell>
          <cell r="D40">
            <v>540.54300000000001</v>
          </cell>
          <cell r="E40">
            <v>884.19500000000005</v>
          </cell>
          <cell r="F40">
            <v>380.08100000000002</v>
          </cell>
          <cell r="G40">
            <v>852.13800000000003</v>
          </cell>
          <cell r="I40">
            <v>852.13800000000003</v>
          </cell>
          <cell r="J40">
            <v>1</v>
          </cell>
          <cell r="M40">
            <v>380.08100000000002</v>
          </cell>
          <cell r="Q40">
            <v>76.016199999999998</v>
          </cell>
          <cell r="R40">
            <v>136.07259999999997</v>
          </cell>
          <cell r="S40">
            <v>80</v>
          </cell>
          <cell r="V40">
            <v>12.262359865397114</v>
          </cell>
          <cell r="W40">
            <v>11.209952615363568</v>
          </cell>
          <cell r="X40">
            <v>116.27200000000001</v>
          </cell>
          <cell r="Y40">
            <v>78.695000000000007</v>
          </cell>
          <cell r="Z40">
            <v>123.9836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D41">
            <v>427.74299999999999</v>
          </cell>
          <cell r="E41">
            <v>190.184</v>
          </cell>
          <cell r="F41">
            <v>104.498</v>
          </cell>
          <cell r="G41">
            <v>453.33800000000002</v>
          </cell>
          <cell r="I41">
            <v>453.33800000000002</v>
          </cell>
          <cell r="J41">
            <v>1</v>
          </cell>
          <cell r="M41">
            <v>104.498</v>
          </cell>
          <cell r="Q41">
            <v>20.8996</v>
          </cell>
          <cell r="S41">
            <v>0</v>
          </cell>
          <cell r="V41">
            <v>21.691228540259146</v>
          </cell>
          <cell r="W41">
            <v>21.691228540259146</v>
          </cell>
          <cell r="X41">
            <v>29.8644</v>
          </cell>
          <cell r="Y41">
            <v>37.139400000000002</v>
          </cell>
          <cell r="Z41">
            <v>36.924199999999999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D42">
            <v>1.319</v>
          </cell>
          <cell r="E42">
            <v>42.268000000000001</v>
          </cell>
          <cell r="F42">
            <v>21.024000000000001</v>
          </cell>
          <cell r="G42">
            <v>19.882000000000001</v>
          </cell>
          <cell r="I42">
            <v>19.882000000000001</v>
          </cell>
          <cell r="J42">
            <v>1</v>
          </cell>
          <cell r="M42">
            <v>9.2260000000000009</v>
          </cell>
          <cell r="N42">
            <v>11.798</v>
          </cell>
          <cell r="Q42">
            <v>1.8452000000000002</v>
          </cell>
          <cell r="S42">
            <v>0</v>
          </cell>
          <cell r="V42">
            <v>10.774983741599826</v>
          </cell>
          <cell r="W42">
            <v>10.774983741599826</v>
          </cell>
          <cell r="X42">
            <v>0</v>
          </cell>
          <cell r="Y42">
            <v>0</v>
          </cell>
          <cell r="Z42">
            <v>7.928399999999999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E43">
            <v>59.819000000000003</v>
          </cell>
          <cell r="G43">
            <v>59.819000000000003</v>
          </cell>
          <cell r="I43">
            <v>59.819000000000003</v>
          </cell>
          <cell r="J43">
            <v>1</v>
          </cell>
          <cell r="M43">
            <v>0</v>
          </cell>
          <cell r="Q43">
            <v>0</v>
          </cell>
          <cell r="S43">
            <v>0</v>
          </cell>
          <cell r="V43" t="e">
            <v>#DIV/0!</v>
          </cell>
          <cell r="W43" t="e">
            <v>#DIV/0!</v>
          </cell>
          <cell r="X43">
            <v>0.28860000000000002</v>
          </cell>
          <cell r="Y43">
            <v>0.4304</v>
          </cell>
          <cell r="Z43">
            <v>8.1587999999999994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B44" t="str">
            <v>кг</v>
          </cell>
          <cell r="D44">
            <v>157.76400000000001</v>
          </cell>
          <cell r="E44">
            <v>34.57</v>
          </cell>
          <cell r="F44">
            <v>66.406999999999996</v>
          </cell>
          <cell r="G44">
            <v>125.92700000000001</v>
          </cell>
          <cell r="I44">
            <v>125.92700000000001</v>
          </cell>
          <cell r="J44">
            <v>1</v>
          </cell>
          <cell r="M44">
            <v>66.406999999999996</v>
          </cell>
          <cell r="Q44">
            <v>13.2814</v>
          </cell>
          <cell r="R44">
            <v>46.731199999999987</v>
          </cell>
          <cell r="S44">
            <v>40</v>
          </cell>
          <cell r="V44">
            <v>12.49318595931152</v>
          </cell>
          <cell r="W44">
            <v>9.4814552682699116</v>
          </cell>
          <cell r="X44">
            <v>15.3202</v>
          </cell>
          <cell r="Y44">
            <v>21.702000000000002</v>
          </cell>
          <cell r="Z44">
            <v>15.7392</v>
          </cell>
        </row>
        <row r="45">
          <cell r="A45" t="str">
            <v>272  Колбаса Сервелат Филедворский, фиброуз, в/у 0,35 кг срез,  ПОКОМ</v>
          </cell>
          <cell r="B45" t="str">
            <v>шт</v>
          </cell>
          <cell r="D45">
            <v>196</v>
          </cell>
          <cell r="E45">
            <v>24</v>
          </cell>
          <cell r="F45">
            <v>66</v>
          </cell>
          <cell r="G45">
            <v>141</v>
          </cell>
          <cell r="I45">
            <v>141</v>
          </cell>
          <cell r="J45">
            <v>0.35</v>
          </cell>
          <cell r="M45">
            <v>66</v>
          </cell>
          <cell r="Q45">
            <v>13.2</v>
          </cell>
          <cell r="R45">
            <v>30.599999999999994</v>
          </cell>
          <cell r="S45">
            <v>15</v>
          </cell>
          <cell r="V45">
            <v>11.818181818181818</v>
          </cell>
          <cell r="W45">
            <v>10.681818181818182</v>
          </cell>
          <cell r="X45">
            <v>21.6</v>
          </cell>
          <cell r="Y45">
            <v>21.8</v>
          </cell>
          <cell r="Z45">
            <v>17.2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Нояб</v>
          </cell>
          <cell r="D46">
            <v>32</v>
          </cell>
          <cell r="E46">
            <v>1290</v>
          </cell>
          <cell r="F46">
            <v>125</v>
          </cell>
          <cell r="G46">
            <v>1168</v>
          </cell>
          <cell r="H46">
            <v>252</v>
          </cell>
          <cell r="I46">
            <v>916</v>
          </cell>
          <cell r="J46">
            <v>0.4</v>
          </cell>
          <cell r="M46">
            <v>41</v>
          </cell>
          <cell r="N46">
            <v>84</v>
          </cell>
          <cell r="Q46">
            <v>8.1999999999999993</v>
          </cell>
          <cell r="S46">
            <v>0</v>
          </cell>
          <cell r="V46">
            <v>111.70731707317074</v>
          </cell>
          <cell r="W46">
            <v>111.70731707317074</v>
          </cell>
          <cell r="X46">
            <v>107.6</v>
          </cell>
          <cell r="Y46">
            <v>31.2</v>
          </cell>
          <cell r="Z46">
            <v>138.80000000000001</v>
          </cell>
        </row>
        <row r="47">
          <cell r="A47" t="str">
            <v>276  Колбаса Сливушка ТМ Вязанка в оболочке полиамид 0,45 кг  ПОКОМ</v>
          </cell>
          <cell r="B47" t="str">
            <v>шт</v>
          </cell>
          <cell r="D47">
            <v>115</v>
          </cell>
          <cell r="E47">
            <v>50</v>
          </cell>
          <cell r="F47">
            <v>24</v>
          </cell>
          <cell r="G47">
            <v>133</v>
          </cell>
          <cell r="I47">
            <v>133</v>
          </cell>
          <cell r="J47">
            <v>0.45</v>
          </cell>
          <cell r="M47">
            <v>24</v>
          </cell>
          <cell r="Q47">
            <v>4.8</v>
          </cell>
          <cell r="S47">
            <v>0</v>
          </cell>
          <cell r="V47">
            <v>27.708333333333336</v>
          </cell>
          <cell r="W47">
            <v>27.708333333333336</v>
          </cell>
          <cell r="X47">
            <v>10.6</v>
          </cell>
          <cell r="Y47">
            <v>16.2</v>
          </cell>
          <cell r="Z47">
            <v>13</v>
          </cell>
        </row>
        <row r="48">
          <cell r="A48" t="str">
            <v>283  Сосиски Сочинки, ВЕС, ТМ Стародворье ПОКОМ</v>
          </cell>
          <cell r="B48" t="str">
            <v>кг</v>
          </cell>
          <cell r="D48">
            <v>962.22699999999998</v>
          </cell>
          <cell r="F48">
            <v>465.702</v>
          </cell>
          <cell r="G48">
            <v>496.52499999999998</v>
          </cell>
          <cell r="I48">
            <v>496.52499999999998</v>
          </cell>
          <cell r="J48">
            <v>1</v>
          </cell>
          <cell r="M48">
            <v>465.702</v>
          </cell>
          <cell r="Q48">
            <v>93.1404</v>
          </cell>
          <cell r="R48">
            <v>714.30020000000002</v>
          </cell>
          <cell r="S48">
            <v>650</v>
          </cell>
          <cell r="V48">
            <v>12.309642217555433</v>
          </cell>
          <cell r="W48">
            <v>5.3309305092097521</v>
          </cell>
          <cell r="X48">
            <v>77.5822</v>
          </cell>
          <cell r="Y48">
            <v>121.02979999999999</v>
          </cell>
          <cell r="Z48">
            <v>69.19980000000001</v>
          </cell>
        </row>
        <row r="49">
          <cell r="A49" t="str">
            <v>296  Колбаса Мясорубская с рубленой грудинкой 0,35кг срез ТМ Стародворье  ПОКОМ</v>
          </cell>
          <cell r="B49" t="str">
            <v>шт</v>
          </cell>
          <cell r="D49">
            <v>122</v>
          </cell>
          <cell r="E49">
            <v>162</v>
          </cell>
          <cell r="F49">
            <v>172</v>
          </cell>
          <cell r="G49">
            <v>75</v>
          </cell>
          <cell r="I49">
            <v>73</v>
          </cell>
          <cell r="J49">
            <v>0.35</v>
          </cell>
          <cell r="M49">
            <v>118</v>
          </cell>
          <cell r="N49">
            <v>54</v>
          </cell>
          <cell r="Q49">
            <v>23.6</v>
          </cell>
          <cell r="R49">
            <v>186.60000000000002</v>
          </cell>
          <cell r="S49">
            <v>160</v>
          </cell>
          <cell r="V49">
            <v>9.8728813559322024</v>
          </cell>
          <cell r="W49">
            <v>3.0932203389830506</v>
          </cell>
          <cell r="X49">
            <v>0.8</v>
          </cell>
          <cell r="Y49">
            <v>3.8</v>
          </cell>
          <cell r="Z49">
            <v>12.4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D50">
            <v>16.533999999999999</v>
          </cell>
          <cell r="E50">
            <v>151.25200000000001</v>
          </cell>
          <cell r="F50">
            <v>14.4</v>
          </cell>
          <cell r="G50">
            <v>151.21100000000001</v>
          </cell>
          <cell r="I50">
            <v>151.21100000000001</v>
          </cell>
          <cell r="J50">
            <v>1</v>
          </cell>
          <cell r="M50">
            <v>14.4</v>
          </cell>
          <cell r="Q50">
            <v>2.88</v>
          </cell>
          <cell r="S50">
            <v>0</v>
          </cell>
          <cell r="V50">
            <v>52.503819444444453</v>
          </cell>
          <cell r="W50">
            <v>52.503819444444453</v>
          </cell>
          <cell r="X50">
            <v>17.680600000000002</v>
          </cell>
          <cell r="Y50">
            <v>0.1414</v>
          </cell>
          <cell r="Z50">
            <v>21.124400000000001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Нояб</v>
          </cell>
          <cell r="D51">
            <v>649</v>
          </cell>
          <cell r="E51">
            <v>564</v>
          </cell>
          <cell r="F51">
            <v>498</v>
          </cell>
          <cell r="G51">
            <v>681</v>
          </cell>
          <cell r="I51">
            <v>681</v>
          </cell>
          <cell r="J51">
            <v>0.4</v>
          </cell>
          <cell r="M51">
            <v>498</v>
          </cell>
          <cell r="Q51">
            <v>99.6</v>
          </cell>
          <cell r="R51">
            <v>613.79999999999995</v>
          </cell>
          <cell r="S51">
            <v>550</v>
          </cell>
          <cell r="V51">
            <v>12.359437751004016</v>
          </cell>
          <cell r="W51">
            <v>6.8373493975903621</v>
          </cell>
          <cell r="X51">
            <v>86.8</v>
          </cell>
          <cell r="Y51">
            <v>92.2</v>
          </cell>
          <cell r="Z51">
            <v>93.4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Нояб</v>
          </cell>
          <cell r="D52">
            <v>817</v>
          </cell>
          <cell r="E52">
            <v>600</v>
          </cell>
          <cell r="F52">
            <v>732</v>
          </cell>
          <cell r="G52">
            <v>678</v>
          </cell>
          <cell r="H52">
            <v>252</v>
          </cell>
          <cell r="I52">
            <v>426</v>
          </cell>
          <cell r="J52">
            <v>0.4</v>
          </cell>
          <cell r="M52">
            <v>540</v>
          </cell>
          <cell r="N52">
            <v>192</v>
          </cell>
          <cell r="Q52">
            <v>108</v>
          </cell>
          <cell r="R52">
            <v>870</v>
          </cell>
          <cell r="S52">
            <v>800</v>
          </cell>
          <cell r="V52">
            <v>11.351851851851851</v>
          </cell>
          <cell r="W52">
            <v>3.9444444444444446</v>
          </cell>
          <cell r="X52">
            <v>73.400000000000006</v>
          </cell>
          <cell r="Y52">
            <v>121</v>
          </cell>
          <cell r="Z52">
            <v>86.2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Нояб</v>
          </cell>
          <cell r="D53">
            <v>77</v>
          </cell>
          <cell r="F53">
            <v>68</v>
          </cell>
          <cell r="G53">
            <v>8</v>
          </cell>
          <cell r="I53">
            <v>8</v>
          </cell>
          <cell r="J53">
            <v>0.4</v>
          </cell>
          <cell r="M53">
            <v>68</v>
          </cell>
          <cell r="Q53">
            <v>13.6</v>
          </cell>
          <cell r="R53">
            <v>114.39999999999999</v>
          </cell>
          <cell r="S53">
            <v>250</v>
          </cell>
          <cell r="T53">
            <v>400</v>
          </cell>
          <cell r="U53" t="str">
            <v>было мало на остатке, поэтому продажи не соответствуют действительности! Учавствуют в акции</v>
          </cell>
          <cell r="V53">
            <v>18.97058823529412</v>
          </cell>
          <cell r="W53">
            <v>0.58823529411764708</v>
          </cell>
          <cell r="X53">
            <v>5.2</v>
          </cell>
          <cell r="Y53">
            <v>10</v>
          </cell>
          <cell r="Z53">
            <v>2.6</v>
          </cell>
          <cell r="AA53" t="str">
            <v>акция/вывод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Нояб</v>
          </cell>
          <cell r="D54">
            <v>468.048</v>
          </cell>
          <cell r="E54">
            <v>270.02</v>
          </cell>
          <cell r="F54">
            <v>468.34800000000001</v>
          </cell>
          <cell r="G54">
            <v>267.00700000000001</v>
          </cell>
          <cell r="I54">
            <v>262.95400000000001</v>
          </cell>
          <cell r="J54">
            <v>1</v>
          </cell>
          <cell r="M54">
            <v>468.34800000000001</v>
          </cell>
          <cell r="Q54">
            <v>93.669600000000003</v>
          </cell>
          <cell r="R54">
            <v>767.41160000000013</v>
          </cell>
          <cell r="S54">
            <v>680</v>
          </cell>
          <cell r="V54">
            <v>10.06680929565195</v>
          </cell>
          <cell r="W54">
            <v>2.8072501644076628</v>
          </cell>
          <cell r="X54">
            <v>93.522999999999996</v>
          </cell>
          <cell r="Y54">
            <v>62.621200000000002</v>
          </cell>
          <cell r="Z54">
            <v>62.003599999999992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Нояб</v>
          </cell>
          <cell r="D55">
            <v>405.86</v>
          </cell>
          <cell r="E55">
            <v>608.505</v>
          </cell>
          <cell r="F55">
            <v>335.00599999999997</v>
          </cell>
          <cell r="G55">
            <v>596.495</v>
          </cell>
          <cell r="I55">
            <v>596.495</v>
          </cell>
          <cell r="J55">
            <v>1</v>
          </cell>
          <cell r="M55">
            <v>335.00599999999997</v>
          </cell>
          <cell r="Q55">
            <v>67.001199999999997</v>
          </cell>
          <cell r="R55">
            <v>274.52059999999994</v>
          </cell>
          <cell r="S55">
            <v>240</v>
          </cell>
          <cell r="V55">
            <v>12.484776392064621</v>
          </cell>
          <cell r="W55">
            <v>8.9027509955045581</v>
          </cell>
          <cell r="X55">
            <v>113.30619999999999</v>
          </cell>
          <cell r="Y55">
            <v>27.769799999999996</v>
          </cell>
          <cell r="Z55">
            <v>115.0752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Нояб</v>
          </cell>
          <cell r="D56">
            <v>659.1</v>
          </cell>
          <cell r="F56">
            <v>386.08299999999997</v>
          </cell>
          <cell r="G56">
            <v>286.85899999999998</v>
          </cell>
          <cell r="I56">
            <v>273.017</v>
          </cell>
          <cell r="J56">
            <v>1</v>
          </cell>
          <cell r="M56">
            <v>386.08299999999997</v>
          </cell>
          <cell r="Q56">
            <v>77.2166</v>
          </cell>
          <cell r="R56">
            <v>653.58220000000006</v>
          </cell>
          <cell r="S56">
            <v>590</v>
          </cell>
          <cell r="V56">
            <v>11.176573431101604</v>
          </cell>
          <cell r="W56">
            <v>3.5357293638932559</v>
          </cell>
          <cell r="X56">
            <v>22.030799999999999</v>
          </cell>
          <cell r="Y56">
            <v>93.127200000000002</v>
          </cell>
          <cell r="Z56">
            <v>0.27200000000000002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179.85499999999999</v>
          </cell>
          <cell r="G57">
            <v>179.85499999999999</v>
          </cell>
          <cell r="I57">
            <v>179.85499999999999</v>
          </cell>
          <cell r="J57">
            <v>1</v>
          </cell>
          <cell r="M57">
            <v>0</v>
          </cell>
          <cell r="Q57">
            <v>0</v>
          </cell>
          <cell r="S57">
            <v>0</v>
          </cell>
          <cell r="V57" t="e">
            <v>#DIV/0!</v>
          </cell>
          <cell r="W57" t="e">
            <v>#DIV/0!</v>
          </cell>
          <cell r="X57">
            <v>9.3974000000000011</v>
          </cell>
          <cell r="Y57">
            <v>5.7161999999999997</v>
          </cell>
          <cell r="Z57">
            <v>-0.9</v>
          </cell>
          <cell r="AA57" t="str">
            <v>заказана вместе с акцией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 t="str">
            <v>Нояб</v>
          </cell>
          <cell r="D58">
            <v>222</v>
          </cell>
          <cell r="F58">
            <v>220</v>
          </cell>
          <cell r="G58">
            <v>2</v>
          </cell>
          <cell r="I58">
            <v>2</v>
          </cell>
          <cell r="J58">
            <v>0.4</v>
          </cell>
          <cell r="M58">
            <v>220</v>
          </cell>
          <cell r="Q58">
            <v>44</v>
          </cell>
          <cell r="R58">
            <v>350</v>
          </cell>
          <cell r="S58">
            <v>450</v>
          </cell>
          <cell r="T58">
            <v>600</v>
          </cell>
          <cell r="U58" t="str">
            <v>было мало на остатке, поэтому продажи не соответствуют действительности! Учавствуют в акции</v>
          </cell>
          <cell r="V58">
            <v>10.272727272727273</v>
          </cell>
          <cell r="W58">
            <v>4.5454545454545456E-2</v>
          </cell>
          <cell r="X58">
            <v>14.2</v>
          </cell>
          <cell r="Y58">
            <v>30.2</v>
          </cell>
          <cell r="Z58">
            <v>4.4000000000000004</v>
          </cell>
          <cell r="AA58" t="str">
            <v>акция/вывод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D59">
            <v>273</v>
          </cell>
          <cell r="E59">
            <v>336</v>
          </cell>
          <cell r="F59">
            <v>230</v>
          </cell>
          <cell r="G59">
            <v>323</v>
          </cell>
          <cell r="I59">
            <v>321</v>
          </cell>
          <cell r="J59">
            <v>0.35</v>
          </cell>
          <cell r="M59">
            <v>176</v>
          </cell>
          <cell r="N59">
            <v>54</v>
          </cell>
          <cell r="Q59">
            <v>35.200000000000003</v>
          </cell>
          <cell r="R59">
            <v>136.60000000000002</v>
          </cell>
          <cell r="S59">
            <v>100</v>
          </cell>
          <cell r="V59">
            <v>11.960227272727272</v>
          </cell>
          <cell r="W59">
            <v>9.1193181818181817</v>
          </cell>
          <cell r="X59">
            <v>40.4</v>
          </cell>
          <cell r="Y59">
            <v>26</v>
          </cell>
          <cell r="Z59">
            <v>39.1038</v>
          </cell>
        </row>
        <row r="60">
          <cell r="A60" t="str">
            <v>339  Колбаса вареная Филейская ТМ Вязанка ТС Классическая, 0,40 кг.  ПОКОМ</v>
          </cell>
          <cell r="B60" t="str">
            <v>шт</v>
          </cell>
          <cell r="D60">
            <v>74</v>
          </cell>
          <cell r="E60">
            <v>260</v>
          </cell>
          <cell r="F60">
            <v>129.38499999999999</v>
          </cell>
          <cell r="G60">
            <v>191.61500000000001</v>
          </cell>
          <cell r="H60">
            <v>180</v>
          </cell>
          <cell r="I60">
            <v>11.615000000000009</v>
          </cell>
          <cell r="J60">
            <v>0.4</v>
          </cell>
          <cell r="M60">
            <v>14.384999999999991</v>
          </cell>
          <cell r="N60">
            <v>115</v>
          </cell>
          <cell r="Q60">
            <v>2.876999999999998</v>
          </cell>
          <cell r="S60">
            <v>0</v>
          </cell>
          <cell r="V60">
            <v>4.0371915189433496</v>
          </cell>
          <cell r="W60">
            <v>4.0371915189433496</v>
          </cell>
          <cell r="X60">
            <v>0</v>
          </cell>
          <cell r="Y60">
            <v>0</v>
          </cell>
          <cell r="Z60">
            <v>3</v>
          </cell>
        </row>
        <row r="61">
          <cell r="A61" t="str">
            <v>344 Колбаса Салями Финская ТМ Стародворски колбасы ТС Вязанка в оболочке фиброуз в вак 0,35 кг ПОКОМ</v>
          </cell>
          <cell r="B61" t="str">
            <v>шт</v>
          </cell>
          <cell r="D61">
            <v>34</v>
          </cell>
          <cell r="F61">
            <v>6</v>
          </cell>
          <cell r="G61">
            <v>28</v>
          </cell>
          <cell r="I61">
            <v>28</v>
          </cell>
          <cell r="J61">
            <v>0.35</v>
          </cell>
          <cell r="M61">
            <v>6</v>
          </cell>
          <cell r="Q61">
            <v>1.2</v>
          </cell>
          <cell r="S61">
            <v>0</v>
          </cell>
          <cell r="V61">
            <v>23.333333333333336</v>
          </cell>
          <cell r="W61">
            <v>23.333333333333336</v>
          </cell>
          <cell r="X61">
            <v>1.8</v>
          </cell>
          <cell r="Y61">
            <v>3.6</v>
          </cell>
          <cell r="Z61">
            <v>1.8699999999999999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D62">
            <v>212</v>
          </cell>
          <cell r="F62">
            <v>106</v>
          </cell>
          <cell r="G62">
            <v>106</v>
          </cell>
          <cell r="I62">
            <v>106</v>
          </cell>
          <cell r="J62">
            <v>0.4</v>
          </cell>
          <cell r="M62">
            <v>106</v>
          </cell>
          <cell r="Q62">
            <v>21.2</v>
          </cell>
          <cell r="R62">
            <v>169.59999999999997</v>
          </cell>
          <cell r="S62">
            <v>150</v>
          </cell>
          <cell r="V62">
            <v>12.075471698113208</v>
          </cell>
          <cell r="W62">
            <v>5</v>
          </cell>
          <cell r="X62">
            <v>9.1999999999999993</v>
          </cell>
          <cell r="Y62">
            <v>27</v>
          </cell>
          <cell r="Z62">
            <v>1.6</v>
          </cell>
          <cell r="AA62" t="str">
            <v>акция/вывод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 t="str">
            <v>кг</v>
          </cell>
          <cell r="E63">
            <v>115.208</v>
          </cell>
          <cell r="G63">
            <v>115.208</v>
          </cell>
          <cell r="I63">
            <v>115.208</v>
          </cell>
          <cell r="J63">
            <v>1</v>
          </cell>
          <cell r="M63">
            <v>0</v>
          </cell>
          <cell r="Q63">
            <v>0</v>
          </cell>
          <cell r="S63">
            <v>0</v>
          </cell>
          <cell r="V63" t="e">
            <v>#DIV/0!</v>
          </cell>
          <cell r="W63" t="e">
            <v>#DIV/0!</v>
          </cell>
          <cell r="X63">
            <v>33.071399999999997</v>
          </cell>
          <cell r="Y63">
            <v>0.42580000000000001</v>
          </cell>
          <cell r="Z63">
            <v>16.633199999999999</v>
          </cell>
        </row>
        <row r="64">
          <cell r="A64" t="str">
            <v>360 Колбаса варено-копченая  Сервелат Левантский ТМ Особый Рецепт  0,35 кг  ПОКОМ</v>
          </cell>
          <cell r="B64" t="str">
            <v>шт</v>
          </cell>
          <cell r="D64">
            <v>66</v>
          </cell>
          <cell r="F64">
            <v>17</v>
          </cell>
          <cell r="G64">
            <v>45</v>
          </cell>
          <cell r="I64">
            <v>45</v>
          </cell>
          <cell r="J64">
            <v>0.35</v>
          </cell>
          <cell r="M64">
            <v>17</v>
          </cell>
          <cell r="Q64">
            <v>3.4</v>
          </cell>
          <cell r="S64">
            <v>0</v>
          </cell>
          <cell r="V64">
            <v>13.23529411764706</v>
          </cell>
          <cell r="W64">
            <v>13.23529411764706</v>
          </cell>
          <cell r="X64">
            <v>4.8</v>
          </cell>
          <cell r="Y64">
            <v>7.2</v>
          </cell>
          <cell r="Z64">
            <v>4.2</v>
          </cell>
        </row>
        <row r="65">
          <cell r="A65" t="str">
            <v>361 Колбаса Салями Филейбургская зернистая ТМ Баварушка в оболочке  в вак 0.28кг ПОКОМ</v>
          </cell>
          <cell r="B65" t="str">
            <v>шт</v>
          </cell>
          <cell r="D65">
            <v>248</v>
          </cell>
          <cell r="E65">
            <v>66</v>
          </cell>
          <cell r="F65">
            <v>97</v>
          </cell>
          <cell r="G65">
            <v>186</v>
          </cell>
          <cell r="I65">
            <v>186</v>
          </cell>
          <cell r="J65">
            <v>0.28000000000000003</v>
          </cell>
          <cell r="M65">
            <v>97</v>
          </cell>
          <cell r="Q65">
            <v>19.399999999999999</v>
          </cell>
          <cell r="R65">
            <v>66.199999999999989</v>
          </cell>
          <cell r="S65">
            <v>55</v>
          </cell>
          <cell r="V65">
            <v>12.422680412371134</v>
          </cell>
          <cell r="W65">
            <v>9.5876288659793829</v>
          </cell>
          <cell r="X65">
            <v>24.4</v>
          </cell>
          <cell r="Y65">
            <v>28.2</v>
          </cell>
          <cell r="Z65">
            <v>23.8</v>
          </cell>
        </row>
        <row r="66">
          <cell r="A66" t="str">
            <v>363 Сардельки Филейские Вязанка ТМ Вязанка в обол NDX  ПОКОМ</v>
          </cell>
          <cell r="B66" t="str">
            <v>кг</v>
          </cell>
          <cell r="D66">
            <v>270.79599999999999</v>
          </cell>
          <cell r="E66">
            <v>78.200999999999993</v>
          </cell>
          <cell r="F66">
            <v>214.321</v>
          </cell>
          <cell r="G66">
            <v>132.42400000000001</v>
          </cell>
          <cell r="H66">
            <v>32.140999999999998</v>
          </cell>
          <cell r="I66">
            <v>100.28300000000002</v>
          </cell>
          <cell r="J66">
            <v>1</v>
          </cell>
          <cell r="M66">
            <v>175.857</v>
          </cell>
          <cell r="N66">
            <v>38.463999999999999</v>
          </cell>
          <cell r="Q66">
            <v>35.171399999999998</v>
          </cell>
          <cell r="R66">
            <v>286.60239999999999</v>
          </cell>
          <cell r="S66">
            <v>240</v>
          </cell>
          <cell r="V66">
            <v>9.6749916125033408</v>
          </cell>
          <cell r="W66">
            <v>2.8512655168688199</v>
          </cell>
          <cell r="X66">
            <v>4.5343999999999998</v>
          </cell>
          <cell r="Y66">
            <v>37.247199999999999</v>
          </cell>
          <cell r="Z66">
            <v>9.7999999999999989</v>
          </cell>
        </row>
        <row r="67">
          <cell r="A67" t="str">
            <v>364 Колбаса Сервелат Филейбургский с копченой грудинкой ТМ Баварушка  в/у 0,28 кг  ПОКОМ</v>
          </cell>
          <cell r="B67" t="str">
            <v>шт</v>
          </cell>
          <cell r="D67">
            <v>119</v>
          </cell>
          <cell r="E67">
            <v>222</v>
          </cell>
          <cell r="F67">
            <v>83</v>
          </cell>
          <cell r="G67">
            <v>220</v>
          </cell>
          <cell r="I67">
            <v>220</v>
          </cell>
          <cell r="J67">
            <v>0.28000000000000003</v>
          </cell>
          <cell r="M67">
            <v>83</v>
          </cell>
          <cell r="Q67">
            <v>16.600000000000001</v>
          </cell>
          <cell r="S67">
            <v>0</v>
          </cell>
          <cell r="V67">
            <v>13.253012048192771</v>
          </cell>
          <cell r="W67">
            <v>13.253012048192771</v>
          </cell>
          <cell r="X67">
            <v>32.6</v>
          </cell>
          <cell r="Y67">
            <v>32.4</v>
          </cell>
          <cell r="Z67">
            <v>31.6</v>
          </cell>
        </row>
        <row r="68">
          <cell r="A68" t="str">
            <v>367 Вареные колбасы Молокуша Вязанка Фикс.вес 0,45 п/а Вязанка  ПОКОМ</v>
          </cell>
          <cell r="B68" t="str">
            <v>шт</v>
          </cell>
          <cell r="D68">
            <v>73</v>
          </cell>
          <cell r="E68">
            <v>150</v>
          </cell>
          <cell r="F68">
            <v>117</v>
          </cell>
          <cell r="G68">
            <v>97</v>
          </cell>
          <cell r="H68">
            <v>70</v>
          </cell>
          <cell r="I68">
            <v>27</v>
          </cell>
          <cell r="J68">
            <v>0.45</v>
          </cell>
          <cell r="M68">
            <v>17</v>
          </cell>
          <cell r="N68">
            <v>100</v>
          </cell>
          <cell r="Q68">
            <v>3.4</v>
          </cell>
          <cell r="S68">
            <v>0</v>
          </cell>
          <cell r="V68">
            <v>7.9411764705882355</v>
          </cell>
          <cell r="W68">
            <v>7.9411764705882355</v>
          </cell>
          <cell r="X68">
            <v>0</v>
          </cell>
          <cell r="Y68">
            <v>0</v>
          </cell>
          <cell r="Z68">
            <v>2.4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Нояб</v>
          </cell>
          <cell r="D69">
            <v>302.88799999999998</v>
          </cell>
          <cell r="F69">
            <v>301.61</v>
          </cell>
          <cell r="G69">
            <v>1.278</v>
          </cell>
          <cell r="I69">
            <v>1.278</v>
          </cell>
          <cell r="J69">
            <v>1</v>
          </cell>
          <cell r="M69">
            <v>301.61</v>
          </cell>
          <cell r="Q69">
            <v>60.322000000000003</v>
          </cell>
          <cell r="R69">
            <v>481.298</v>
          </cell>
          <cell r="S69">
            <v>450</v>
          </cell>
          <cell r="V69">
            <v>7.4811511554656676</v>
          </cell>
          <cell r="W69">
            <v>2.1186300188985777E-2</v>
          </cell>
          <cell r="X69">
            <v>7.0061999999999998</v>
          </cell>
          <cell r="Y69">
            <v>24.230799999999999</v>
          </cell>
          <cell r="Z69">
            <v>0</v>
          </cell>
          <cell r="AA69" t="str">
            <v>акция/вывод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Нояб</v>
          </cell>
          <cell r="D70">
            <v>-4.1120000000000001</v>
          </cell>
          <cell r="F70">
            <v>2.694</v>
          </cell>
          <cell r="G70">
            <v>-6.806</v>
          </cell>
          <cell r="I70">
            <v>-6.806</v>
          </cell>
          <cell r="J70">
            <v>1</v>
          </cell>
          <cell r="M70">
            <v>2.694</v>
          </cell>
          <cell r="Q70">
            <v>0.53879999999999995</v>
          </cell>
          <cell r="R70">
            <v>20</v>
          </cell>
          <cell r="S70">
            <v>20</v>
          </cell>
          <cell r="V70">
            <v>24.487750556792875</v>
          </cell>
          <cell r="W70">
            <v>-12.631774313288791</v>
          </cell>
          <cell r="X70">
            <v>6.5688000000000004</v>
          </cell>
          <cell r="Y70">
            <v>1.0993999999999999</v>
          </cell>
          <cell r="Z70">
            <v>1.0384</v>
          </cell>
          <cell r="AA70" t="str">
            <v>акция/вывод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Нояб</v>
          </cell>
          <cell r="D71">
            <v>311</v>
          </cell>
          <cell r="F71">
            <v>302</v>
          </cell>
          <cell r="G71">
            <v>7</v>
          </cell>
          <cell r="I71">
            <v>7</v>
          </cell>
          <cell r="J71">
            <v>0.4</v>
          </cell>
          <cell r="M71">
            <v>302</v>
          </cell>
          <cell r="Q71">
            <v>60.4</v>
          </cell>
          <cell r="R71">
            <v>476.2</v>
          </cell>
          <cell r="S71">
            <v>450</v>
          </cell>
          <cell r="V71">
            <v>7.5662251655629138</v>
          </cell>
          <cell r="W71">
            <v>0.11589403973509935</v>
          </cell>
          <cell r="X71">
            <v>14.8</v>
          </cell>
          <cell r="Y71">
            <v>39.6</v>
          </cell>
          <cell r="Z71">
            <v>3.6</v>
          </cell>
          <cell r="AA71" t="str">
            <v>акция/вывод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Нояб</v>
          </cell>
          <cell r="D72">
            <v>251</v>
          </cell>
          <cell r="F72">
            <v>260</v>
          </cell>
          <cell r="G72">
            <v>-16</v>
          </cell>
          <cell r="I72">
            <v>-16</v>
          </cell>
          <cell r="J72">
            <v>0.4</v>
          </cell>
          <cell r="M72">
            <v>260</v>
          </cell>
          <cell r="Q72">
            <v>52</v>
          </cell>
          <cell r="R72">
            <v>432</v>
          </cell>
          <cell r="S72">
            <v>400</v>
          </cell>
          <cell r="V72">
            <v>7.384615384615385</v>
          </cell>
          <cell r="W72">
            <v>-0.30769230769230771</v>
          </cell>
          <cell r="X72">
            <v>15</v>
          </cell>
          <cell r="Y72">
            <v>34</v>
          </cell>
          <cell r="Z72">
            <v>8.1999999999999993</v>
          </cell>
          <cell r="AA72" t="str">
            <v>акция/вывод</v>
          </cell>
        </row>
        <row r="73">
          <cell r="A73" t="str">
            <v>376  Сардельки Сочинки с сочным окороком ТМ Стародворье полиамид мгс ф/в 0,4 кг СК3</v>
          </cell>
          <cell r="B73" t="str">
            <v>шт</v>
          </cell>
          <cell r="C73" t="str">
            <v>Нояб</v>
          </cell>
          <cell r="D73">
            <v>86</v>
          </cell>
          <cell r="E73">
            <v>348</v>
          </cell>
          <cell r="F73">
            <v>111</v>
          </cell>
          <cell r="G73">
            <v>248</v>
          </cell>
          <cell r="H73">
            <v>252</v>
          </cell>
          <cell r="I73">
            <v>-4</v>
          </cell>
          <cell r="J73">
            <v>0.4</v>
          </cell>
          <cell r="M73">
            <v>10</v>
          </cell>
          <cell r="N73">
            <v>101</v>
          </cell>
          <cell r="Q73">
            <v>2</v>
          </cell>
          <cell r="R73">
            <v>20</v>
          </cell>
          <cell r="S73">
            <v>15</v>
          </cell>
          <cell r="V73">
            <v>5.5</v>
          </cell>
          <cell r="W73">
            <v>-2</v>
          </cell>
          <cell r="X73">
            <v>0</v>
          </cell>
          <cell r="Y73">
            <v>0</v>
          </cell>
          <cell r="Z73">
            <v>17.2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E74">
            <v>120</v>
          </cell>
          <cell r="G74">
            <v>120</v>
          </cell>
          <cell r="I74">
            <v>120</v>
          </cell>
          <cell r="J74">
            <v>0.4</v>
          </cell>
          <cell r="M74">
            <v>0</v>
          </cell>
          <cell r="Q74">
            <v>0</v>
          </cell>
          <cell r="S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D75">
            <v>209.797</v>
          </cell>
          <cell r="F75">
            <v>137.762</v>
          </cell>
          <cell r="G75">
            <v>72.034999999999997</v>
          </cell>
          <cell r="I75">
            <v>72.034999999999997</v>
          </cell>
          <cell r="J75">
            <v>1</v>
          </cell>
          <cell r="M75">
            <v>137.762</v>
          </cell>
          <cell r="Q75">
            <v>27.552399999999999</v>
          </cell>
          <cell r="R75">
            <v>231.04139999999998</v>
          </cell>
          <cell r="S75">
            <v>200</v>
          </cell>
          <cell r="V75">
            <v>9.8733685631741697</v>
          </cell>
          <cell r="W75">
            <v>2.614472786399733</v>
          </cell>
          <cell r="X75">
            <v>2.2826</v>
          </cell>
          <cell r="Y75">
            <v>17.2986</v>
          </cell>
          <cell r="Z75">
            <v>0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D76">
            <v>158.60300000000001</v>
          </cell>
          <cell r="E76">
            <v>122.33</v>
          </cell>
          <cell r="F76">
            <v>146.60499999999999</v>
          </cell>
          <cell r="G76">
            <v>134.328</v>
          </cell>
          <cell r="I76">
            <v>134.328</v>
          </cell>
          <cell r="J76">
            <v>1</v>
          </cell>
          <cell r="M76">
            <v>146.60499999999999</v>
          </cell>
          <cell r="Q76">
            <v>29.320999999999998</v>
          </cell>
          <cell r="R76">
            <v>246.845</v>
          </cell>
          <cell r="S76">
            <v>210</v>
          </cell>
          <cell r="V76">
            <v>11.743392108045429</v>
          </cell>
          <cell r="W76">
            <v>4.5812898605095329</v>
          </cell>
          <cell r="X76">
            <v>21.327000000000002</v>
          </cell>
          <cell r="Y76">
            <v>21.7682</v>
          </cell>
          <cell r="Z76">
            <v>23.278600000000001</v>
          </cell>
        </row>
        <row r="77">
          <cell r="A77" t="str">
            <v>388 Колбаски Филейбургские ТМ Баварушка с филе сочного окорока копченые в оболоч 0,28 кг ПОКОМ</v>
          </cell>
          <cell r="B77" t="str">
            <v>шт</v>
          </cell>
          <cell r="D77">
            <v>156</v>
          </cell>
          <cell r="F77">
            <v>67</v>
          </cell>
          <cell r="G77">
            <v>89</v>
          </cell>
          <cell r="I77">
            <v>89</v>
          </cell>
          <cell r="J77">
            <v>0.28000000000000003</v>
          </cell>
          <cell r="M77">
            <v>67</v>
          </cell>
          <cell r="Q77">
            <v>13.4</v>
          </cell>
          <cell r="R77">
            <v>85.200000000000017</v>
          </cell>
          <cell r="S77">
            <v>70</v>
          </cell>
          <cell r="V77">
            <v>11.865671641791044</v>
          </cell>
          <cell r="W77">
            <v>6.6417910447761193</v>
          </cell>
          <cell r="X77">
            <v>2</v>
          </cell>
          <cell r="Y77">
            <v>21.6</v>
          </cell>
          <cell r="Z77">
            <v>-0.2</v>
          </cell>
          <cell r="AA77" t="str">
            <v>вместо - 084  Колбаски Баварские копченые, NDX в МГС 0,28 кг, ТМ Стародворье  ПОКОМ</v>
          </cell>
        </row>
        <row r="78">
          <cell r="A78" t="str">
            <v>389 Колбаса вареная Мусульманская Халяль ТМ Вязанка Халяль оболочка вектор 0,4 кг АК.  Поком</v>
          </cell>
          <cell r="B78" t="str">
            <v>шт</v>
          </cell>
          <cell r="D78">
            <v>138</v>
          </cell>
          <cell r="E78">
            <v>200</v>
          </cell>
          <cell r="F78">
            <v>60</v>
          </cell>
          <cell r="G78">
            <v>253</v>
          </cell>
          <cell r="I78">
            <v>253</v>
          </cell>
          <cell r="J78">
            <v>0.4</v>
          </cell>
          <cell r="M78">
            <v>60</v>
          </cell>
          <cell r="Q78">
            <v>12</v>
          </cell>
          <cell r="S78">
            <v>0</v>
          </cell>
          <cell r="V78">
            <v>21.083333333333332</v>
          </cell>
          <cell r="W78">
            <v>21.083333333333332</v>
          </cell>
          <cell r="X78">
            <v>39.6</v>
          </cell>
          <cell r="Y78">
            <v>4</v>
          </cell>
          <cell r="Z78">
            <v>30</v>
          </cell>
        </row>
        <row r="79">
          <cell r="A79" t="str">
            <v>390 Сосиски Восточные Халяль ТМ Вязанка в оболочке полиамид в вакуумной упаковке 0,33 кг  Поком</v>
          </cell>
          <cell r="B79" t="str">
            <v>шт</v>
          </cell>
          <cell r="D79">
            <v>91</v>
          </cell>
          <cell r="E79">
            <v>176</v>
          </cell>
          <cell r="F79">
            <v>66</v>
          </cell>
          <cell r="G79">
            <v>179</v>
          </cell>
          <cell r="I79">
            <v>179</v>
          </cell>
          <cell r="J79">
            <v>0.33</v>
          </cell>
          <cell r="M79">
            <v>66</v>
          </cell>
          <cell r="Q79">
            <v>13.2</v>
          </cell>
          <cell r="S79">
            <v>0</v>
          </cell>
          <cell r="V79">
            <v>13.560606060606061</v>
          </cell>
          <cell r="W79">
            <v>13.560606060606061</v>
          </cell>
          <cell r="X79">
            <v>29.8</v>
          </cell>
          <cell r="Y79">
            <v>2.6</v>
          </cell>
          <cell r="Z79">
            <v>28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D80">
            <v>53</v>
          </cell>
          <cell r="E80">
            <v>330</v>
          </cell>
          <cell r="F80">
            <v>65</v>
          </cell>
          <cell r="G80">
            <v>317</v>
          </cell>
          <cell r="H80">
            <v>280</v>
          </cell>
          <cell r="I80">
            <v>37</v>
          </cell>
          <cell r="J80">
            <v>0.37</v>
          </cell>
          <cell r="M80">
            <v>5</v>
          </cell>
          <cell r="N80">
            <v>60</v>
          </cell>
          <cell r="Q80">
            <v>1</v>
          </cell>
          <cell r="S80">
            <v>0</v>
          </cell>
          <cell r="V80">
            <v>37</v>
          </cell>
          <cell r="W80">
            <v>37</v>
          </cell>
          <cell r="X80">
            <v>0</v>
          </cell>
          <cell r="Y80">
            <v>0</v>
          </cell>
          <cell r="Z80">
            <v>0.2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D81">
            <v>76</v>
          </cell>
          <cell r="E81">
            <v>162</v>
          </cell>
          <cell r="F81">
            <v>78</v>
          </cell>
          <cell r="G81">
            <v>160</v>
          </cell>
          <cell r="H81">
            <v>84</v>
          </cell>
          <cell r="I81">
            <v>76</v>
          </cell>
          <cell r="J81">
            <v>0.6</v>
          </cell>
          <cell r="M81">
            <v>0</v>
          </cell>
          <cell r="N81">
            <v>78</v>
          </cell>
          <cell r="Q81">
            <v>0</v>
          </cell>
          <cell r="S81">
            <v>0</v>
          </cell>
          <cell r="V81" t="e">
            <v>#DIV/0!</v>
          </cell>
          <cell r="W81" t="e">
            <v>#DIV/0!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D82">
            <v>86</v>
          </cell>
          <cell r="E82">
            <v>90</v>
          </cell>
          <cell r="F82">
            <v>79.36</v>
          </cell>
          <cell r="G82">
            <v>78.64</v>
          </cell>
          <cell r="I82">
            <v>78.64</v>
          </cell>
          <cell r="J82">
            <v>0.4</v>
          </cell>
          <cell r="M82">
            <v>19.36</v>
          </cell>
          <cell r="N82">
            <v>60</v>
          </cell>
          <cell r="Q82">
            <v>3.8719999999999999</v>
          </cell>
          <cell r="S82">
            <v>0</v>
          </cell>
          <cell r="V82">
            <v>20.309917355371901</v>
          </cell>
          <cell r="W82">
            <v>20.309917355371901</v>
          </cell>
          <cell r="X82">
            <v>0</v>
          </cell>
          <cell r="Y82">
            <v>0</v>
          </cell>
          <cell r="Z82">
            <v>4.5999999999999996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D83">
            <v>91</v>
          </cell>
          <cell r="E83">
            <v>180</v>
          </cell>
          <cell r="F83">
            <v>87</v>
          </cell>
          <cell r="G83">
            <v>178</v>
          </cell>
          <cell r="H83">
            <v>90</v>
          </cell>
          <cell r="I83">
            <v>88</v>
          </cell>
          <cell r="J83">
            <v>0.35</v>
          </cell>
          <cell r="M83">
            <v>3</v>
          </cell>
          <cell r="N83">
            <v>84</v>
          </cell>
          <cell r="Q83">
            <v>0.6</v>
          </cell>
          <cell r="S83">
            <v>0</v>
          </cell>
          <cell r="V83">
            <v>146.66666666666669</v>
          </cell>
          <cell r="W83">
            <v>146.66666666666669</v>
          </cell>
          <cell r="X83">
            <v>0</v>
          </cell>
          <cell r="Y83">
            <v>0</v>
          </cell>
          <cell r="Z83">
            <v>1.2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D84">
            <v>83</v>
          </cell>
          <cell r="E84">
            <v>186</v>
          </cell>
          <cell r="F84">
            <v>68</v>
          </cell>
          <cell r="G84">
            <v>201</v>
          </cell>
          <cell r="H84">
            <v>102</v>
          </cell>
          <cell r="I84">
            <v>99</v>
          </cell>
          <cell r="J84">
            <v>0.6</v>
          </cell>
          <cell r="M84">
            <v>2</v>
          </cell>
          <cell r="N84">
            <v>66</v>
          </cell>
          <cell r="Q84">
            <v>0.4</v>
          </cell>
          <cell r="S84">
            <v>0</v>
          </cell>
          <cell r="V84">
            <v>247.5</v>
          </cell>
          <cell r="W84">
            <v>247.5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D85">
            <v>90</v>
          </cell>
          <cell r="E85">
            <v>90</v>
          </cell>
          <cell r="F85">
            <v>47</v>
          </cell>
          <cell r="G85">
            <v>132</v>
          </cell>
          <cell r="I85">
            <v>132</v>
          </cell>
          <cell r="J85">
            <v>0.4</v>
          </cell>
          <cell r="M85">
            <v>11</v>
          </cell>
          <cell r="N85">
            <v>36</v>
          </cell>
          <cell r="Q85">
            <v>2.2000000000000002</v>
          </cell>
          <cell r="S85">
            <v>0</v>
          </cell>
          <cell r="V85">
            <v>59.999999999999993</v>
          </cell>
          <cell r="W85">
            <v>59.999999999999993</v>
          </cell>
          <cell r="X85">
            <v>0</v>
          </cell>
          <cell r="Y85">
            <v>0</v>
          </cell>
          <cell r="Z85">
            <v>0.6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D86">
            <v>78</v>
          </cell>
          <cell r="E86">
            <v>150</v>
          </cell>
          <cell r="F86">
            <v>72</v>
          </cell>
          <cell r="G86">
            <v>155</v>
          </cell>
          <cell r="H86">
            <v>72</v>
          </cell>
          <cell r="I86">
            <v>83</v>
          </cell>
          <cell r="J86">
            <v>0.45</v>
          </cell>
          <cell r="M86">
            <v>0</v>
          </cell>
          <cell r="N86">
            <v>72</v>
          </cell>
          <cell r="Q86">
            <v>0</v>
          </cell>
          <cell r="S86">
            <v>0</v>
          </cell>
          <cell r="V86" t="e">
            <v>#DIV/0!</v>
          </cell>
          <cell r="W86" t="e">
            <v>#DIV/0!</v>
          </cell>
          <cell r="X86">
            <v>0</v>
          </cell>
          <cell r="Y86">
            <v>0</v>
          </cell>
          <cell r="Z86">
            <v>0.4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D87">
            <v>28.273</v>
          </cell>
          <cell r="E87">
            <v>44.283000000000001</v>
          </cell>
          <cell r="F87">
            <v>36.356999999999999</v>
          </cell>
          <cell r="G87">
            <v>17.36</v>
          </cell>
          <cell r="I87">
            <v>17.36</v>
          </cell>
          <cell r="J87">
            <v>1</v>
          </cell>
          <cell r="M87">
            <v>10.544</v>
          </cell>
          <cell r="N87">
            <v>25.812999999999999</v>
          </cell>
          <cell r="Q87">
            <v>2.1088</v>
          </cell>
          <cell r="S87">
            <v>0</v>
          </cell>
          <cell r="V87">
            <v>8.232169954476479</v>
          </cell>
          <cell r="W87">
            <v>8.232169954476479</v>
          </cell>
          <cell r="X87">
            <v>0</v>
          </cell>
          <cell r="Y87">
            <v>0</v>
          </cell>
          <cell r="Z87">
            <v>5.920399999999999</v>
          </cell>
        </row>
        <row r="88">
          <cell r="A88" t="str">
            <v>БОНУС_096  Сосиски Баварские,  0.42кг,ПОКОМ</v>
          </cell>
          <cell r="B88" t="str">
            <v>шт</v>
          </cell>
          <cell r="F88">
            <v>95</v>
          </cell>
          <cell r="G88">
            <v>-95</v>
          </cell>
          <cell r="I88">
            <v>-95</v>
          </cell>
          <cell r="J88">
            <v>0</v>
          </cell>
          <cell r="M88">
            <v>95</v>
          </cell>
          <cell r="Q88">
            <v>19</v>
          </cell>
          <cell r="S88">
            <v>0</v>
          </cell>
          <cell r="V88">
            <v>-5</v>
          </cell>
          <cell r="W88">
            <v>-5</v>
          </cell>
          <cell r="X88">
            <v>23.6</v>
          </cell>
          <cell r="Y88">
            <v>0.2</v>
          </cell>
          <cell r="Z88">
            <v>0</v>
          </cell>
        </row>
        <row r="89">
          <cell r="A89" t="str">
            <v>БОНУС_229  Колбаса Молочная Дугушка, в/у, ВЕС, ТМ Стародворье   ПОКОМ</v>
          </cell>
          <cell r="B89" t="str">
            <v>кг</v>
          </cell>
          <cell r="F89">
            <v>7.0519999999999996</v>
          </cell>
          <cell r="G89">
            <v>-7.0519999999999996</v>
          </cell>
          <cell r="I89">
            <v>-7.0519999999999996</v>
          </cell>
          <cell r="J89">
            <v>0</v>
          </cell>
          <cell r="M89">
            <v>7.0519999999999996</v>
          </cell>
          <cell r="Q89">
            <v>1.4103999999999999</v>
          </cell>
          <cell r="S89">
            <v>0</v>
          </cell>
          <cell r="V89">
            <v>-5</v>
          </cell>
          <cell r="W89">
            <v>-5</v>
          </cell>
          <cell r="X89">
            <v>19.526400000000002</v>
          </cell>
          <cell r="Y89">
            <v>31.747000000000003</v>
          </cell>
          <cell r="Z89">
            <v>0</v>
          </cell>
        </row>
        <row r="90">
          <cell r="A90" t="str">
            <v>БОНУС_314 Колбаса вареная Филейская ТМ Вязанка ТС Классическая в оболочке полиамид.  ПОКОМ</v>
          </cell>
          <cell r="B90" t="str">
            <v>кг</v>
          </cell>
          <cell r="F90">
            <v>13.842000000000001</v>
          </cell>
          <cell r="G90">
            <v>-13.842000000000001</v>
          </cell>
          <cell r="I90">
            <v>-13.842000000000001</v>
          </cell>
          <cell r="J90">
            <v>0</v>
          </cell>
          <cell r="M90">
            <v>13.842000000000001</v>
          </cell>
          <cell r="Q90">
            <v>2.7684000000000002</v>
          </cell>
          <cell r="S90">
            <v>0</v>
          </cell>
          <cell r="V90">
            <v>-5</v>
          </cell>
          <cell r="W90">
            <v>-5</v>
          </cell>
          <cell r="X90">
            <v>5.9851999999999999</v>
          </cell>
          <cell r="Y90">
            <v>4.9428000000000001</v>
          </cell>
          <cell r="Z90">
            <v>0</v>
          </cell>
        </row>
        <row r="91">
          <cell r="A91" t="str">
            <v>У_296  Колбаса Мясорубская с рубленой грудинкой 0,35кг срез ТМ Стародворье  ПОКОМ</v>
          </cell>
          <cell r="B91" t="str">
            <v>шт</v>
          </cell>
          <cell r="F91">
            <v>2</v>
          </cell>
          <cell r="G91">
            <v>-2</v>
          </cell>
          <cell r="I91">
            <v>-2</v>
          </cell>
          <cell r="J91">
            <v>0</v>
          </cell>
          <cell r="M91">
            <v>2</v>
          </cell>
          <cell r="Q91">
            <v>0.4</v>
          </cell>
          <cell r="S91">
            <v>0</v>
          </cell>
          <cell r="V91">
            <v>-5</v>
          </cell>
          <cell r="W91">
            <v>-5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У_312  Ветчина Филейская ТМ Вязанка ТС Столичная ВЕС  ПОКОМ</v>
          </cell>
          <cell r="B92" t="str">
            <v>кг</v>
          </cell>
          <cell r="D92">
            <v>1.36</v>
          </cell>
          <cell r="F92">
            <v>1.3520000000000001</v>
          </cell>
          <cell r="G92">
            <v>-4.0529999999999999</v>
          </cell>
          <cell r="I92">
            <v>-4.0529999999999999</v>
          </cell>
          <cell r="J92">
            <v>0</v>
          </cell>
          <cell r="M92">
            <v>1.3520000000000001</v>
          </cell>
          <cell r="Q92">
            <v>0.27040000000000003</v>
          </cell>
          <cell r="S92">
            <v>0</v>
          </cell>
          <cell r="V92">
            <v>-14.988905325443785</v>
          </cell>
          <cell r="W92">
            <v>-14.988905325443785</v>
          </cell>
          <cell r="X92">
            <v>5.4261999999999997</v>
          </cell>
          <cell r="Y92">
            <v>14.144399999999999</v>
          </cell>
          <cell r="Z92">
            <v>1.0851999999999999</v>
          </cell>
        </row>
        <row r="93">
          <cell r="A93" t="str">
            <v>У_325 Колбаса Сервелат Мясорубский ТМ Стародворье с мелкорубленным окороком 0,35 кг  ПОКОМ</v>
          </cell>
          <cell r="B93" t="str">
            <v>шт</v>
          </cell>
          <cell r="F93">
            <v>2</v>
          </cell>
          <cell r="G93">
            <v>-2</v>
          </cell>
          <cell r="I93">
            <v>-2</v>
          </cell>
          <cell r="J93">
            <v>0</v>
          </cell>
          <cell r="M93">
            <v>2</v>
          </cell>
          <cell r="Q93">
            <v>0.4</v>
          </cell>
          <cell r="S93">
            <v>0</v>
          </cell>
          <cell r="V93">
            <v>-5</v>
          </cell>
          <cell r="W93">
            <v>-5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У_370 Ветчина Сливушка с индейкой ТМ Вязанка в оболочке полиамид.</v>
          </cell>
          <cell r="B94" t="str">
            <v>кг</v>
          </cell>
          <cell r="D94">
            <v>45.140999999999998</v>
          </cell>
          <cell r="F94">
            <v>30.082000000000001</v>
          </cell>
          <cell r="G94">
            <v>10.952</v>
          </cell>
          <cell r="I94">
            <v>10.952</v>
          </cell>
          <cell r="J94">
            <v>0</v>
          </cell>
          <cell r="M94">
            <v>30.082000000000001</v>
          </cell>
          <cell r="Q94">
            <v>6.0164</v>
          </cell>
          <cell r="S94">
            <v>0</v>
          </cell>
          <cell r="V94">
            <v>1.8203576889834452</v>
          </cell>
          <cell r="W94">
            <v>1.8203576889834452</v>
          </cell>
          <cell r="X94">
            <v>13.097200000000001</v>
          </cell>
          <cell r="Y94">
            <v>8.4890000000000008</v>
          </cell>
          <cell r="Z94">
            <v>6.2995999999999999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29789.739000000001</v>
          </cell>
          <cell r="G5">
            <v>25731.039999999997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309.74700000000001</v>
          </cell>
          <cell r="F6">
            <v>189.334</v>
          </cell>
          <cell r="G6">
            <v>77.504000000000005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626.61800000000005</v>
          </cell>
          <cell r="E7">
            <v>11.654</v>
          </cell>
          <cell r="F7">
            <v>107.02500000000001</v>
          </cell>
          <cell r="G7">
            <v>478.75700000000001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588.65</v>
          </cell>
          <cell r="E8">
            <v>74.441999999999993</v>
          </cell>
          <cell r="F8">
            <v>273.86099999999999</v>
          </cell>
          <cell r="G8">
            <v>296.20800000000003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D9">
            <v>88</v>
          </cell>
          <cell r="E9">
            <v>80</v>
          </cell>
          <cell r="F9">
            <v>37</v>
          </cell>
          <cell r="G9">
            <v>111</v>
          </cell>
          <cell r="H9">
            <v>0.4</v>
          </cell>
          <cell r="I9">
            <v>50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14</v>
          </cell>
          <cell r="F10">
            <v>-1</v>
          </cell>
          <cell r="H10">
            <v>0</v>
          </cell>
          <cell r="I10">
            <v>40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138</v>
          </cell>
          <cell r="E11">
            <v>102</v>
          </cell>
          <cell r="F11">
            <v>240</v>
          </cell>
          <cell r="H11">
            <v>0</v>
          </cell>
          <cell r="I11">
            <v>31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320</v>
          </cell>
          <cell r="E12">
            <v>428</v>
          </cell>
          <cell r="F12">
            <v>244</v>
          </cell>
          <cell r="G12">
            <v>444</v>
          </cell>
          <cell r="H12">
            <v>0.45</v>
          </cell>
          <cell r="I12">
            <v>45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959</v>
          </cell>
          <cell r="E13">
            <v>180</v>
          </cell>
          <cell r="F13">
            <v>370</v>
          </cell>
          <cell r="G13">
            <v>656</v>
          </cell>
          <cell r="H13">
            <v>0.45</v>
          </cell>
          <cell r="I13">
            <v>45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92</v>
          </cell>
          <cell r="E14">
            <v>1</v>
          </cell>
          <cell r="F14">
            <v>-1</v>
          </cell>
          <cell r="H14">
            <v>0.35</v>
          </cell>
          <cell r="I14">
            <v>45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285</v>
          </cell>
          <cell r="E15">
            <v>30</v>
          </cell>
          <cell r="F15">
            <v>155</v>
          </cell>
          <cell r="G15">
            <v>158</v>
          </cell>
          <cell r="H15">
            <v>0</v>
          </cell>
          <cell r="I15">
            <v>50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60</v>
          </cell>
          <cell r="F16">
            <v>60</v>
          </cell>
          <cell r="H16">
            <v>0</v>
          </cell>
          <cell r="I16">
            <v>180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24</v>
          </cell>
          <cell r="E17">
            <v>1</v>
          </cell>
          <cell r="F17">
            <v>25</v>
          </cell>
          <cell r="H17">
            <v>0</v>
          </cell>
          <cell r="I17">
            <v>50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30</v>
          </cell>
          <cell r="F18">
            <v>30</v>
          </cell>
          <cell r="H18">
            <v>0</v>
          </cell>
          <cell r="I18">
            <v>50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116</v>
          </cell>
          <cell r="F19">
            <v>43</v>
          </cell>
          <cell r="G19">
            <v>69</v>
          </cell>
          <cell r="H19">
            <v>0.5</v>
          </cell>
          <cell r="I19">
            <v>60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408</v>
          </cell>
          <cell r="E20">
            <v>250</v>
          </cell>
          <cell r="F20">
            <v>540</v>
          </cell>
          <cell r="H20">
            <v>0</v>
          </cell>
          <cell r="I20">
            <v>55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D21">
            <v>80</v>
          </cell>
          <cell r="E21">
            <v>40</v>
          </cell>
          <cell r="F21">
            <v>120</v>
          </cell>
          <cell r="H21">
            <v>0</v>
          </cell>
          <cell r="I21">
            <v>55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D22">
            <v>170</v>
          </cell>
          <cell r="E22">
            <v>66</v>
          </cell>
          <cell r="F22">
            <v>168</v>
          </cell>
          <cell r="G22">
            <v>57</v>
          </cell>
          <cell r="H22">
            <v>0.3</v>
          </cell>
          <cell r="I22">
            <v>40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D23">
            <v>198</v>
          </cell>
          <cell r="E23">
            <v>300</v>
          </cell>
          <cell r="F23">
            <v>498</v>
          </cell>
          <cell r="H23">
            <v>0</v>
          </cell>
          <cell r="I23">
            <v>50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D24">
            <v>150</v>
          </cell>
          <cell r="E24">
            <v>102</v>
          </cell>
          <cell r="F24">
            <v>252</v>
          </cell>
          <cell r="H24">
            <v>0</v>
          </cell>
          <cell r="I24">
            <v>40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D25">
            <v>584</v>
          </cell>
          <cell r="E25">
            <v>509</v>
          </cell>
          <cell r="F25">
            <v>1029</v>
          </cell>
          <cell r="G25">
            <v>62</v>
          </cell>
          <cell r="H25">
            <v>0.42</v>
          </cell>
          <cell r="I25">
            <v>40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1138</v>
          </cell>
          <cell r="E26">
            <v>300</v>
          </cell>
          <cell r="F26">
            <v>1271.2</v>
          </cell>
          <cell r="G26">
            <v>5</v>
          </cell>
          <cell r="H26">
            <v>0.42</v>
          </cell>
          <cell r="I26">
            <v>45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D27">
            <v>84</v>
          </cell>
          <cell r="F27">
            <v>84</v>
          </cell>
          <cell r="H27">
            <v>0</v>
          </cell>
          <cell r="I27">
            <v>45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D28">
            <v>144</v>
          </cell>
          <cell r="E28">
            <v>54</v>
          </cell>
          <cell r="F28">
            <v>198</v>
          </cell>
          <cell r="H28">
            <v>0</v>
          </cell>
          <cell r="I28">
            <v>35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D29">
            <v>96</v>
          </cell>
          <cell r="E29">
            <v>40</v>
          </cell>
          <cell r="F29">
            <v>136</v>
          </cell>
          <cell r="H29">
            <v>0</v>
          </cell>
          <cell r="I29">
            <v>45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B30" t="str">
            <v>шт</v>
          </cell>
          <cell r="D30">
            <v>57</v>
          </cell>
          <cell r="E30">
            <v>24</v>
          </cell>
          <cell r="F30">
            <v>67</v>
          </cell>
          <cell r="G30">
            <v>11</v>
          </cell>
          <cell r="H30">
            <v>0.35</v>
          </cell>
          <cell r="I30">
            <v>45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48</v>
          </cell>
          <cell r="E31">
            <v>44</v>
          </cell>
          <cell r="F31">
            <v>92</v>
          </cell>
          <cell r="H31">
            <v>0</v>
          </cell>
          <cell r="I31">
            <v>45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60</v>
          </cell>
          <cell r="E32">
            <v>42</v>
          </cell>
          <cell r="F32">
            <v>102</v>
          </cell>
          <cell r="H32">
            <v>0</v>
          </cell>
          <cell r="I32">
            <v>45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Нояб</v>
          </cell>
          <cell r="D33">
            <v>1122.665</v>
          </cell>
          <cell r="F33">
            <v>533.68499999999995</v>
          </cell>
          <cell r="G33">
            <v>436.63499999999999</v>
          </cell>
          <cell r="H33">
            <v>1</v>
          </cell>
          <cell r="I33">
            <v>55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D34">
            <v>3206.277</v>
          </cell>
          <cell r="E34">
            <v>837.29300000000001</v>
          </cell>
          <cell r="F34">
            <v>3009.0970000000002</v>
          </cell>
          <cell r="G34">
            <v>799.44200000000001</v>
          </cell>
          <cell r="H34">
            <v>1</v>
          </cell>
          <cell r="I34">
            <v>50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D35">
            <v>53.677999999999997</v>
          </cell>
          <cell r="F35">
            <v>21.134</v>
          </cell>
          <cell r="G35">
            <v>7.8920000000000003</v>
          </cell>
          <cell r="H35">
            <v>1</v>
          </cell>
          <cell r="I35">
            <v>55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Нояб</v>
          </cell>
          <cell r="D36">
            <v>1656.405</v>
          </cell>
          <cell r="E36">
            <v>7.3460000000000001</v>
          </cell>
          <cell r="F36">
            <v>1.75</v>
          </cell>
          <cell r="H36">
            <v>1</v>
          </cell>
          <cell r="I36">
            <v>55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D37">
            <v>6632.4549999999999</v>
          </cell>
          <cell r="E37">
            <v>3609.73</v>
          </cell>
          <cell r="F37">
            <v>4195.0940000000001</v>
          </cell>
          <cell r="G37">
            <v>5540.5659999999998</v>
          </cell>
          <cell r="H37">
            <v>1</v>
          </cell>
          <cell r="I37">
            <v>60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Нояб</v>
          </cell>
          <cell r="D38">
            <v>27.091000000000001</v>
          </cell>
          <cell r="E38">
            <v>188.82599999999999</v>
          </cell>
          <cell r="F38">
            <v>24.555</v>
          </cell>
          <cell r="G38">
            <v>169.41800000000001</v>
          </cell>
          <cell r="H38">
            <v>1</v>
          </cell>
          <cell r="I38">
            <v>50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Нояб</v>
          </cell>
          <cell r="D39">
            <v>568.81299999999999</v>
          </cell>
          <cell r="E39">
            <v>1205.299</v>
          </cell>
          <cell r="F39">
            <v>407.21100000000001</v>
          </cell>
          <cell r="G39">
            <v>1039.2950000000001</v>
          </cell>
          <cell r="H39">
            <v>1</v>
          </cell>
          <cell r="I39">
            <v>55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D40">
            <v>3808.6759999999999</v>
          </cell>
          <cell r="E40">
            <v>3584.2710000000002</v>
          </cell>
          <cell r="F40">
            <v>3280.4349999999999</v>
          </cell>
          <cell r="G40">
            <v>3717.3330000000001</v>
          </cell>
          <cell r="H40">
            <v>1</v>
          </cell>
          <cell r="I40">
            <v>60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D41">
            <v>2172.9749999999999</v>
          </cell>
          <cell r="F41">
            <v>1535.251</v>
          </cell>
          <cell r="G41">
            <v>77.965000000000003</v>
          </cell>
          <cell r="H41">
            <v>1</v>
          </cell>
          <cell r="I41">
            <v>60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Нояб</v>
          </cell>
          <cell r="D42">
            <v>593.01499999999999</v>
          </cell>
          <cell r="E42">
            <v>225.13499999999999</v>
          </cell>
          <cell r="F42">
            <v>94.277000000000001</v>
          </cell>
          <cell r="G42">
            <v>163.73500000000001</v>
          </cell>
          <cell r="H42">
            <v>1</v>
          </cell>
          <cell r="I42">
            <v>60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Нояб</v>
          </cell>
          <cell r="D43">
            <v>176.84899999999999</v>
          </cell>
          <cell r="E43">
            <v>555.005</v>
          </cell>
          <cell r="F43">
            <v>159.03200000000001</v>
          </cell>
          <cell r="G43">
            <v>498.85599999999999</v>
          </cell>
          <cell r="H43">
            <v>1</v>
          </cell>
          <cell r="I43">
            <v>60</v>
          </cell>
        </row>
        <row r="44">
          <cell r="A44" t="str">
            <v>240  Колбаса Салями охотничья, ВЕС. ПОКОМ</v>
          </cell>
          <cell r="B44" t="str">
            <v>кг</v>
          </cell>
          <cell r="D44">
            <v>22.945</v>
          </cell>
          <cell r="E44">
            <v>14.019</v>
          </cell>
          <cell r="F44">
            <v>11.372999999999999</v>
          </cell>
          <cell r="G44">
            <v>20.672999999999998</v>
          </cell>
          <cell r="H44">
            <v>1</v>
          </cell>
          <cell r="I44">
            <v>180</v>
          </cell>
        </row>
        <row r="45">
          <cell r="A45" t="str">
            <v>242  Колбаса Сервелат ЗАПЕЧ.Дугушка ТМ Стародворье, вектор, в/к     ПОКОМ</v>
          </cell>
          <cell r="B45" t="str">
            <v>кг</v>
          </cell>
          <cell r="C45" t="str">
            <v>Нояб</v>
          </cell>
          <cell r="D45">
            <v>483.904</v>
          </cell>
          <cell r="E45">
            <v>907.47699999999998</v>
          </cell>
          <cell r="F45">
            <v>445.58</v>
          </cell>
          <cell r="G45">
            <v>808.97900000000004</v>
          </cell>
          <cell r="H45">
            <v>1</v>
          </cell>
          <cell r="I45">
            <v>60</v>
          </cell>
        </row>
        <row r="46">
          <cell r="A46" t="str">
            <v>243  Колбаса Сервелат Зернистый, ВЕС.  ПОКОМ</v>
          </cell>
          <cell r="B46" t="str">
            <v>кг</v>
          </cell>
          <cell r="D46">
            <v>137.44999999999999</v>
          </cell>
          <cell r="E46">
            <v>1.153</v>
          </cell>
          <cell r="F46">
            <v>52.173000000000002</v>
          </cell>
          <cell r="G46">
            <v>73.2</v>
          </cell>
          <cell r="H46">
            <v>1</v>
          </cell>
          <cell r="I46">
            <v>35</v>
          </cell>
        </row>
        <row r="47">
          <cell r="A47" t="str">
            <v>244  Колбаса Сервелат Кремлевский, ВЕС. ПОКОМ</v>
          </cell>
          <cell r="B47" t="str">
            <v>кг</v>
          </cell>
          <cell r="D47">
            <v>7.024</v>
          </cell>
          <cell r="F47">
            <v>2.1320000000000001</v>
          </cell>
          <cell r="H47">
            <v>1</v>
          </cell>
          <cell r="I47">
            <v>40</v>
          </cell>
        </row>
        <row r="48">
          <cell r="A48" t="str">
            <v>247  Сардельки Нежные, ВЕС.  ПОКОМ</v>
          </cell>
          <cell r="B48" t="str">
            <v>кг</v>
          </cell>
          <cell r="D48">
            <v>143.458</v>
          </cell>
          <cell r="F48">
            <v>34.613999999999997</v>
          </cell>
          <cell r="H48">
            <v>1</v>
          </cell>
          <cell r="I48">
            <v>30</v>
          </cell>
        </row>
        <row r="49">
          <cell r="A49" t="str">
            <v>248  Сардельки Сочные ТМ Особый рецепт,   ПОКОМ</v>
          </cell>
          <cell r="B49" t="str">
            <v>кг</v>
          </cell>
          <cell r="D49">
            <v>372.779</v>
          </cell>
          <cell r="E49">
            <v>191.95699999999999</v>
          </cell>
          <cell r="F49">
            <v>397.23200000000003</v>
          </cell>
          <cell r="G49">
            <v>144.89400000000001</v>
          </cell>
          <cell r="H49">
            <v>1</v>
          </cell>
          <cell r="I49">
            <v>30</v>
          </cell>
        </row>
        <row r="50">
          <cell r="A50" t="str">
            <v>250  Сардельки стародворские с говядиной в обол. NDX, ВЕС. ПОКОМ</v>
          </cell>
          <cell r="B50" t="str">
            <v>кг</v>
          </cell>
          <cell r="D50">
            <v>471.73500000000001</v>
          </cell>
          <cell r="E50">
            <v>307.17200000000003</v>
          </cell>
          <cell r="F50">
            <v>329.59500000000003</v>
          </cell>
          <cell r="G50">
            <v>382.178</v>
          </cell>
          <cell r="H50">
            <v>1</v>
          </cell>
          <cell r="I50">
            <v>30</v>
          </cell>
        </row>
        <row r="51">
          <cell r="A51" t="str">
            <v>253  Сосиски Ганноверские   ПОКОМ</v>
          </cell>
          <cell r="B51" t="str">
            <v>кг</v>
          </cell>
          <cell r="D51">
            <v>47.530999999999999</v>
          </cell>
          <cell r="E51">
            <v>1.7999999999999999E-2</v>
          </cell>
          <cell r="F51">
            <v>12.167</v>
          </cell>
          <cell r="G51">
            <v>31.327000000000002</v>
          </cell>
          <cell r="H51">
            <v>1</v>
          </cell>
          <cell r="I51">
            <v>40</v>
          </cell>
        </row>
        <row r="52">
          <cell r="A52" t="str">
            <v>254  Сосиски Датские, ВЕС, ТМ КОЛБАСНЫЙ СТАНДАРТ ПОКОМ</v>
          </cell>
          <cell r="B52" t="str">
            <v>кг</v>
          </cell>
          <cell r="D52">
            <v>9.4410000000000007</v>
          </cell>
          <cell r="E52">
            <v>62.234999999999999</v>
          </cell>
          <cell r="F52">
            <v>3.9860000000000002</v>
          </cell>
          <cell r="G52">
            <v>67.69</v>
          </cell>
          <cell r="H52">
            <v>1</v>
          </cell>
          <cell r="I52">
            <v>40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D53">
            <v>1406.2339999999999</v>
          </cell>
          <cell r="E53">
            <v>1302.8150000000001</v>
          </cell>
          <cell r="F53">
            <v>981.54399999999998</v>
          </cell>
          <cell r="G53">
            <v>1470.501</v>
          </cell>
          <cell r="H53">
            <v>1</v>
          </cell>
          <cell r="I53">
            <v>40</v>
          </cell>
        </row>
        <row r="54">
          <cell r="A54" t="str">
            <v>257  Сосиски Молочные оригинальные ТМ Особый рецепт, ВЕС.   ПОКОМ</v>
          </cell>
          <cell r="B54" t="str">
            <v>кг</v>
          </cell>
          <cell r="D54">
            <v>75.936000000000007</v>
          </cell>
          <cell r="F54">
            <v>7.86</v>
          </cell>
          <cell r="G54">
            <v>68.031000000000006</v>
          </cell>
          <cell r="H54">
            <v>1</v>
          </cell>
          <cell r="I54">
            <v>35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D55">
            <v>64.254999999999995</v>
          </cell>
          <cell r="E55">
            <v>4.5999999999999999E-2</v>
          </cell>
          <cell r="F55">
            <v>60.029000000000003</v>
          </cell>
          <cell r="G55">
            <v>4.2720000000000002</v>
          </cell>
          <cell r="H55">
            <v>1</v>
          </cell>
          <cell r="I55">
            <v>45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D56">
            <v>50.246000000000002</v>
          </cell>
          <cell r="E56">
            <v>103.666</v>
          </cell>
          <cell r="F56">
            <v>28.802</v>
          </cell>
          <cell r="G56">
            <v>104.345</v>
          </cell>
          <cell r="H56">
            <v>1</v>
          </cell>
          <cell r="I56">
            <v>45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D57">
            <v>41</v>
          </cell>
          <cell r="E57">
            <v>177</v>
          </cell>
          <cell r="F57">
            <v>23</v>
          </cell>
          <cell r="G57">
            <v>174</v>
          </cell>
          <cell r="H57">
            <v>0.35</v>
          </cell>
          <cell r="I57">
            <v>40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Нояб</v>
          </cell>
          <cell r="D58">
            <v>441</v>
          </cell>
          <cell r="E58">
            <v>768</v>
          </cell>
          <cell r="F58">
            <v>398</v>
          </cell>
          <cell r="G58">
            <v>705</v>
          </cell>
          <cell r="H58">
            <v>0.4</v>
          </cell>
          <cell r="I58">
            <v>45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D59">
            <v>102</v>
          </cell>
          <cell r="E59">
            <v>30</v>
          </cell>
          <cell r="F59">
            <v>39</v>
          </cell>
          <cell r="G59">
            <v>80</v>
          </cell>
          <cell r="H59">
            <v>0.45</v>
          </cell>
          <cell r="I59">
            <v>50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D60">
            <v>619.17499999999995</v>
          </cell>
          <cell r="F60">
            <v>252.185</v>
          </cell>
          <cell r="G60">
            <v>323.34800000000001</v>
          </cell>
          <cell r="H60">
            <v>1</v>
          </cell>
          <cell r="I60">
            <v>45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D61">
            <v>65</v>
          </cell>
          <cell r="E61">
            <v>248</v>
          </cell>
          <cell r="F61">
            <v>55</v>
          </cell>
          <cell r="G61">
            <v>241</v>
          </cell>
          <cell r="H61">
            <v>0.35</v>
          </cell>
          <cell r="I61">
            <v>40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Нояб</v>
          </cell>
          <cell r="D62">
            <v>469</v>
          </cell>
          <cell r="E62">
            <v>768</v>
          </cell>
          <cell r="F62">
            <v>435</v>
          </cell>
          <cell r="G62">
            <v>714</v>
          </cell>
          <cell r="H62">
            <v>0.4</v>
          </cell>
          <cell r="I62">
            <v>40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Нояб</v>
          </cell>
          <cell r="D63">
            <v>989</v>
          </cell>
          <cell r="E63">
            <v>1890</v>
          </cell>
          <cell r="F63">
            <v>1660</v>
          </cell>
          <cell r="G63">
            <v>1029</v>
          </cell>
          <cell r="H63">
            <v>0.4</v>
          </cell>
          <cell r="I63">
            <v>45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Нояб</v>
          </cell>
          <cell r="D64">
            <v>105</v>
          </cell>
          <cell r="E64">
            <v>84</v>
          </cell>
          <cell r="F64">
            <v>101</v>
          </cell>
          <cell r="G64">
            <v>73</v>
          </cell>
          <cell r="H64">
            <v>0.4</v>
          </cell>
          <cell r="I64">
            <v>40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Нояб</v>
          </cell>
          <cell r="D65">
            <v>115.8</v>
          </cell>
          <cell r="E65">
            <v>10.923999999999999</v>
          </cell>
          <cell r="F65">
            <v>62.277000000000001</v>
          </cell>
          <cell r="G65">
            <v>87.563000000000002</v>
          </cell>
          <cell r="H65">
            <v>1</v>
          </cell>
          <cell r="I65">
            <v>50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Нояб</v>
          </cell>
          <cell r="D66">
            <v>305.83999999999997</v>
          </cell>
          <cell r="E66">
            <v>347.29</v>
          </cell>
          <cell r="F66">
            <v>251.68</v>
          </cell>
          <cell r="G66">
            <v>316.07499999999999</v>
          </cell>
          <cell r="H66">
            <v>1</v>
          </cell>
          <cell r="I66">
            <v>50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Нояб</v>
          </cell>
          <cell r="D67">
            <v>697.46799999999996</v>
          </cell>
          <cell r="F67">
            <v>175.02799999999999</v>
          </cell>
          <cell r="G67">
            <v>613.428</v>
          </cell>
          <cell r="H67">
            <v>1</v>
          </cell>
          <cell r="I67">
            <v>55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B68" t="str">
            <v>кг</v>
          </cell>
          <cell r="D68">
            <v>736.79300000000001</v>
          </cell>
          <cell r="E68">
            <v>0.21199999999999999</v>
          </cell>
          <cell r="F68">
            <v>145.12700000000001</v>
          </cell>
          <cell r="G68">
            <v>577.99300000000005</v>
          </cell>
          <cell r="H68">
            <v>1</v>
          </cell>
          <cell r="I68">
            <v>40</v>
          </cell>
        </row>
        <row r="69">
          <cell r="A69" t="str">
            <v>320  Сосиски Сочинки с сочным окороком 0,4 кг ТМ Стародворье  ПОКОМ</v>
          </cell>
          <cell r="B69" t="str">
            <v>шт</v>
          </cell>
          <cell r="C69" t="str">
            <v>Нояб</v>
          </cell>
          <cell r="D69">
            <v>119</v>
          </cell>
          <cell r="E69">
            <v>516</v>
          </cell>
          <cell r="F69">
            <v>68</v>
          </cell>
          <cell r="G69">
            <v>497</v>
          </cell>
          <cell r="H69">
            <v>0.4</v>
          </cell>
          <cell r="I69">
            <v>45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E70">
            <v>42</v>
          </cell>
          <cell r="F70">
            <v>4</v>
          </cell>
          <cell r="G70">
            <v>38</v>
          </cell>
          <cell r="H70">
            <v>0.35</v>
          </cell>
          <cell r="I70">
            <v>40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D71">
            <v>30</v>
          </cell>
          <cell r="F71">
            <v>30</v>
          </cell>
          <cell r="H71">
            <v>0</v>
          </cell>
          <cell r="I71">
            <v>45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D72">
            <v>260</v>
          </cell>
          <cell r="E72">
            <v>250</v>
          </cell>
          <cell r="F72">
            <v>510</v>
          </cell>
          <cell r="H72">
            <v>0</v>
          </cell>
          <cell r="I72">
            <v>60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D73">
            <v>40</v>
          </cell>
          <cell r="F73">
            <v>40</v>
          </cell>
          <cell r="H73">
            <v>0</v>
          </cell>
          <cell r="I73">
            <v>40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D74">
            <v>42</v>
          </cell>
          <cell r="E74">
            <v>43</v>
          </cell>
          <cell r="F74">
            <v>85</v>
          </cell>
          <cell r="H74">
            <v>0</v>
          </cell>
          <cell r="I74">
            <v>45</v>
          </cell>
        </row>
        <row r="75">
          <cell r="A75" t="str">
            <v>347 Паштет печеночный со сливочным маслом ТМ Стародворье ламистер 0,1 кг. Консервы   ПОКОМ</v>
          </cell>
          <cell r="B75" t="str">
            <v>шт</v>
          </cell>
          <cell r="D75">
            <v>60</v>
          </cell>
          <cell r="E75">
            <v>300</v>
          </cell>
          <cell r="F75">
            <v>360</v>
          </cell>
          <cell r="H75">
            <v>0</v>
          </cell>
          <cell r="I75">
            <v>730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  <cell r="B76" t="str">
            <v>шт</v>
          </cell>
          <cell r="D76">
            <v>120</v>
          </cell>
          <cell r="E76">
            <v>96</v>
          </cell>
          <cell r="F76">
            <v>216</v>
          </cell>
          <cell r="H76">
            <v>0</v>
          </cell>
          <cell r="I76">
            <v>45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B77" t="str">
            <v>шт</v>
          </cell>
          <cell r="D77">
            <v>42</v>
          </cell>
          <cell r="F77">
            <v>42</v>
          </cell>
          <cell r="H77">
            <v>0</v>
          </cell>
          <cell r="I77">
            <v>45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416</v>
          </cell>
          <cell r="E78">
            <v>156</v>
          </cell>
          <cell r="F78">
            <v>434</v>
          </cell>
          <cell r="G78">
            <v>74</v>
          </cell>
          <cell r="H78">
            <v>0.4</v>
          </cell>
          <cell r="I78">
            <v>40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D79">
            <v>354</v>
          </cell>
          <cell r="E79">
            <v>204</v>
          </cell>
          <cell r="F79">
            <v>558</v>
          </cell>
          <cell r="H79">
            <v>0</v>
          </cell>
          <cell r="I79">
            <v>40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D80">
            <v>22.869</v>
          </cell>
          <cell r="F80">
            <v>8.5579999999999998</v>
          </cell>
          <cell r="G80">
            <v>10.692</v>
          </cell>
          <cell r="H80">
            <v>1</v>
          </cell>
          <cell r="I80">
            <v>40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D81">
            <v>6</v>
          </cell>
          <cell r="H81">
            <v>0.35</v>
          </cell>
          <cell r="I81">
            <v>35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23</v>
          </cell>
          <cell r="E82">
            <v>67</v>
          </cell>
          <cell r="F82">
            <v>14</v>
          </cell>
          <cell r="G82">
            <v>64</v>
          </cell>
          <cell r="H82">
            <v>0.28000000000000003</v>
          </cell>
          <cell r="I82">
            <v>45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115.961</v>
          </cell>
          <cell r="E83">
            <v>87.616</v>
          </cell>
          <cell r="F83">
            <v>67.5</v>
          </cell>
          <cell r="G83">
            <v>103.774</v>
          </cell>
          <cell r="H83">
            <v>1</v>
          </cell>
          <cell r="I83">
            <v>30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69</v>
          </cell>
          <cell r="E84">
            <v>90</v>
          </cell>
          <cell r="F84">
            <v>50</v>
          </cell>
          <cell r="G84">
            <v>92</v>
          </cell>
          <cell r="H84">
            <v>0.28000000000000003</v>
          </cell>
          <cell r="I84">
            <v>45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12.81</v>
          </cell>
          <cell r="E85">
            <v>97.212999999999994</v>
          </cell>
          <cell r="F85">
            <v>10.84</v>
          </cell>
          <cell r="G85">
            <v>86.373000000000005</v>
          </cell>
          <cell r="H85">
            <v>1</v>
          </cell>
          <cell r="I85">
            <v>50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E86">
            <v>107.994</v>
          </cell>
          <cell r="G86">
            <v>107.994</v>
          </cell>
          <cell r="H86">
            <v>1</v>
          </cell>
          <cell r="I86">
            <v>50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142</v>
          </cell>
          <cell r="E87">
            <v>520</v>
          </cell>
          <cell r="F87">
            <v>109</v>
          </cell>
          <cell r="G87">
            <v>482</v>
          </cell>
          <cell r="H87">
            <v>0.4</v>
          </cell>
          <cell r="I87">
            <v>40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53</v>
          </cell>
          <cell r="E88">
            <v>391</v>
          </cell>
          <cell r="F88">
            <v>25</v>
          </cell>
          <cell r="G88">
            <v>365</v>
          </cell>
          <cell r="H88">
            <v>0.4</v>
          </cell>
          <cell r="I88">
            <v>40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D89">
            <v>114</v>
          </cell>
          <cell r="E89">
            <v>73</v>
          </cell>
          <cell r="F89">
            <v>157</v>
          </cell>
          <cell r="G89">
            <v>30</v>
          </cell>
          <cell r="H89">
            <v>0</v>
          </cell>
          <cell r="I89">
            <v>50</v>
          </cell>
        </row>
        <row r="90">
          <cell r="A90" t="str">
            <v>374  Сосиски Сочинки с сыром ф/в 0,3 кг п/а ТМ "Стародворье"  Поком</v>
          </cell>
          <cell r="B90" t="str">
            <v>шт</v>
          </cell>
          <cell r="D90">
            <v>84</v>
          </cell>
          <cell r="F90">
            <v>84</v>
          </cell>
          <cell r="H90">
            <v>0</v>
          </cell>
          <cell r="I90">
            <v>40</v>
          </cell>
        </row>
        <row r="91">
          <cell r="A91" t="str">
            <v>375  Сосиски Сочинки по-баварски Бавария Фикс.вес 0,84 П/а мгс Стародворье</v>
          </cell>
          <cell r="B91" t="str">
            <v>шт</v>
          </cell>
          <cell r="D91">
            <v>160</v>
          </cell>
          <cell r="E91">
            <v>88</v>
          </cell>
          <cell r="F91">
            <v>248</v>
          </cell>
          <cell r="H91">
            <v>0</v>
          </cell>
          <cell r="I91">
            <v>45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D92">
            <v>120</v>
          </cell>
          <cell r="E92">
            <v>101</v>
          </cell>
          <cell r="F92">
            <v>221</v>
          </cell>
          <cell r="H92">
            <v>0</v>
          </cell>
          <cell r="I92">
            <v>40</v>
          </cell>
        </row>
        <row r="93">
          <cell r="A93" t="str">
            <v>377  Сосиски Сочинки по-баварски с сыром ТМ Стародворье полиамид мгс ф/в 0,84 кг СК3</v>
          </cell>
          <cell r="B93" t="str">
            <v>шт</v>
          </cell>
          <cell r="D93">
            <v>144</v>
          </cell>
          <cell r="E93">
            <v>52</v>
          </cell>
          <cell r="F93">
            <v>196</v>
          </cell>
          <cell r="H93">
            <v>0</v>
          </cell>
          <cell r="I93">
            <v>40</v>
          </cell>
        </row>
        <row r="94">
          <cell r="A94" t="str">
            <v>381  Сардельки Сочинки 0,4кг ТМ Стародворье  ПОКОМ</v>
          </cell>
          <cell r="B94" t="str">
            <v>шт</v>
          </cell>
          <cell r="C94" t="str">
            <v>Нояб</v>
          </cell>
          <cell r="D94">
            <v>83</v>
          </cell>
          <cell r="F94">
            <v>22</v>
          </cell>
          <cell r="G94">
            <v>52</v>
          </cell>
          <cell r="H94">
            <v>0.4</v>
          </cell>
          <cell r="I94">
            <v>40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D95">
            <v>59.771000000000001</v>
          </cell>
          <cell r="E95">
            <v>260.733</v>
          </cell>
          <cell r="F95">
            <v>48.390999999999998</v>
          </cell>
          <cell r="G95">
            <v>254.21</v>
          </cell>
          <cell r="H95">
            <v>1</v>
          </cell>
          <cell r="I95">
            <v>40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D96">
            <v>73.900000000000006</v>
          </cell>
          <cell r="E96">
            <v>83.278999999999996</v>
          </cell>
          <cell r="F96">
            <v>51.576000000000001</v>
          </cell>
          <cell r="G96">
            <v>91.138000000000005</v>
          </cell>
          <cell r="H96">
            <v>1</v>
          </cell>
          <cell r="I96">
            <v>40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D97">
            <v>9</v>
          </cell>
          <cell r="E97">
            <v>4</v>
          </cell>
          <cell r="F97">
            <v>7</v>
          </cell>
          <cell r="H97">
            <v>0</v>
          </cell>
          <cell r="I97">
            <v>35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D98">
            <v>144</v>
          </cell>
          <cell r="E98">
            <v>17</v>
          </cell>
          <cell r="F98">
            <v>86</v>
          </cell>
          <cell r="G98">
            <v>75</v>
          </cell>
          <cell r="H98">
            <v>0.4</v>
          </cell>
          <cell r="I98">
            <v>90</v>
          </cell>
        </row>
        <row r="99">
          <cell r="A99" t="str">
            <v>390 Сосиски Восточные Халяль ТМ Вязанка в оболочке полиамид в вакуумной упаковке 0,33 кг  Поком</v>
          </cell>
          <cell r="B99" t="str">
            <v>шт</v>
          </cell>
          <cell r="D99">
            <v>176</v>
          </cell>
          <cell r="E99">
            <v>104</v>
          </cell>
          <cell r="F99">
            <v>163</v>
          </cell>
          <cell r="G99">
            <v>117</v>
          </cell>
          <cell r="H99">
            <v>0.33</v>
          </cell>
          <cell r="I99">
            <v>60</v>
          </cell>
        </row>
        <row r="100">
          <cell r="A100" t="str">
            <v>БОНУС_096  Сосиски Баварские,  0.42кг,ПОКОМ</v>
          </cell>
          <cell r="B100" t="str">
            <v>шт</v>
          </cell>
          <cell r="D100">
            <v>-71</v>
          </cell>
          <cell r="E100">
            <v>228.2</v>
          </cell>
          <cell r="F100">
            <v>84.2</v>
          </cell>
          <cell r="H100">
            <v>0</v>
          </cell>
          <cell r="I100">
            <v>0</v>
          </cell>
        </row>
        <row r="101">
          <cell r="A101" t="str">
            <v>БОНУС_229  Колбаса Молочная Дугушка, в/у, ВЕС, ТМ Стародворье   ПОКОМ</v>
          </cell>
          <cell r="B101" t="str">
            <v>кг</v>
          </cell>
          <cell r="D101">
            <v>-84.462000000000003</v>
          </cell>
          <cell r="E101">
            <v>248.28399999999999</v>
          </cell>
          <cell r="F101">
            <v>90.912999999999997</v>
          </cell>
          <cell r="H101">
            <v>0</v>
          </cell>
          <cell r="I101">
            <v>0</v>
          </cell>
        </row>
        <row r="102">
          <cell r="A102" t="str">
            <v>БОНУС_314 Колбаса вареная Филейская ТМ Вязанка ТС Классическая в оболочке полиамид.  ПОКОМ</v>
          </cell>
          <cell r="B102" t="str">
            <v>кг</v>
          </cell>
          <cell r="D102">
            <v>-10.875999999999999</v>
          </cell>
          <cell r="E102">
            <v>71.876999999999995</v>
          </cell>
          <cell r="F102">
            <v>48.832000000000001</v>
          </cell>
          <cell r="H102">
            <v>0</v>
          </cell>
          <cell r="I102">
            <v>0</v>
          </cell>
        </row>
        <row r="103">
          <cell r="A103" t="str">
            <v>У_003   Колбаса Вязанка с индейкой, вектор ВЕС, ПОКОМ</v>
          </cell>
          <cell r="B103" t="str">
            <v>кг</v>
          </cell>
          <cell r="D103">
            <v>604</v>
          </cell>
          <cell r="E103">
            <v>5.7510000000000003</v>
          </cell>
          <cell r="F103">
            <v>28.244</v>
          </cell>
          <cell r="H103">
            <v>0</v>
          </cell>
          <cell r="I103">
            <v>0</v>
          </cell>
        </row>
        <row r="104">
          <cell r="A104" t="str">
            <v>У_022  Колбаса Вязанка со шпиком, вектор 0,5кг, ПОКОМ</v>
          </cell>
          <cell r="B104" t="str">
            <v>шт</v>
          </cell>
          <cell r="D104">
            <v>12</v>
          </cell>
          <cell r="G104">
            <v>8</v>
          </cell>
          <cell r="H104">
            <v>0</v>
          </cell>
          <cell r="I104">
            <v>0</v>
          </cell>
        </row>
        <row r="105">
          <cell r="A105" t="str">
            <v>У_312  Ветчина Филейская ТМ Вязанка ТС Столичная ВЕС  ПОКОМ</v>
          </cell>
          <cell r="B105" t="str">
            <v>кг</v>
          </cell>
          <cell r="D105">
            <v>39.543999999999997</v>
          </cell>
          <cell r="F105">
            <v>2.73</v>
          </cell>
          <cell r="G105">
            <v>36.814</v>
          </cell>
          <cell r="H105">
            <v>0</v>
          </cell>
          <cell r="I105">
            <v>0</v>
          </cell>
        </row>
        <row r="106">
          <cell r="A106" t="str">
            <v>У_314 Колбаса вареная Филейская ТМ Вязанка ТС Классическая в оболочке полиамид.  ПОКОМ</v>
          </cell>
          <cell r="B106" t="str">
            <v>кг</v>
          </cell>
          <cell r="D106">
            <v>192.82400000000001</v>
          </cell>
          <cell r="F106">
            <v>31.797000000000001</v>
          </cell>
          <cell r="G106">
            <v>158.94200000000001</v>
          </cell>
          <cell r="H106">
            <v>0</v>
          </cell>
          <cell r="I106">
            <v>0</v>
          </cell>
        </row>
        <row r="107">
          <cell r="A107" t="str">
            <v>У_315 Колбаса Нежная ТМ Зареченские ТС Зареченские продукты в оболочкНТУ.  изделие вар  ПОКОМ</v>
          </cell>
          <cell r="B107" t="str">
            <v>кг</v>
          </cell>
          <cell r="D107">
            <v>1167.768</v>
          </cell>
          <cell r="E107">
            <v>1.083</v>
          </cell>
          <cell r="F107">
            <v>4.431</v>
          </cell>
          <cell r="H107">
            <v>0</v>
          </cell>
          <cell r="I107">
            <v>0</v>
          </cell>
        </row>
        <row r="108">
          <cell r="A108" t="str">
            <v>У_370 Ветчина Сливушка с индейкой ТМ Вязанка в оболочке полиамид.</v>
          </cell>
          <cell r="B108" t="str">
            <v>кг</v>
          </cell>
          <cell r="D108">
            <v>409</v>
          </cell>
          <cell r="F108">
            <v>27.402000000000001</v>
          </cell>
          <cell r="H108">
            <v>0</v>
          </cell>
          <cell r="I10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12042.583000000006</v>
          </cell>
          <cell r="G5">
            <v>6305.6320000000005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82.155000000000001</v>
          </cell>
          <cell r="E6">
            <v>2.5000000000000001E-2</v>
          </cell>
          <cell r="F6">
            <v>64.847999999999999</v>
          </cell>
          <cell r="G6">
            <v>6.6120000000000001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137.53100000000001</v>
          </cell>
          <cell r="E7">
            <v>6.0000000000000001E-3</v>
          </cell>
          <cell r="F7">
            <v>98.95</v>
          </cell>
          <cell r="G7">
            <v>26.363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78.334000000000003</v>
          </cell>
          <cell r="E8">
            <v>5.0999999999999997E-2</v>
          </cell>
          <cell r="F8">
            <v>77.66</v>
          </cell>
          <cell r="G8">
            <v>-10.183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10</v>
          </cell>
          <cell r="H9">
            <v>0.4</v>
          </cell>
          <cell r="I9">
            <v>50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282</v>
          </cell>
          <cell r="F10">
            <v>217</v>
          </cell>
          <cell r="G10">
            <v>53</v>
          </cell>
          <cell r="H10">
            <v>0.45</v>
          </cell>
          <cell r="I10">
            <v>45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203</v>
          </cell>
          <cell r="F11">
            <v>182</v>
          </cell>
          <cell r="G11">
            <v>-11</v>
          </cell>
          <cell r="H11">
            <v>0.45</v>
          </cell>
          <cell r="I11">
            <v>45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E13">
            <v>10</v>
          </cell>
          <cell r="F13">
            <v>6</v>
          </cell>
          <cell r="G13">
            <v>4</v>
          </cell>
          <cell r="H13">
            <v>0.5</v>
          </cell>
          <cell r="I13">
            <v>60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E14">
            <v>10</v>
          </cell>
          <cell r="F14">
            <v>6</v>
          </cell>
          <cell r="G14">
            <v>4</v>
          </cell>
          <cell r="H14">
            <v>0.5</v>
          </cell>
          <cell r="I14">
            <v>55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E16">
            <v>10</v>
          </cell>
          <cell r="G16">
            <v>4</v>
          </cell>
          <cell r="H16">
            <v>0.5</v>
          </cell>
          <cell r="I16">
            <v>55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G18">
            <v>4</v>
          </cell>
          <cell r="H18">
            <v>0</v>
          </cell>
          <cell r="I18">
            <v>55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120</v>
          </cell>
          <cell r="F19">
            <v>175</v>
          </cell>
          <cell r="G19">
            <v>-55</v>
          </cell>
          <cell r="H19">
            <v>0.42</v>
          </cell>
          <cell r="I19">
            <v>45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E20">
            <v>30</v>
          </cell>
          <cell r="G20">
            <v>20</v>
          </cell>
          <cell r="H20">
            <v>2.5000000000000001E-2</v>
          </cell>
          <cell r="I20">
            <v>120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60.389000000000003</v>
          </cell>
          <cell r="F23">
            <v>54.866999999999997</v>
          </cell>
          <cell r="G23">
            <v>-2.4140000000000001</v>
          </cell>
          <cell r="H23">
            <v>1</v>
          </cell>
          <cell r="I23">
            <v>55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3148.866</v>
          </cell>
          <cell r="E24">
            <v>15.007999999999999</v>
          </cell>
          <cell r="F24">
            <v>1845.28</v>
          </cell>
          <cell r="G24">
            <v>1035.9860000000001</v>
          </cell>
          <cell r="H24">
            <v>1</v>
          </cell>
          <cell r="I24">
            <v>50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45.343000000000004</v>
          </cell>
          <cell r="E25">
            <v>1.5009999999999999</v>
          </cell>
          <cell r="F25">
            <v>30.771999999999998</v>
          </cell>
          <cell r="G25">
            <v>-5.2869999999999999</v>
          </cell>
          <cell r="H25">
            <v>1</v>
          </cell>
          <cell r="I25">
            <v>55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E26">
            <v>10.869</v>
          </cell>
          <cell r="F26">
            <v>7.2080000000000002</v>
          </cell>
          <cell r="G26">
            <v>3.661</v>
          </cell>
          <cell r="H26">
            <v>1</v>
          </cell>
          <cell r="I26">
            <v>60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2744.4029999999998</v>
          </cell>
          <cell r="F27">
            <v>1460.703</v>
          </cell>
          <cell r="G27">
            <v>1021.069</v>
          </cell>
          <cell r="H27">
            <v>1</v>
          </cell>
          <cell r="I27">
            <v>60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E28">
            <v>32.244</v>
          </cell>
          <cell r="G28">
            <v>16.196000000000002</v>
          </cell>
          <cell r="H28">
            <v>1</v>
          </cell>
          <cell r="I28">
            <v>55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325.20699999999999</v>
          </cell>
          <cell r="E29">
            <v>2.0169999999999999</v>
          </cell>
          <cell r="F29">
            <v>31.437000000000001</v>
          </cell>
          <cell r="G29">
            <v>291.35500000000002</v>
          </cell>
          <cell r="H29">
            <v>1</v>
          </cell>
          <cell r="I29">
            <v>50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200.91900000000001</v>
          </cell>
          <cell r="F30">
            <v>149.005</v>
          </cell>
          <cell r="G30">
            <v>28.079000000000001</v>
          </cell>
          <cell r="H30">
            <v>1</v>
          </cell>
          <cell r="I30">
            <v>55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2125.0929999999998</v>
          </cell>
          <cell r="E31">
            <v>15.654999999999999</v>
          </cell>
          <cell r="F31">
            <v>1299.739</v>
          </cell>
          <cell r="G31">
            <v>569.16700000000003</v>
          </cell>
          <cell r="H31">
            <v>1</v>
          </cell>
          <cell r="I31">
            <v>60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2309.29</v>
          </cell>
          <cell r="F32">
            <v>1201.8989999999999</v>
          </cell>
          <cell r="G32">
            <v>816.58600000000001</v>
          </cell>
          <cell r="H32">
            <v>1</v>
          </cell>
          <cell r="I32">
            <v>60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273.75700000000001</v>
          </cell>
          <cell r="F33">
            <v>80.103999999999999</v>
          </cell>
          <cell r="G33">
            <v>167.37299999999999</v>
          </cell>
          <cell r="H33">
            <v>1</v>
          </cell>
          <cell r="I33">
            <v>60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309.12</v>
          </cell>
          <cell r="F34">
            <v>31.779</v>
          </cell>
          <cell r="G34">
            <v>257.12</v>
          </cell>
          <cell r="H34">
            <v>1</v>
          </cell>
          <cell r="I34">
            <v>60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93.786000000000001</v>
          </cell>
          <cell r="F35">
            <v>57.887</v>
          </cell>
          <cell r="G35">
            <v>23.625</v>
          </cell>
          <cell r="H35">
            <v>1</v>
          </cell>
          <cell r="I35">
            <v>60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315.70600000000002</v>
          </cell>
          <cell r="F36">
            <v>202.06899999999999</v>
          </cell>
          <cell r="G36">
            <v>74.742999999999995</v>
          </cell>
          <cell r="H36">
            <v>1</v>
          </cell>
          <cell r="I36">
            <v>30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288.24799999999999</v>
          </cell>
          <cell r="F37">
            <v>224.142</v>
          </cell>
          <cell r="G37">
            <v>32.51</v>
          </cell>
          <cell r="H37">
            <v>1</v>
          </cell>
          <cell r="I37">
            <v>30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D38">
            <v>606.57000000000005</v>
          </cell>
          <cell r="F38">
            <v>207.14699999999999</v>
          </cell>
          <cell r="G38">
            <v>337.70699999999999</v>
          </cell>
          <cell r="H38">
            <v>1</v>
          </cell>
          <cell r="I38">
            <v>40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D39">
            <v>228.625</v>
          </cell>
          <cell r="F39">
            <v>79.635000000000005</v>
          </cell>
          <cell r="G39">
            <v>124.4</v>
          </cell>
          <cell r="H39">
            <v>1</v>
          </cell>
          <cell r="I39">
            <v>35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E40">
            <v>15.483000000000001</v>
          </cell>
          <cell r="F40">
            <v>7.569</v>
          </cell>
          <cell r="G40">
            <v>7.9139999999999997</v>
          </cell>
          <cell r="H40">
            <v>1</v>
          </cell>
          <cell r="I40">
            <v>30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987.57600000000002</v>
          </cell>
          <cell r="F41">
            <v>491.57400000000001</v>
          </cell>
          <cell r="G41">
            <v>406.09500000000003</v>
          </cell>
          <cell r="H41">
            <v>1</v>
          </cell>
          <cell r="I41">
            <v>45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536.09</v>
          </cell>
          <cell r="F42">
            <v>394.66199999999998</v>
          </cell>
          <cell r="G42">
            <v>61.26</v>
          </cell>
          <cell r="H42">
            <v>1</v>
          </cell>
          <cell r="I42">
            <v>45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E43">
            <v>13.009</v>
          </cell>
          <cell r="F43">
            <v>13.02</v>
          </cell>
          <cell r="G43">
            <v>-1.0999999999999999E-2</v>
          </cell>
          <cell r="H43">
            <v>1</v>
          </cell>
          <cell r="I43">
            <v>35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564</v>
          </cell>
          <cell r="F44">
            <v>437</v>
          </cell>
          <cell r="G44">
            <v>127</v>
          </cell>
          <cell r="H44">
            <v>0.4</v>
          </cell>
          <cell r="I44">
            <v>45</v>
          </cell>
        </row>
        <row r="45">
          <cell r="A45" t="str">
            <v>276  Колбаса Сливушка ТМ Вязанка в оболочке полиамид 0,45 кг  ПОКОМ</v>
          </cell>
          <cell r="B45" t="str">
            <v>шт</v>
          </cell>
          <cell r="E45">
            <v>10</v>
          </cell>
          <cell r="F45">
            <v>10</v>
          </cell>
          <cell r="H45">
            <v>0.45</v>
          </cell>
          <cell r="I45">
            <v>50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Нояб</v>
          </cell>
          <cell r="H46">
            <v>0.4</v>
          </cell>
          <cell r="I46">
            <v>40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Нояб</v>
          </cell>
          <cell r="D47">
            <v>612</v>
          </cell>
          <cell r="F47">
            <v>343</v>
          </cell>
          <cell r="G47">
            <v>252</v>
          </cell>
          <cell r="H47">
            <v>0.4</v>
          </cell>
          <cell r="I47">
            <v>45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Нояб</v>
          </cell>
          <cell r="D48">
            <v>65</v>
          </cell>
          <cell r="F48">
            <v>41</v>
          </cell>
          <cell r="G48">
            <v>-32</v>
          </cell>
          <cell r="H48">
            <v>0.4</v>
          </cell>
          <cell r="I48">
            <v>40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Нояб</v>
          </cell>
          <cell r="D49">
            <v>22.927</v>
          </cell>
          <cell r="F49">
            <v>5.6120000000000001</v>
          </cell>
          <cell r="H49">
            <v>1</v>
          </cell>
          <cell r="I49">
            <v>50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Нояб</v>
          </cell>
          <cell r="D50">
            <v>78.084000000000003</v>
          </cell>
          <cell r="F50">
            <v>66.224000000000004</v>
          </cell>
          <cell r="G50">
            <v>-5.6959999999999997</v>
          </cell>
          <cell r="H50">
            <v>1</v>
          </cell>
          <cell r="I50">
            <v>50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Нояб</v>
          </cell>
          <cell r="D51">
            <v>66.331999999999994</v>
          </cell>
          <cell r="E51">
            <v>2.1999999999999999E-2</v>
          </cell>
          <cell r="F51">
            <v>96.564999999999998</v>
          </cell>
          <cell r="G51">
            <v>32.489999999999995</v>
          </cell>
          <cell r="H51">
            <v>1</v>
          </cell>
          <cell r="I51">
            <v>55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D52">
            <v>483.49299999999999</v>
          </cell>
          <cell r="E52">
            <v>7.7</v>
          </cell>
          <cell r="F52">
            <v>353.73200000000003</v>
          </cell>
          <cell r="G52">
            <v>114.22499999999999</v>
          </cell>
          <cell r="H52">
            <v>1</v>
          </cell>
          <cell r="I52">
            <v>40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Нояб</v>
          </cell>
          <cell r="D53">
            <v>654</v>
          </cell>
          <cell r="F53">
            <v>420</v>
          </cell>
          <cell r="G53">
            <v>234</v>
          </cell>
          <cell r="H53">
            <v>0.4</v>
          </cell>
          <cell r="I53">
            <v>45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B54" t="str">
            <v>шт</v>
          </cell>
          <cell r="E54">
            <v>6</v>
          </cell>
          <cell r="F54">
            <v>6</v>
          </cell>
          <cell r="H54">
            <v>0.35</v>
          </cell>
          <cell r="I54">
            <v>45</v>
          </cell>
        </row>
        <row r="55">
          <cell r="A55" t="str">
            <v>343 Колбаса Докторская оригинальная ТМ Особый рецепт в оболочке полиамид 0,4 кг.  ПОКОМ</v>
          </cell>
          <cell r="B55" t="str">
            <v>шт</v>
          </cell>
          <cell r="E55">
            <v>10</v>
          </cell>
          <cell r="F55">
            <v>6</v>
          </cell>
          <cell r="G55">
            <v>4</v>
          </cell>
          <cell r="H55">
            <v>0.4</v>
          </cell>
          <cell r="I55">
            <v>60</v>
          </cell>
        </row>
        <row r="56">
          <cell r="A56" t="str">
            <v>346 Колбаса Сервелат Филейбургский с копченой грудинкой ТМ Баварушка в оболов/у 0,35 кг срез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</row>
        <row r="57">
          <cell r="A57" t="str">
            <v>347 Паштет печеночный со сливочным маслом ТМ Стародворье ламистер 0,1 кг. Консервы   ПОКОМ</v>
          </cell>
          <cell r="B57" t="str">
            <v>шт</v>
          </cell>
          <cell r="E57">
            <v>20</v>
          </cell>
          <cell r="F57">
            <v>20</v>
          </cell>
          <cell r="H57">
            <v>0.1</v>
          </cell>
          <cell r="I57">
            <v>730</v>
          </cell>
        </row>
        <row r="58">
          <cell r="A58" t="str">
            <v>352  Сардельки Сочинки с сыром 0,4 кг ТМ Стародворье   ПОКОМ</v>
          </cell>
          <cell r="B58" t="str">
            <v>шт</v>
          </cell>
          <cell r="C58" t="str">
            <v>Нояб</v>
          </cell>
          <cell r="D58">
            <v>64</v>
          </cell>
          <cell r="F58">
            <v>37</v>
          </cell>
          <cell r="G58">
            <v>-7</v>
          </cell>
          <cell r="H58">
            <v>0.4</v>
          </cell>
          <cell r="I58">
            <v>40</v>
          </cell>
        </row>
        <row r="59">
          <cell r="A59" t="str">
            <v>355 Сос Молочные для завтрака ОР полиамид мгс 0,4 кг НД СК  ПОКОМ</v>
          </cell>
          <cell r="B59" t="str">
            <v>шт</v>
          </cell>
          <cell r="E59">
            <v>6</v>
          </cell>
          <cell r="F59">
            <v>6</v>
          </cell>
          <cell r="H59">
            <v>0.4</v>
          </cell>
          <cell r="I59">
            <v>40</v>
          </cell>
        </row>
        <row r="60">
          <cell r="A60" t="str">
            <v>360 Колбаса варено-копченая  Сервелат Левантский ТМ Особый Рецепт  0,35 кг  ПОКОМ</v>
          </cell>
          <cell r="B60" t="str">
            <v>шт</v>
          </cell>
          <cell r="E60">
            <v>8</v>
          </cell>
          <cell r="F60">
            <v>6</v>
          </cell>
          <cell r="G60">
            <v>2</v>
          </cell>
          <cell r="H60">
            <v>0.35</v>
          </cell>
          <cell r="I60">
            <v>35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Нояб</v>
          </cell>
          <cell r="D61">
            <v>98.506</v>
          </cell>
          <cell r="F61">
            <v>87.174000000000007</v>
          </cell>
          <cell r="G61">
            <v>7.298</v>
          </cell>
          <cell r="H61">
            <v>1</v>
          </cell>
          <cell r="I61">
            <v>50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Нояб</v>
          </cell>
          <cell r="D62">
            <v>21.785</v>
          </cell>
          <cell r="F62">
            <v>23.026</v>
          </cell>
          <cell r="G62">
            <v>-17.666</v>
          </cell>
          <cell r="H62">
            <v>1</v>
          </cell>
          <cell r="I62">
            <v>50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Нояб</v>
          </cell>
          <cell r="D63">
            <v>450</v>
          </cell>
          <cell r="F63">
            <v>346</v>
          </cell>
          <cell r="G63">
            <v>104</v>
          </cell>
          <cell r="H63">
            <v>0.4</v>
          </cell>
          <cell r="I63">
            <v>40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Нояб</v>
          </cell>
          <cell r="D64">
            <v>523</v>
          </cell>
          <cell r="F64">
            <v>352</v>
          </cell>
          <cell r="G64">
            <v>79</v>
          </cell>
          <cell r="H64">
            <v>0.4</v>
          </cell>
          <cell r="I64">
            <v>40</v>
          </cell>
        </row>
        <row r="65">
          <cell r="A65" t="str">
            <v>376  Сардельки Сочинки с сочным окороком ТМ Стародворье полиамид мгс ф/в 0,4 кг СК3</v>
          </cell>
          <cell r="B65" t="str">
            <v>шт</v>
          </cell>
          <cell r="F65">
            <v>1</v>
          </cell>
          <cell r="G65">
            <v>-1</v>
          </cell>
          <cell r="H65">
            <v>0</v>
          </cell>
          <cell r="I65">
            <v>40</v>
          </cell>
        </row>
        <row r="66">
          <cell r="A66" t="str">
            <v>381  Сардельки Сочинки 0,4кг ТМ Стародворье  ПОКОМ</v>
          </cell>
          <cell r="B66" t="str">
            <v>шт</v>
          </cell>
          <cell r="C66" t="str">
            <v>Нояб</v>
          </cell>
          <cell r="D66">
            <v>138</v>
          </cell>
          <cell r="F66">
            <v>130</v>
          </cell>
          <cell r="G66">
            <v>-14</v>
          </cell>
          <cell r="H66">
            <v>0.4</v>
          </cell>
          <cell r="I66">
            <v>40</v>
          </cell>
        </row>
        <row r="67">
          <cell r="A67" t="str">
            <v>383 Колбаса Сочинка по-европейски с сочной грудиной ТМ Стародворье в оболочке фиброуз в ва  Поком</v>
          </cell>
          <cell r="B67" t="str">
            <v>кг</v>
          </cell>
          <cell r="D67">
            <v>5.0620000000000003</v>
          </cell>
          <cell r="H67">
            <v>1</v>
          </cell>
          <cell r="I67">
            <v>40</v>
          </cell>
        </row>
        <row r="68">
          <cell r="A68" t="str">
            <v>384  Колбаса Сочинка по-фински с сочным окороком ТМ Стародворье в оболочке фиброуз в ва  Поком</v>
          </cell>
          <cell r="B68" t="str">
            <v>кг</v>
          </cell>
          <cell r="D68">
            <v>22.087</v>
          </cell>
          <cell r="H68">
            <v>1</v>
          </cell>
          <cell r="I68">
            <v>40</v>
          </cell>
        </row>
        <row r="69">
          <cell r="A69" t="str">
            <v>389 Колбаса вареная Мусульманская Халяль ТМ Вязанка Халяль оболочка вектор 0,4 кг АК.  Поком</v>
          </cell>
          <cell r="B69" t="str">
            <v>шт</v>
          </cell>
          <cell r="D69">
            <v>115</v>
          </cell>
          <cell r="E69">
            <v>24</v>
          </cell>
          <cell r="F69">
            <v>44</v>
          </cell>
          <cell r="G69">
            <v>67</v>
          </cell>
          <cell r="H69">
            <v>0.4</v>
          </cell>
          <cell r="I69">
            <v>90</v>
          </cell>
        </row>
        <row r="70">
          <cell r="A70" t="str">
            <v>390 Сосиски Восточные Халяль ТМ Вязанка в оболочке полиамид в вакуумной упаковке 0,33 кг  Поком</v>
          </cell>
          <cell r="B70" t="str">
            <v>шт</v>
          </cell>
          <cell r="D70">
            <v>189</v>
          </cell>
          <cell r="E70">
            <v>8</v>
          </cell>
          <cell r="F70">
            <v>58</v>
          </cell>
          <cell r="G70">
            <v>106</v>
          </cell>
          <cell r="H70">
            <v>0.33</v>
          </cell>
          <cell r="I70">
            <v>60</v>
          </cell>
        </row>
        <row r="71">
          <cell r="A71" t="str">
            <v>405 Ветчины пастеризованная «Нежная с филе» Фикс.вес 0,4 п/а ТМ «Особый рецепт»  Поком</v>
          </cell>
          <cell r="B71" t="str">
            <v>шт</v>
          </cell>
          <cell r="E71">
            <v>20</v>
          </cell>
          <cell r="F71">
            <v>20</v>
          </cell>
          <cell r="H71">
            <v>0.4</v>
          </cell>
          <cell r="I71">
            <v>90</v>
          </cell>
        </row>
        <row r="72">
          <cell r="A72" t="str">
            <v>406 Ветчины Сливушка с индейкой Вязанка Фикс.вес 0,4 П/а Вязанка  Поком</v>
          </cell>
          <cell r="B72" t="str">
            <v>шт</v>
          </cell>
          <cell r="E72">
            <v>12</v>
          </cell>
          <cell r="F72">
            <v>7</v>
          </cell>
          <cell r="G72">
            <v>5</v>
          </cell>
          <cell r="H72">
            <v>0.4</v>
          </cell>
          <cell r="I72">
            <v>50</v>
          </cell>
        </row>
        <row r="73">
          <cell r="A73" t="str">
            <v>408 Вареные колбасы Сливушка Вязанка Фикс.вес 0,375 П/а Вязанка  Поком</v>
          </cell>
          <cell r="B73" t="str">
            <v>шт</v>
          </cell>
          <cell r="E73">
            <v>10</v>
          </cell>
          <cell r="F73">
            <v>7</v>
          </cell>
          <cell r="G73">
            <v>3</v>
          </cell>
          <cell r="H73">
            <v>0.375</v>
          </cell>
          <cell r="I73">
            <v>50</v>
          </cell>
        </row>
        <row r="74">
          <cell r="A74" t="str">
            <v>409 Вареные колбасы Молокуша Вязанка Фикс.вес 0,4 п/а Вязанка  Поком</v>
          </cell>
          <cell r="B74" t="str">
            <v>шт</v>
          </cell>
          <cell r="E74">
            <v>10</v>
          </cell>
          <cell r="F74">
            <v>10</v>
          </cell>
          <cell r="H74">
            <v>0.4</v>
          </cell>
          <cell r="I74">
            <v>50</v>
          </cell>
        </row>
        <row r="75">
          <cell r="A75" t="str">
            <v>410 В/к колбасы Сервелат Запекуша с говядиной Вязанка Весовые П/а Вязанка  Поком</v>
          </cell>
          <cell r="B75" t="str">
            <v>кг</v>
          </cell>
          <cell r="E75">
            <v>14.281000000000001</v>
          </cell>
          <cell r="F75">
            <v>14.281000000000001</v>
          </cell>
          <cell r="H75">
            <v>1</v>
          </cell>
          <cell r="I75">
            <v>45</v>
          </cell>
        </row>
        <row r="76">
          <cell r="A76" t="str">
            <v>412 Вареные колбасы «Молочная с нежным филе» Фикс.вес 0,4 кг п/а ТМ «Особый рецепт»  Поком</v>
          </cell>
          <cell r="B76" t="str">
            <v>шт</v>
          </cell>
          <cell r="E76">
            <v>20</v>
          </cell>
          <cell r="F76">
            <v>20</v>
          </cell>
          <cell r="H76">
            <v>0.4</v>
          </cell>
          <cell r="I76">
            <v>90</v>
          </cell>
        </row>
        <row r="77">
          <cell r="A77" t="str">
            <v>413 Вареные колбасы пастеризованн «Стародворская без шпика» Фикс.вес 0,4 п/а ТМ «Стародворье»  Поком</v>
          </cell>
          <cell r="B77" t="str">
            <v>шт</v>
          </cell>
          <cell r="E77">
            <v>10</v>
          </cell>
          <cell r="F77">
            <v>10</v>
          </cell>
          <cell r="H77">
            <v>0.4</v>
          </cell>
          <cell r="I77">
            <v>90</v>
          </cell>
        </row>
        <row r="78">
          <cell r="A78" t="str">
            <v>414 Вареные колбасы Молочная По-стародворски Фирменная Фикс.вес 0,5 П/а Стародворье  Поком</v>
          </cell>
          <cell r="B78" t="str">
            <v>шт</v>
          </cell>
          <cell r="E78">
            <v>6</v>
          </cell>
          <cell r="F78">
            <v>6</v>
          </cell>
          <cell r="H78">
            <v>0.5</v>
          </cell>
          <cell r="I78">
            <v>55</v>
          </cell>
        </row>
        <row r="79">
          <cell r="A79" t="str">
            <v>415 Вареные колбасы Докторская ГОСТ Золоченная в печи Весовые ц/о в/у Стародворье  Поком</v>
          </cell>
          <cell r="B79" t="str">
            <v>кг</v>
          </cell>
          <cell r="E79">
            <v>10.753</v>
          </cell>
          <cell r="F79">
            <v>8.0660000000000007</v>
          </cell>
          <cell r="G79">
            <v>2.6869999999999998</v>
          </cell>
          <cell r="H79">
            <v>1</v>
          </cell>
          <cell r="I79">
            <v>35</v>
          </cell>
        </row>
        <row r="80">
          <cell r="A80" t="str">
            <v>416 Вареные колбасы Докторская стародворская Золоченная в печи Весовые ц/о в/у Стародворье  Поком</v>
          </cell>
          <cell r="B80" t="str">
            <v>кг</v>
          </cell>
          <cell r="E80">
            <v>16.047999999999998</v>
          </cell>
          <cell r="F80">
            <v>16.047999999999998</v>
          </cell>
          <cell r="H80">
            <v>1</v>
          </cell>
          <cell r="I80">
            <v>35</v>
          </cell>
        </row>
        <row r="81">
          <cell r="A81" t="str">
            <v>417 П/к колбасы «Сочинка рубленая с сочным окороком» Весовой фиброуз ТМ «Стародворье»  Поком</v>
          </cell>
          <cell r="B81" t="str">
            <v>кг</v>
          </cell>
          <cell r="E81">
            <v>9.7439999999999998</v>
          </cell>
          <cell r="F81">
            <v>7.3449999999999998</v>
          </cell>
          <cell r="G81">
            <v>2.399</v>
          </cell>
          <cell r="H81">
            <v>1</v>
          </cell>
          <cell r="I81">
            <v>40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 t="str">
            <v>шт</v>
          </cell>
          <cell r="E82">
            <v>12</v>
          </cell>
          <cell r="F82">
            <v>12</v>
          </cell>
          <cell r="H82">
            <v>0.05</v>
          </cell>
          <cell r="I82">
            <v>120</v>
          </cell>
        </row>
        <row r="83">
          <cell r="A83" t="str">
            <v>419 Паштеты «Любительский ГОСТ» Фикс.вес 0,1 ТМ «Стародворье»  Поком</v>
          </cell>
          <cell r="B83" t="str">
            <v>шт</v>
          </cell>
          <cell r="E83">
            <v>20</v>
          </cell>
          <cell r="F83">
            <v>20</v>
          </cell>
          <cell r="H83">
            <v>0.1</v>
          </cell>
          <cell r="I83">
            <v>730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 t="str">
            <v>шт</v>
          </cell>
          <cell r="E84">
            <v>20</v>
          </cell>
          <cell r="F84">
            <v>20</v>
          </cell>
          <cell r="H84">
            <v>0.1</v>
          </cell>
          <cell r="I84">
            <v>730</v>
          </cell>
        </row>
        <row r="85">
          <cell r="A85" t="str">
            <v>421 Сардельки Сливушки #минидельки ТМ Вязанка айпил мгс ф/в 0,33 кг  Поком</v>
          </cell>
          <cell r="B85" t="str">
            <v>шт</v>
          </cell>
          <cell r="E85">
            <v>6</v>
          </cell>
          <cell r="F85">
            <v>6</v>
          </cell>
          <cell r="H85">
            <v>0.33</v>
          </cell>
          <cell r="I85">
            <v>40</v>
          </cell>
        </row>
        <row r="86">
          <cell r="A86" t="str">
            <v>422 Сардельки «Сливушки с сыром #минидельки» ф/в 0,33 айпил ТМ «Вязанка»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</row>
        <row r="87">
          <cell r="A87" t="str">
            <v>423 Сосиски «Сливушки с сыром» ф/в 0,3 п/а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</v>
          </cell>
          <cell r="I87">
            <v>40</v>
          </cell>
        </row>
        <row r="88">
          <cell r="A88" t="str">
            <v>424 Сосиски Сливочные Вязанка Сливушки Весовые П/а мгс Вязанка  Поком</v>
          </cell>
          <cell r="B88" t="str">
            <v>кг</v>
          </cell>
          <cell r="E88">
            <v>8.1479999999999997</v>
          </cell>
          <cell r="F88">
            <v>5.5119999999999996</v>
          </cell>
          <cell r="G88">
            <v>2.6360000000000001</v>
          </cell>
          <cell r="H88">
            <v>1</v>
          </cell>
          <cell r="I88">
            <v>45</v>
          </cell>
        </row>
        <row r="89">
          <cell r="A89" t="str">
            <v>425 Сосиски «Сочные без свинины» Весовые ТМ «Особый рецепт» 1,3 кг  Поком</v>
          </cell>
          <cell r="B89" t="str">
            <v>кг</v>
          </cell>
          <cell r="E89">
            <v>8.2530000000000001</v>
          </cell>
          <cell r="F89">
            <v>8.2530000000000001</v>
          </cell>
          <cell r="H89">
            <v>1</v>
          </cell>
          <cell r="I89">
            <v>40</v>
          </cell>
        </row>
        <row r="90">
          <cell r="A90" t="str">
            <v>426 С/к колбасы Чипсы сыровяленые из натурального филе Ядрена копоть Фикс.вес 0,03 Поком</v>
          </cell>
          <cell r="B90" t="str">
            <v>шт</v>
          </cell>
          <cell r="E90">
            <v>10</v>
          </cell>
          <cell r="F90">
            <v>10</v>
          </cell>
          <cell r="H90">
            <v>0.03</v>
          </cell>
          <cell r="I90">
            <v>120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E91">
            <v>19</v>
          </cell>
          <cell r="F91">
            <v>103</v>
          </cell>
          <cell r="G91">
            <v>-84</v>
          </cell>
          <cell r="H91">
            <v>0</v>
          </cell>
          <cell r="I91">
            <v>0</v>
          </cell>
        </row>
        <row r="92">
          <cell r="A92" t="str">
            <v>БОНУС_225  Колбаса Дугушка со шпиком, ВЕС, ТМ Стародворье   ПОКОМ</v>
          </cell>
          <cell r="B92" t="str">
            <v>кг</v>
          </cell>
          <cell r="D92">
            <v>3.5179999999999998</v>
          </cell>
          <cell r="H92">
            <v>0</v>
          </cell>
          <cell r="I92">
            <v>0</v>
          </cell>
        </row>
        <row r="93">
          <cell r="A93" t="str">
            <v>БОНУС_229  Колбаса Молочная Дугушка, в/у, ВЕС, ТМ Стародворье   ПОКОМ</v>
          </cell>
          <cell r="B93" t="str">
            <v>кг</v>
          </cell>
          <cell r="D93">
            <v>-14.135999999999999</v>
          </cell>
          <cell r="E93">
            <v>33.850999999999999</v>
          </cell>
          <cell r="F93">
            <v>38.734999999999999</v>
          </cell>
          <cell r="G93">
            <v>-24.295999999999999</v>
          </cell>
          <cell r="H93">
            <v>0</v>
          </cell>
          <cell r="I93">
            <v>0</v>
          </cell>
        </row>
        <row r="94">
          <cell r="A94" t="str">
            <v>БОНУС_314 Колбаса вареная Филейская ТМ Вязанка ТС Классическая в оболочке полиамид.  ПОКОМ</v>
          </cell>
          <cell r="B94" t="str">
            <v>кг</v>
          </cell>
          <cell r="D94">
            <v>71.096000000000004</v>
          </cell>
          <cell r="F94">
            <v>36.054000000000002</v>
          </cell>
          <cell r="G94">
            <v>33.628999999999998</v>
          </cell>
          <cell r="H94">
            <v>0</v>
          </cell>
          <cell r="I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97"/>
  <sheetViews>
    <sheetView tabSelected="1" workbookViewId="0">
      <pane ySplit="5" topLeftCell="A6" activePane="bottomLeft" state="frozen"/>
      <selection pane="bottomLeft" activeCell="S11" sqref="S11"/>
    </sheetView>
  </sheetViews>
  <sheetFormatPr defaultColWidth="10.5" defaultRowHeight="11.45" customHeight="1" outlineLevelRow="2" x14ac:dyDescent="0.2"/>
  <cols>
    <col min="1" max="1" width="65.1640625" style="12" customWidth="1"/>
    <col min="2" max="2" width="3.5" style="12" customWidth="1"/>
    <col min="3" max="3" width="8.33203125" style="12" customWidth="1"/>
    <col min="4" max="6" width="7" style="12" customWidth="1"/>
    <col min="7" max="7" width="12.5" style="12" customWidth="1"/>
    <col min="8" max="8" width="5.1640625" style="9" customWidth="1"/>
    <col min="9" max="9" width="5.1640625" style="29" customWidth="1"/>
    <col min="10" max="11" width="1.1640625" style="13" customWidth="1"/>
    <col min="12" max="13" width="1.33203125" style="13" customWidth="1"/>
    <col min="14" max="14" width="6.83203125" style="13" customWidth="1"/>
    <col min="15" max="18" width="9.33203125" style="13" customWidth="1"/>
    <col min="19" max="19" width="33.5" style="13" customWidth="1"/>
    <col min="20" max="21" width="5.5" style="13" customWidth="1"/>
    <col min="22" max="24" width="9" style="13" customWidth="1"/>
    <col min="25" max="25" width="25.1640625" style="13" customWidth="1"/>
    <col min="26" max="16384" width="10.5" style="13"/>
  </cols>
  <sheetData>
    <row r="1" spans="1:27" ht="12.95" customHeight="1" outlineLevel="1" x14ac:dyDescent="0.2">
      <c r="A1" s="11" t="s">
        <v>0</v>
      </c>
    </row>
    <row r="2" spans="1:27" ht="12.95" customHeight="1" outlineLevel="1" x14ac:dyDescent="0.2">
      <c r="A2" s="11"/>
    </row>
    <row r="3" spans="1:27" ht="26.1" customHeight="1" x14ac:dyDescent="0.2">
      <c r="A3" s="14" t="s">
        <v>1</v>
      </c>
      <c r="B3" s="14" t="s">
        <v>2</v>
      </c>
      <c r="C3" s="10" t="s">
        <v>113</v>
      </c>
      <c r="D3" s="14" t="s">
        <v>3</v>
      </c>
      <c r="E3" s="14"/>
      <c r="F3" s="14"/>
      <c r="G3" s="14"/>
      <c r="H3" s="1" t="s">
        <v>99</v>
      </c>
      <c r="I3" s="28" t="s">
        <v>151</v>
      </c>
      <c r="J3" s="2" t="s">
        <v>100</v>
      </c>
      <c r="K3" s="2" t="s">
        <v>101</v>
      </c>
      <c r="L3" s="2" t="s">
        <v>102</v>
      </c>
      <c r="M3" s="2" t="s">
        <v>102</v>
      </c>
      <c r="N3" s="2" t="s">
        <v>103</v>
      </c>
      <c r="O3" s="2" t="s">
        <v>102</v>
      </c>
      <c r="P3" s="7" t="s">
        <v>102</v>
      </c>
      <c r="Q3" s="7" t="s">
        <v>102</v>
      </c>
      <c r="R3" s="4" t="s">
        <v>102</v>
      </c>
      <c r="S3" s="5"/>
      <c r="T3" s="2" t="s">
        <v>104</v>
      </c>
      <c r="U3" s="2" t="s">
        <v>105</v>
      </c>
      <c r="V3" s="3" t="s">
        <v>106</v>
      </c>
      <c r="W3" s="3" t="s">
        <v>107</v>
      </c>
      <c r="X3" s="3" t="s">
        <v>112</v>
      </c>
      <c r="Y3" s="2" t="s">
        <v>108</v>
      </c>
      <c r="Z3" s="2" t="s">
        <v>109</v>
      </c>
      <c r="AA3" s="2" t="s">
        <v>109</v>
      </c>
    </row>
    <row r="4" spans="1:27" ht="26.1" customHeight="1" x14ac:dyDescent="0.2">
      <c r="A4" s="14" t="s">
        <v>1</v>
      </c>
      <c r="B4" s="14" t="s">
        <v>2</v>
      </c>
      <c r="C4" s="10" t="s">
        <v>113</v>
      </c>
      <c r="D4" s="14" t="s">
        <v>4</v>
      </c>
      <c r="E4" s="14" t="s">
        <v>5</v>
      </c>
      <c r="F4" s="14" t="s">
        <v>6</v>
      </c>
      <c r="G4" s="14" t="s">
        <v>7</v>
      </c>
      <c r="H4" s="1"/>
      <c r="I4" s="28" t="s">
        <v>151</v>
      </c>
      <c r="J4" s="2"/>
      <c r="K4" s="2"/>
      <c r="L4" s="3"/>
      <c r="M4" s="6"/>
      <c r="N4" s="2"/>
      <c r="O4" s="7"/>
      <c r="P4" s="7" t="s">
        <v>149</v>
      </c>
      <c r="Q4" s="7" t="s">
        <v>149</v>
      </c>
      <c r="R4" s="4" t="s">
        <v>110</v>
      </c>
      <c r="S4" s="5" t="s">
        <v>111</v>
      </c>
      <c r="T4" s="2"/>
      <c r="U4" s="2"/>
      <c r="V4" s="2"/>
      <c r="W4" s="2"/>
      <c r="X4" s="2"/>
      <c r="Y4" s="3"/>
      <c r="Z4" s="7"/>
      <c r="AA4" s="7"/>
    </row>
    <row r="5" spans="1:27" ht="11.1" customHeight="1" x14ac:dyDescent="0.2">
      <c r="A5" s="15"/>
      <c r="B5" s="15"/>
      <c r="C5" s="15"/>
      <c r="D5" s="16"/>
      <c r="E5" s="16"/>
      <c r="F5" s="8">
        <f t="shared" ref="F5:G5" si="0">SUM(F6:F205)</f>
        <v>22048.166999999998</v>
      </c>
      <c r="G5" s="8">
        <f t="shared" si="0"/>
        <v>24308.518999999993</v>
      </c>
      <c r="H5" s="1"/>
      <c r="J5" s="8">
        <f>SUM(J6:J205)</f>
        <v>0</v>
      </c>
      <c r="K5" s="8">
        <f t="shared" ref="K5:R5" si="1">SUM(K6:K205)</f>
        <v>0</v>
      </c>
      <c r="L5" s="8">
        <f t="shared" si="1"/>
        <v>0</v>
      </c>
      <c r="M5" s="8">
        <f t="shared" si="1"/>
        <v>0</v>
      </c>
      <c r="N5" s="8">
        <f t="shared" si="1"/>
        <v>4409.6334000000006</v>
      </c>
      <c r="O5" s="8">
        <f t="shared" si="1"/>
        <v>30063.539600000007</v>
      </c>
      <c r="P5" s="8">
        <f t="shared" si="1"/>
        <v>22110.246800000001</v>
      </c>
      <c r="Q5" s="8">
        <f t="shared" ref="Q5" si="2">SUM(Q6:Q205)</f>
        <v>9460</v>
      </c>
      <c r="R5" s="8">
        <f t="shared" si="1"/>
        <v>11447</v>
      </c>
      <c r="S5" s="8"/>
      <c r="T5" s="2"/>
      <c r="U5" s="2"/>
      <c r="V5" s="8">
        <f t="shared" ref="V5:X5" si="3">SUM(V6:V205)</f>
        <v>3530.1481999999983</v>
      </c>
      <c r="W5" s="8">
        <f t="shared" si="3"/>
        <v>3065.9645999999989</v>
      </c>
      <c r="X5" s="8">
        <f t="shared" si="3"/>
        <v>3608.76</v>
      </c>
      <c r="Y5" s="2"/>
      <c r="Z5" s="8">
        <f t="shared" ref="Z5:AA5" si="4">SUM(Z6:Z205)</f>
        <v>17459.246799999997</v>
      </c>
      <c r="AA5" s="8">
        <f t="shared" si="4"/>
        <v>8260</v>
      </c>
    </row>
    <row r="6" spans="1:27" ht="11.1" customHeight="1" outlineLevel="2" x14ac:dyDescent="0.2">
      <c r="A6" s="17" t="s">
        <v>8</v>
      </c>
      <c r="B6" s="17" t="s">
        <v>9</v>
      </c>
      <c r="C6" s="17"/>
      <c r="D6" s="18">
        <v>-1.36</v>
      </c>
      <c r="E6" s="18">
        <v>1.36</v>
      </c>
      <c r="F6" s="18"/>
      <c r="G6" s="18"/>
      <c r="H6" s="9">
        <f>VLOOKUP(A6,[1]TDSheet!$A:$J,10,0)</f>
        <v>0</v>
      </c>
      <c r="I6" s="29">
        <v>50</v>
      </c>
      <c r="N6" s="13">
        <f>F6/5</f>
        <v>0</v>
      </c>
      <c r="O6" s="19"/>
      <c r="P6" s="19"/>
      <c r="Q6" s="19"/>
      <c r="R6" s="19"/>
      <c r="T6" s="13" t="e">
        <f>(G6+P6+Q6)/N6</f>
        <v>#DIV/0!</v>
      </c>
      <c r="U6" s="13" t="e">
        <f>G6/N6</f>
        <v>#DIV/0!</v>
      </c>
      <c r="V6" s="13">
        <f>VLOOKUP(A6,[1]TDSheet!$A:$Y,25,0)</f>
        <v>0</v>
      </c>
      <c r="W6" s="13">
        <f>VLOOKUP(A6,[1]TDSheet!$A:$Z,26,0)</f>
        <v>0</v>
      </c>
      <c r="X6" s="13">
        <f>VLOOKUP(A6,[1]TDSheet!$A:$Q,17,0)</f>
        <v>0.27200000000000002</v>
      </c>
      <c r="Y6" s="20" t="s">
        <v>117</v>
      </c>
      <c r="Z6" s="13">
        <f>P6*H6</f>
        <v>0</v>
      </c>
      <c r="AA6" s="13">
        <f>Q6*H6</f>
        <v>0</v>
      </c>
    </row>
    <row r="7" spans="1:27" ht="11.1" customHeight="1" outlineLevel="2" x14ac:dyDescent="0.2">
      <c r="A7" s="17" t="s">
        <v>10</v>
      </c>
      <c r="B7" s="17" t="s">
        <v>9</v>
      </c>
      <c r="C7" s="21" t="str">
        <f>VLOOKUP(A7,[1]TDSheet!$A:$C,3,0)</f>
        <v>Нояб</v>
      </c>
      <c r="D7" s="18">
        <v>728.94299999999998</v>
      </c>
      <c r="E7" s="18">
        <v>281.97500000000002</v>
      </c>
      <c r="F7" s="18">
        <v>625.16499999999996</v>
      </c>
      <c r="G7" s="18">
        <v>355.87599999999998</v>
      </c>
      <c r="H7" s="9">
        <f>VLOOKUP(A7,[1]TDSheet!$A:$J,10,0)</f>
        <v>1</v>
      </c>
      <c r="I7" s="29">
        <f>VLOOKUP(A7,[3]TDSheet!$A:$I,9,0)</f>
        <v>50</v>
      </c>
      <c r="N7" s="13">
        <f t="shared" ref="N7:N70" si="5">F7/5</f>
        <v>125.03299999999999</v>
      </c>
      <c r="O7" s="19">
        <f>11*N7-G7</f>
        <v>1019.4869999999999</v>
      </c>
      <c r="P7" s="19">
        <v>660</v>
      </c>
      <c r="Q7" s="19">
        <v>500</v>
      </c>
      <c r="R7" s="19">
        <v>1164</v>
      </c>
      <c r="S7" s="13" t="s">
        <v>134</v>
      </c>
      <c r="T7" s="13">
        <f t="shared" ref="T7:T70" si="6">(G7+P7+Q7)/N7</f>
        <v>12.123807314868875</v>
      </c>
      <c r="U7" s="13">
        <f t="shared" ref="U7:U70" si="7">G7/N7</f>
        <v>2.8462565882606992</v>
      </c>
      <c r="V7" s="13">
        <f>VLOOKUP(A7,[1]TDSheet!$A:$Y,25,0)</f>
        <v>67.971199999999996</v>
      </c>
      <c r="W7" s="13">
        <f>VLOOKUP(A7,[1]TDSheet!$A:$Z,26,0)</f>
        <v>107.8706</v>
      </c>
      <c r="X7" s="13">
        <f>VLOOKUP(A7,[1]TDSheet!$A:$Q,17,0)</f>
        <v>71.121200000000002</v>
      </c>
      <c r="Z7" s="13">
        <f t="shared" ref="Z7:Z33" si="8">P7*H7</f>
        <v>660</v>
      </c>
      <c r="AA7" s="13">
        <f t="shared" ref="AA7:AA33" si="9">Q7*H7</f>
        <v>500</v>
      </c>
    </row>
    <row r="8" spans="1:27" ht="11.1" customHeight="1" outlineLevel="2" x14ac:dyDescent="0.2">
      <c r="A8" s="17" t="s">
        <v>11</v>
      </c>
      <c r="B8" s="17" t="s">
        <v>9</v>
      </c>
      <c r="C8" s="17"/>
      <c r="D8" s="18">
        <v>399.83199999999999</v>
      </c>
      <c r="E8" s="18">
        <v>577.15</v>
      </c>
      <c r="F8" s="18">
        <v>329.214</v>
      </c>
      <c r="G8" s="18">
        <v>575.851</v>
      </c>
      <c r="H8" s="9">
        <f>VLOOKUP(A8,[1]TDSheet!$A:$J,10,0)</f>
        <v>1</v>
      </c>
      <c r="I8" s="29">
        <f>VLOOKUP(A8,[3]TDSheet!$A:$I,9,0)</f>
        <v>45</v>
      </c>
      <c r="N8" s="13">
        <f t="shared" si="5"/>
        <v>65.842799999999997</v>
      </c>
      <c r="O8" s="19">
        <f>13*N8-G8</f>
        <v>280.10539999999992</v>
      </c>
      <c r="P8" s="19">
        <v>280.10539999999992</v>
      </c>
      <c r="Q8" s="19"/>
      <c r="R8" s="19"/>
      <c r="T8" s="13">
        <f t="shared" si="6"/>
        <v>13</v>
      </c>
      <c r="U8" s="13">
        <f t="shared" si="7"/>
        <v>8.7458461669309333</v>
      </c>
      <c r="V8" s="13">
        <f>VLOOKUP(A8,[1]TDSheet!$A:$Y,25,0)</f>
        <v>24.565799999999999</v>
      </c>
      <c r="W8" s="13">
        <f>VLOOKUP(A8,[1]TDSheet!$A:$Z,26,0)</f>
        <v>59.5792</v>
      </c>
      <c r="X8" s="13">
        <f>VLOOKUP(A8,[1]TDSheet!$A:$Q,17,0)</f>
        <v>76.882599999999996</v>
      </c>
      <c r="Z8" s="13">
        <f t="shared" si="8"/>
        <v>280.10539999999992</v>
      </c>
      <c r="AA8" s="13">
        <f t="shared" si="9"/>
        <v>0</v>
      </c>
    </row>
    <row r="9" spans="1:27" ht="11.1" customHeight="1" outlineLevel="2" x14ac:dyDescent="0.2">
      <c r="A9" s="17" t="s">
        <v>12</v>
      </c>
      <c r="B9" s="17" t="s">
        <v>9</v>
      </c>
      <c r="C9" s="17"/>
      <c r="D9" s="18">
        <v>347.08199999999999</v>
      </c>
      <c r="E9" s="18">
        <v>612.25</v>
      </c>
      <c r="F9" s="18">
        <v>330.92700000000002</v>
      </c>
      <c r="G9" s="18">
        <v>560.49900000000002</v>
      </c>
      <c r="H9" s="9">
        <f>VLOOKUP(A9,[1]TDSheet!$A:$J,10,0)</f>
        <v>1</v>
      </c>
      <c r="I9" s="29">
        <f>VLOOKUP(A9,[3]TDSheet!$A:$I,9,0)</f>
        <v>45</v>
      </c>
      <c r="N9" s="13">
        <f t="shared" si="5"/>
        <v>66.185400000000001</v>
      </c>
      <c r="O9" s="19">
        <f t="shared" ref="O9:O10" si="10">13*N9-G9</f>
        <v>299.91120000000001</v>
      </c>
      <c r="P9" s="19">
        <v>290</v>
      </c>
      <c r="Q9" s="19"/>
      <c r="R9" s="19"/>
      <c r="T9" s="13">
        <f t="shared" si="6"/>
        <v>12.850250961692458</v>
      </c>
      <c r="U9" s="13">
        <f t="shared" si="7"/>
        <v>8.4686199675457132</v>
      </c>
      <c r="V9" s="13">
        <f>VLOOKUP(A9,[1]TDSheet!$A:$Y,25,0)</f>
        <v>91.713999999999999</v>
      </c>
      <c r="W9" s="13">
        <f>VLOOKUP(A9,[1]TDSheet!$A:$Z,26,0)</f>
        <v>19.3156</v>
      </c>
      <c r="X9" s="13">
        <f>VLOOKUP(A9,[1]TDSheet!$A:$Q,17,0)</f>
        <v>75.430800000000005</v>
      </c>
      <c r="Z9" s="13">
        <f t="shared" si="8"/>
        <v>290</v>
      </c>
      <c r="AA9" s="13">
        <f t="shared" si="9"/>
        <v>0</v>
      </c>
    </row>
    <row r="10" spans="1:27" ht="11.1" customHeight="1" outlineLevel="2" x14ac:dyDescent="0.2">
      <c r="A10" s="17" t="s">
        <v>13</v>
      </c>
      <c r="B10" s="17" t="s">
        <v>9</v>
      </c>
      <c r="C10" s="17"/>
      <c r="D10" s="18">
        <v>311.06200000000001</v>
      </c>
      <c r="E10" s="18">
        <v>465.05</v>
      </c>
      <c r="F10" s="18">
        <v>247.50200000000001</v>
      </c>
      <c r="G10" s="18">
        <v>485.9</v>
      </c>
      <c r="H10" s="9">
        <f>VLOOKUP(A10,[1]TDSheet!$A:$J,10,0)</f>
        <v>1</v>
      </c>
      <c r="I10" s="29">
        <v>40</v>
      </c>
      <c r="N10" s="13">
        <f t="shared" si="5"/>
        <v>49.500399999999999</v>
      </c>
      <c r="O10" s="19">
        <f t="shared" si="10"/>
        <v>157.60519999999997</v>
      </c>
      <c r="P10" s="19">
        <v>150</v>
      </c>
      <c r="Q10" s="19"/>
      <c r="R10" s="19"/>
      <c r="T10" s="13">
        <f t="shared" si="6"/>
        <v>12.846360837488183</v>
      </c>
      <c r="U10" s="13">
        <f t="shared" si="7"/>
        <v>9.8160822942844899</v>
      </c>
      <c r="V10" s="13">
        <f>VLOOKUP(A10,[1]TDSheet!$A:$Y,25,0)</f>
        <v>57.903999999999996</v>
      </c>
      <c r="W10" s="13">
        <f>VLOOKUP(A10,[1]TDSheet!$A:$Z,26,0)</f>
        <v>21.476199999999999</v>
      </c>
      <c r="X10" s="13">
        <f>VLOOKUP(A10,[1]TDSheet!$A:$Q,17,0)</f>
        <v>58.703400000000002</v>
      </c>
      <c r="Z10" s="13">
        <f t="shared" si="8"/>
        <v>150</v>
      </c>
      <c r="AA10" s="13">
        <f t="shared" si="9"/>
        <v>0</v>
      </c>
    </row>
    <row r="11" spans="1:27" ht="11.1" customHeight="1" outlineLevel="2" x14ac:dyDescent="0.2">
      <c r="A11" s="17" t="s">
        <v>23</v>
      </c>
      <c r="B11" s="17" t="s">
        <v>24</v>
      </c>
      <c r="C11" s="17"/>
      <c r="D11" s="18">
        <v>40</v>
      </c>
      <c r="E11" s="18">
        <v>8</v>
      </c>
      <c r="F11" s="18">
        <v>13</v>
      </c>
      <c r="G11" s="18">
        <v>26</v>
      </c>
      <c r="H11" s="9">
        <v>0</v>
      </c>
      <c r="I11" s="29">
        <f>VLOOKUP(A11,[2]TDSheet!$A:$I,9,0)</f>
        <v>40</v>
      </c>
      <c r="N11" s="13">
        <f t="shared" si="5"/>
        <v>2.6</v>
      </c>
      <c r="O11" s="19"/>
      <c r="P11" s="19"/>
      <c r="Q11" s="19"/>
      <c r="R11" s="19"/>
      <c r="T11" s="13">
        <f t="shared" si="6"/>
        <v>10</v>
      </c>
      <c r="U11" s="13">
        <f t="shared" si="7"/>
        <v>10</v>
      </c>
      <c r="V11" s="13">
        <f>VLOOKUP(A11,[1]TDSheet!$A:$Y,25,0)</f>
        <v>5.2</v>
      </c>
      <c r="W11" s="13">
        <f>VLOOKUP(A11,[1]TDSheet!$A:$Z,26,0)</f>
        <v>1.8</v>
      </c>
      <c r="X11" s="13">
        <f>VLOOKUP(A11,[1]TDSheet!$A:$Q,17,0)</f>
        <v>2.8</v>
      </c>
      <c r="Y11" s="20" t="s">
        <v>117</v>
      </c>
      <c r="Z11" s="13">
        <f t="shared" si="8"/>
        <v>0</v>
      </c>
      <c r="AA11" s="13">
        <f t="shared" si="9"/>
        <v>0</v>
      </c>
    </row>
    <row r="12" spans="1:27" ht="11.1" customHeight="1" outlineLevel="2" x14ac:dyDescent="0.2">
      <c r="A12" s="17" t="s">
        <v>25</v>
      </c>
      <c r="B12" s="17" t="s">
        <v>24</v>
      </c>
      <c r="C12" s="17"/>
      <c r="D12" s="18">
        <v>251</v>
      </c>
      <c r="E12" s="18">
        <v>384</v>
      </c>
      <c r="F12" s="18">
        <v>209</v>
      </c>
      <c r="G12" s="18">
        <v>366</v>
      </c>
      <c r="H12" s="9">
        <f>VLOOKUP(A12,[1]TDSheet!$A:$J,10,0)</f>
        <v>0.45</v>
      </c>
      <c r="I12" s="29">
        <f>VLOOKUP(A12,[3]TDSheet!$A:$I,9,0)</f>
        <v>45</v>
      </c>
      <c r="N12" s="13">
        <f t="shared" si="5"/>
        <v>41.8</v>
      </c>
      <c r="O12" s="19">
        <f t="shared" ref="O12:O13" si="11">13*N12-G12</f>
        <v>177.39999999999998</v>
      </c>
      <c r="P12" s="19">
        <v>170</v>
      </c>
      <c r="Q12" s="19"/>
      <c r="R12" s="19"/>
      <c r="T12" s="13">
        <f t="shared" si="6"/>
        <v>12.822966507177034</v>
      </c>
      <c r="U12" s="13">
        <f t="shared" si="7"/>
        <v>8.7559808612440193</v>
      </c>
      <c r="V12" s="13">
        <f>VLOOKUP(A12,[1]TDSheet!$A:$Y,25,0)</f>
        <v>48.8</v>
      </c>
      <c r="W12" s="13">
        <f>VLOOKUP(A12,[1]TDSheet!$A:$Z,26,0)</f>
        <v>36.799999999999997</v>
      </c>
      <c r="X12" s="13">
        <f>VLOOKUP(A12,[1]TDSheet!$A:$Q,17,0)</f>
        <v>50.2</v>
      </c>
      <c r="Z12" s="13">
        <f t="shared" si="8"/>
        <v>76.5</v>
      </c>
      <c r="AA12" s="13">
        <f t="shared" si="9"/>
        <v>0</v>
      </c>
    </row>
    <row r="13" spans="1:27" ht="21.95" customHeight="1" outlineLevel="2" x14ac:dyDescent="0.2">
      <c r="A13" s="17" t="s">
        <v>26</v>
      </c>
      <c r="B13" s="17" t="s">
        <v>24</v>
      </c>
      <c r="C13" s="17"/>
      <c r="D13" s="18">
        <v>309</v>
      </c>
      <c r="E13" s="18">
        <v>300</v>
      </c>
      <c r="F13" s="18">
        <v>238</v>
      </c>
      <c r="G13" s="18">
        <v>315</v>
      </c>
      <c r="H13" s="9">
        <f>VLOOKUP(A13,[1]TDSheet!$A:$J,10,0)</f>
        <v>0.45</v>
      </c>
      <c r="I13" s="29">
        <f>VLOOKUP(A13,[3]TDSheet!$A:$I,9,0)</f>
        <v>45</v>
      </c>
      <c r="N13" s="13">
        <f t="shared" si="5"/>
        <v>47.6</v>
      </c>
      <c r="O13" s="19">
        <f t="shared" si="11"/>
        <v>303.80000000000007</v>
      </c>
      <c r="P13" s="19">
        <v>300</v>
      </c>
      <c r="Q13" s="19"/>
      <c r="R13" s="19"/>
      <c r="T13" s="13">
        <f t="shared" si="6"/>
        <v>12.920168067226891</v>
      </c>
      <c r="U13" s="13">
        <f t="shared" si="7"/>
        <v>6.617647058823529</v>
      </c>
      <c r="V13" s="13">
        <f>VLOOKUP(A13,[1]TDSheet!$A:$Y,25,0)</f>
        <v>39</v>
      </c>
      <c r="W13" s="13">
        <f>VLOOKUP(A13,[1]TDSheet!$A:$Z,26,0)</f>
        <v>37.4</v>
      </c>
      <c r="X13" s="13">
        <f>VLOOKUP(A13,[1]TDSheet!$A:$Q,17,0)</f>
        <v>39.799999999999997</v>
      </c>
      <c r="Z13" s="13">
        <f t="shared" si="8"/>
        <v>135</v>
      </c>
      <c r="AA13" s="13">
        <f t="shared" si="9"/>
        <v>0</v>
      </c>
    </row>
    <row r="14" spans="1:27" ht="11.1" customHeight="1" outlineLevel="2" x14ac:dyDescent="0.2">
      <c r="A14" s="17" t="s">
        <v>27</v>
      </c>
      <c r="B14" s="17" t="s">
        <v>24</v>
      </c>
      <c r="C14" s="17"/>
      <c r="D14" s="18">
        <v>52</v>
      </c>
      <c r="E14" s="18"/>
      <c r="F14" s="18"/>
      <c r="G14" s="18">
        <v>52</v>
      </c>
      <c r="H14" s="9">
        <v>0</v>
      </c>
      <c r="I14" s="29">
        <f>VLOOKUP(A14,[3]TDSheet!$A:$I,9,0)</f>
        <v>45</v>
      </c>
      <c r="N14" s="13">
        <f t="shared" si="5"/>
        <v>0</v>
      </c>
      <c r="O14" s="19"/>
      <c r="P14" s="19"/>
      <c r="Q14" s="19"/>
      <c r="R14" s="19"/>
      <c r="T14" s="13" t="e">
        <f t="shared" si="6"/>
        <v>#DIV/0!</v>
      </c>
      <c r="U14" s="13" t="e">
        <f t="shared" si="7"/>
        <v>#DIV/0!</v>
      </c>
      <c r="V14" s="13">
        <f>VLOOKUP(A14,[1]TDSheet!$A:$Y,25,0)</f>
        <v>2</v>
      </c>
      <c r="W14" s="13">
        <f>VLOOKUP(A14,[1]TDSheet!$A:$Z,26,0)</f>
        <v>0.6</v>
      </c>
      <c r="X14" s="13">
        <f>VLOOKUP(A14,[1]TDSheet!$A:$Q,17,0)</f>
        <v>0.6</v>
      </c>
      <c r="Y14" s="20" t="s">
        <v>117</v>
      </c>
      <c r="Z14" s="13">
        <f t="shared" si="8"/>
        <v>0</v>
      </c>
      <c r="AA14" s="13">
        <f t="shared" si="9"/>
        <v>0</v>
      </c>
    </row>
    <row r="15" spans="1:27" ht="11.1" customHeight="1" outlineLevel="2" x14ac:dyDescent="0.2">
      <c r="A15" s="17" t="s">
        <v>68</v>
      </c>
      <c r="B15" s="17" t="s">
        <v>24</v>
      </c>
      <c r="C15" s="17"/>
      <c r="D15" s="18">
        <v>186</v>
      </c>
      <c r="E15" s="18"/>
      <c r="F15" s="18">
        <v>69</v>
      </c>
      <c r="G15" s="18">
        <v>112</v>
      </c>
      <c r="H15" s="9">
        <f>VLOOKUP(A15,[1]TDSheet!$A:$J,10,0)</f>
        <v>0.17</v>
      </c>
      <c r="I15" s="29">
        <f>VLOOKUP(A15,[2]TDSheet!$A:$I,9,0)</f>
        <v>180</v>
      </c>
      <c r="N15" s="13">
        <f t="shared" si="5"/>
        <v>13.8</v>
      </c>
      <c r="O15" s="19">
        <f>13*N15-G15</f>
        <v>67.400000000000006</v>
      </c>
      <c r="P15" s="19">
        <v>100</v>
      </c>
      <c r="Q15" s="19"/>
      <c r="R15" s="19">
        <v>112</v>
      </c>
      <c r="S15" s="13" t="s">
        <v>135</v>
      </c>
      <c r="T15" s="13">
        <f t="shared" si="6"/>
        <v>15.362318840579709</v>
      </c>
      <c r="U15" s="13">
        <f t="shared" si="7"/>
        <v>8.115942028985506</v>
      </c>
      <c r="V15" s="13">
        <f>VLOOKUP(A15,[1]TDSheet!$A:$Y,25,0)</f>
        <v>0</v>
      </c>
      <c r="W15" s="13">
        <f>VLOOKUP(A15,[1]TDSheet!$A:$Z,26,0)</f>
        <v>3.6</v>
      </c>
      <c r="X15" s="13">
        <f>VLOOKUP(A15,[1]TDSheet!$A:$Q,17,0)</f>
        <v>6.2</v>
      </c>
      <c r="Y15" s="22" t="s">
        <v>118</v>
      </c>
      <c r="Z15" s="13">
        <f t="shared" si="8"/>
        <v>17</v>
      </c>
      <c r="AA15" s="13">
        <f t="shared" si="9"/>
        <v>0</v>
      </c>
    </row>
    <row r="16" spans="1:27" ht="11.1" customHeight="1" outlineLevel="2" x14ac:dyDescent="0.2">
      <c r="A16" s="17" t="s">
        <v>69</v>
      </c>
      <c r="B16" s="17" t="s">
        <v>24</v>
      </c>
      <c r="C16" s="17"/>
      <c r="D16" s="18">
        <v>39</v>
      </c>
      <c r="E16" s="18"/>
      <c r="F16" s="18">
        <v>29</v>
      </c>
      <c r="G16" s="18"/>
      <c r="H16" s="9">
        <v>0.3</v>
      </c>
      <c r="I16" s="29">
        <f>VLOOKUP(A16,[2]TDSheet!$A:$I,9,0)</f>
        <v>40</v>
      </c>
      <c r="N16" s="13">
        <f t="shared" si="5"/>
        <v>5.8</v>
      </c>
      <c r="O16" s="19"/>
      <c r="P16" s="19">
        <v>180</v>
      </c>
      <c r="Q16" s="19"/>
      <c r="R16" s="19">
        <v>200</v>
      </c>
      <c r="S16" s="24" t="s">
        <v>143</v>
      </c>
      <c r="T16" s="13">
        <f t="shared" si="6"/>
        <v>31.03448275862069</v>
      </c>
      <c r="U16" s="13">
        <f t="shared" si="7"/>
        <v>0</v>
      </c>
      <c r="V16" s="13">
        <f>VLOOKUP(A16,[1]TDSheet!$A:$Y,25,0)</f>
        <v>0</v>
      </c>
      <c r="W16" s="13">
        <f>VLOOKUP(A16,[1]TDSheet!$A:$Z,26,0)</f>
        <v>18.8</v>
      </c>
      <c r="X16" s="13">
        <f>VLOOKUP(A16,[1]TDSheet!$A:$Q,17,0)</f>
        <v>10.4</v>
      </c>
      <c r="Y16" s="26" t="s">
        <v>150</v>
      </c>
      <c r="Z16" s="13">
        <f t="shared" si="8"/>
        <v>54</v>
      </c>
      <c r="AA16" s="13">
        <f t="shared" si="9"/>
        <v>0</v>
      </c>
    </row>
    <row r="17" spans="1:27" ht="21.95" customHeight="1" outlineLevel="2" x14ac:dyDescent="0.2">
      <c r="A17" s="17" t="s">
        <v>70</v>
      </c>
      <c r="B17" s="17" t="s">
        <v>24</v>
      </c>
      <c r="C17" s="17"/>
      <c r="D17" s="18">
        <v>20</v>
      </c>
      <c r="E17" s="18">
        <v>126</v>
      </c>
      <c r="F17" s="18">
        <v>54</v>
      </c>
      <c r="G17" s="18">
        <v>91</v>
      </c>
      <c r="H17" s="9">
        <f>VLOOKUP(A17,[1]TDSheet!$A:$J,10,0)</f>
        <v>0.4</v>
      </c>
      <c r="I17" s="29">
        <f>VLOOKUP(A17,[3]TDSheet!$A:$I,9,0)</f>
        <v>50</v>
      </c>
      <c r="N17" s="13">
        <f t="shared" si="5"/>
        <v>10.8</v>
      </c>
      <c r="O17" s="19">
        <f>13*N17-G17</f>
        <v>49.400000000000006</v>
      </c>
      <c r="P17" s="19">
        <v>150</v>
      </c>
      <c r="Q17" s="19"/>
      <c r="R17" s="19">
        <v>181</v>
      </c>
      <c r="S17" s="13" t="s">
        <v>123</v>
      </c>
      <c r="T17" s="13">
        <f t="shared" si="6"/>
        <v>22.314814814814813</v>
      </c>
      <c r="U17" s="13">
        <f t="shared" si="7"/>
        <v>8.4259259259259256</v>
      </c>
      <c r="V17" s="13">
        <f>VLOOKUP(A17,[1]TDSheet!$A:$Y,25,0)</f>
        <v>0</v>
      </c>
      <c r="W17" s="13">
        <f>VLOOKUP(A17,[1]TDSheet!$A:$Z,26,0)</f>
        <v>8.4</v>
      </c>
      <c r="X17" s="13">
        <f>VLOOKUP(A17,[1]TDSheet!$A:$Q,17,0)</f>
        <v>0.6</v>
      </c>
      <c r="Z17" s="13">
        <f t="shared" si="8"/>
        <v>60</v>
      </c>
      <c r="AA17" s="13">
        <f t="shared" si="9"/>
        <v>0</v>
      </c>
    </row>
    <row r="18" spans="1:27" ht="11.1" customHeight="1" outlineLevel="2" x14ac:dyDescent="0.2">
      <c r="A18" s="17" t="s">
        <v>71</v>
      </c>
      <c r="B18" s="17" t="s">
        <v>24</v>
      </c>
      <c r="C18" s="17"/>
      <c r="D18" s="18">
        <v>176</v>
      </c>
      <c r="E18" s="18"/>
      <c r="F18" s="18">
        <v>105</v>
      </c>
      <c r="G18" s="18">
        <v>69</v>
      </c>
      <c r="H18" s="9">
        <f>VLOOKUP(A18,[1]TDSheet!$A:$J,10,0)</f>
        <v>0.35</v>
      </c>
      <c r="I18" s="29">
        <f>VLOOKUP(A18,[3]TDSheet!$A:$I,9,0)</f>
        <v>40</v>
      </c>
      <c r="N18" s="13">
        <f t="shared" si="5"/>
        <v>21</v>
      </c>
      <c r="O18" s="19">
        <f>11*N18-G18</f>
        <v>162</v>
      </c>
      <c r="P18" s="19">
        <v>240</v>
      </c>
      <c r="Q18" s="19"/>
      <c r="R18" s="19">
        <v>264</v>
      </c>
      <c r="S18" s="13" t="s">
        <v>122</v>
      </c>
      <c r="T18" s="13">
        <f t="shared" si="6"/>
        <v>14.714285714285714</v>
      </c>
      <c r="U18" s="13">
        <f t="shared" si="7"/>
        <v>3.2857142857142856</v>
      </c>
      <c r="V18" s="13">
        <f>VLOOKUP(A18,[1]TDSheet!$A:$Y,25,0)</f>
        <v>0</v>
      </c>
      <c r="W18" s="13">
        <f>VLOOKUP(A18,[1]TDSheet!$A:$Z,26,0)</f>
        <v>1.4</v>
      </c>
      <c r="X18" s="13">
        <f>VLOOKUP(A18,[1]TDSheet!$A:$Q,17,0)</f>
        <v>1.2</v>
      </c>
      <c r="Z18" s="13">
        <f t="shared" si="8"/>
        <v>84</v>
      </c>
      <c r="AA18" s="13">
        <f t="shared" si="9"/>
        <v>0</v>
      </c>
    </row>
    <row r="19" spans="1:27" ht="11.1" customHeight="1" outlineLevel="2" x14ac:dyDescent="0.2">
      <c r="A19" s="17" t="s">
        <v>72</v>
      </c>
      <c r="B19" s="17" t="s">
        <v>24</v>
      </c>
      <c r="C19" s="17"/>
      <c r="D19" s="18">
        <v>400</v>
      </c>
      <c r="E19" s="18"/>
      <c r="F19" s="18">
        <v>207</v>
      </c>
      <c r="G19" s="18">
        <v>180</v>
      </c>
      <c r="H19" s="9">
        <f>VLOOKUP(A19,[1]TDSheet!$A:$J,10,0)</f>
        <v>0.17</v>
      </c>
      <c r="I19" s="29">
        <v>120</v>
      </c>
      <c r="N19" s="13">
        <f t="shared" si="5"/>
        <v>41.4</v>
      </c>
      <c r="O19" s="19">
        <f>12*N19-G19</f>
        <v>316.79999999999995</v>
      </c>
      <c r="P19" s="19">
        <v>400</v>
      </c>
      <c r="Q19" s="19"/>
      <c r="R19" s="19">
        <v>407</v>
      </c>
      <c r="S19" s="13" t="s">
        <v>120</v>
      </c>
      <c r="T19" s="13">
        <f t="shared" si="6"/>
        <v>14.009661835748792</v>
      </c>
      <c r="U19" s="13">
        <f t="shared" si="7"/>
        <v>4.3478260869565215</v>
      </c>
      <c r="V19" s="13">
        <f>VLOOKUP(A19,[1]TDSheet!$A:$Y,25,0)</f>
        <v>30.8</v>
      </c>
      <c r="W19" s="13">
        <f>VLOOKUP(A19,[1]TDSheet!$A:$Z,26,0)</f>
        <v>31.4</v>
      </c>
      <c r="X19" s="13">
        <f>VLOOKUP(A19,[1]TDSheet!$A:$Q,17,0)</f>
        <v>21</v>
      </c>
      <c r="Z19" s="13">
        <f t="shared" si="8"/>
        <v>68</v>
      </c>
      <c r="AA19" s="13">
        <f t="shared" si="9"/>
        <v>0</v>
      </c>
    </row>
    <row r="20" spans="1:27" ht="11.1" customHeight="1" outlineLevel="2" x14ac:dyDescent="0.2">
      <c r="A20" s="17" t="s">
        <v>73</v>
      </c>
      <c r="B20" s="17" t="s">
        <v>24</v>
      </c>
      <c r="C20" s="17"/>
      <c r="D20" s="18">
        <v>161</v>
      </c>
      <c r="E20" s="18">
        <v>132</v>
      </c>
      <c r="F20" s="18">
        <v>60</v>
      </c>
      <c r="G20" s="18">
        <v>190</v>
      </c>
      <c r="H20" s="9">
        <f>VLOOKUP(A20,[1]TDSheet!$A:$J,10,0)</f>
        <v>0.42</v>
      </c>
      <c r="I20" s="29">
        <f>VLOOKUP(A20,[2]TDSheet!$A:$I,9,0)</f>
        <v>40</v>
      </c>
      <c r="N20" s="13">
        <f t="shared" si="5"/>
        <v>12</v>
      </c>
      <c r="O20" s="19"/>
      <c r="P20" s="19"/>
      <c r="Q20" s="19"/>
      <c r="R20" s="19"/>
      <c r="T20" s="13">
        <f t="shared" si="6"/>
        <v>15.833333333333334</v>
      </c>
      <c r="U20" s="13">
        <f t="shared" si="7"/>
        <v>15.833333333333334</v>
      </c>
      <c r="V20" s="13">
        <f>VLOOKUP(A20,[1]TDSheet!$A:$Y,25,0)</f>
        <v>23.6</v>
      </c>
      <c r="W20" s="13">
        <f>VLOOKUP(A20,[1]TDSheet!$A:$Z,26,0)</f>
        <v>14.8</v>
      </c>
      <c r="X20" s="13">
        <f>VLOOKUP(A20,[1]TDSheet!$A:$Q,17,0)</f>
        <v>16</v>
      </c>
      <c r="Z20" s="13">
        <f t="shared" si="8"/>
        <v>0</v>
      </c>
      <c r="AA20" s="13">
        <f t="shared" si="9"/>
        <v>0</v>
      </c>
    </row>
    <row r="21" spans="1:27" ht="11.1" customHeight="1" outlineLevel="2" x14ac:dyDescent="0.2">
      <c r="A21" s="17" t="s">
        <v>74</v>
      </c>
      <c r="B21" s="17" t="s">
        <v>24</v>
      </c>
      <c r="C21" s="21" t="str">
        <f>VLOOKUP(A21,[1]TDSheet!$A:$C,3,0)</f>
        <v>бонус_Н</v>
      </c>
      <c r="D21" s="18">
        <v>217</v>
      </c>
      <c r="E21" s="18">
        <v>336</v>
      </c>
      <c r="F21" s="27">
        <f>31+F88</f>
        <v>135</v>
      </c>
      <c r="G21" s="27">
        <f>331+G88</f>
        <v>284</v>
      </c>
      <c r="H21" s="9">
        <f>VLOOKUP(A21,[1]TDSheet!$A:$J,10,0)</f>
        <v>0.42</v>
      </c>
      <c r="I21" s="29">
        <f>VLOOKUP(A21,[3]TDSheet!$A:$I,9,0)</f>
        <v>45</v>
      </c>
      <c r="N21" s="13">
        <f t="shared" si="5"/>
        <v>27</v>
      </c>
      <c r="O21" s="19">
        <f>13*N21-G21</f>
        <v>67</v>
      </c>
      <c r="P21" s="19">
        <v>140</v>
      </c>
      <c r="Q21" s="19"/>
      <c r="R21" s="19">
        <v>150</v>
      </c>
      <c r="S21" s="13" t="s">
        <v>146</v>
      </c>
      <c r="T21" s="13">
        <f t="shared" si="6"/>
        <v>15.703703703703704</v>
      </c>
      <c r="U21" s="13">
        <f t="shared" si="7"/>
        <v>10.518518518518519</v>
      </c>
      <c r="V21" s="13">
        <f>VLOOKUP(A21,[1]TDSheet!$A:$Y,25,0)</f>
        <v>0</v>
      </c>
      <c r="W21" s="13">
        <f>VLOOKUP(A21,[1]TDSheet!$A:$Z,26,0)</f>
        <v>0</v>
      </c>
      <c r="X21" s="13">
        <f>VLOOKUP(A21,[1]TDSheet!$A:$Q,17,0)</f>
        <v>42.4</v>
      </c>
      <c r="Z21" s="13">
        <f t="shared" si="8"/>
        <v>58.8</v>
      </c>
      <c r="AA21" s="13">
        <f t="shared" si="9"/>
        <v>0</v>
      </c>
    </row>
    <row r="22" spans="1:27" ht="11.1" customHeight="1" outlineLevel="2" x14ac:dyDescent="0.2">
      <c r="A22" s="17" t="s">
        <v>75</v>
      </c>
      <c r="B22" s="17" t="s">
        <v>24</v>
      </c>
      <c r="C22" s="17"/>
      <c r="D22" s="18">
        <v>-1</v>
      </c>
      <c r="E22" s="18"/>
      <c r="F22" s="18"/>
      <c r="G22" s="18">
        <v>-1</v>
      </c>
      <c r="H22" s="9">
        <v>0.35</v>
      </c>
      <c r="I22" s="29">
        <f>VLOOKUP(A22,[2]TDSheet!$A:$I,9,0)</f>
        <v>45</v>
      </c>
      <c r="N22" s="13">
        <f t="shared" si="5"/>
        <v>0</v>
      </c>
      <c r="O22" s="25">
        <v>30</v>
      </c>
      <c r="P22" s="25">
        <v>30</v>
      </c>
      <c r="Q22" s="25"/>
      <c r="R22" s="19"/>
      <c r="T22" s="13" t="e">
        <f t="shared" si="6"/>
        <v>#DIV/0!</v>
      </c>
      <c r="U22" s="13" t="e">
        <f t="shared" si="7"/>
        <v>#DIV/0!</v>
      </c>
      <c r="V22" s="13">
        <f>VLOOKUP(A22,[1]TDSheet!$A:$Y,25,0)</f>
        <v>0</v>
      </c>
      <c r="W22" s="13">
        <f>VLOOKUP(A22,[1]TDSheet!$A:$Z,26,0)</f>
        <v>0.2</v>
      </c>
      <c r="X22" s="13">
        <f>VLOOKUP(A22,[1]TDSheet!$A:$Q,17,0)</f>
        <v>0</v>
      </c>
      <c r="Y22" s="22" t="s">
        <v>118</v>
      </c>
      <c r="Z22" s="13">
        <f t="shared" si="8"/>
        <v>10.5</v>
      </c>
      <c r="AA22" s="13">
        <f t="shared" si="9"/>
        <v>0</v>
      </c>
    </row>
    <row r="23" spans="1:27" ht="11.1" customHeight="1" outlineLevel="2" x14ac:dyDescent="0.2">
      <c r="A23" s="17" t="s">
        <v>37</v>
      </c>
      <c r="B23" s="17" t="s">
        <v>9</v>
      </c>
      <c r="C23" s="21" t="str">
        <f>VLOOKUP(A23,[1]TDSheet!$A:$C,3,0)</f>
        <v>Нояб</v>
      </c>
      <c r="D23" s="18">
        <v>752.096</v>
      </c>
      <c r="E23" s="18">
        <v>258.315</v>
      </c>
      <c r="F23" s="18">
        <v>472.654</v>
      </c>
      <c r="G23" s="18">
        <v>461.04300000000001</v>
      </c>
      <c r="H23" s="9">
        <f>VLOOKUP(A23,[1]TDSheet!$A:$J,10,0)</f>
        <v>1</v>
      </c>
      <c r="I23" s="29">
        <f>VLOOKUP(A23,[3]TDSheet!$A:$I,9,0)</f>
        <v>55</v>
      </c>
      <c r="N23" s="13">
        <f t="shared" si="5"/>
        <v>94.530799999999999</v>
      </c>
      <c r="O23" s="19">
        <f>13*N23-G23</f>
        <v>767.85739999999998</v>
      </c>
      <c r="P23" s="19">
        <v>767.85739999999998</v>
      </c>
      <c r="Q23" s="19"/>
      <c r="R23" s="19"/>
      <c r="T23" s="13">
        <f t="shared" si="6"/>
        <v>13</v>
      </c>
      <c r="U23" s="13">
        <f t="shared" si="7"/>
        <v>4.8771723078615645</v>
      </c>
      <c r="V23" s="13">
        <f>VLOOKUP(A23,[1]TDSheet!$A:$Y,25,0)</f>
        <v>52.028399999999998</v>
      </c>
      <c r="W23" s="13">
        <f>VLOOKUP(A23,[1]TDSheet!$A:$Z,26,0)</f>
        <v>86.920600000000007</v>
      </c>
      <c r="X23" s="13">
        <f>VLOOKUP(A23,[1]TDSheet!$A:$Q,17,0)</f>
        <v>72.325400000000002</v>
      </c>
      <c r="Z23" s="13">
        <f t="shared" si="8"/>
        <v>767.85739999999998</v>
      </c>
      <c r="AA23" s="13">
        <f t="shared" si="9"/>
        <v>0</v>
      </c>
    </row>
    <row r="24" spans="1:27" ht="11.1" customHeight="1" outlineLevel="2" x14ac:dyDescent="0.2">
      <c r="A24" s="17" t="s">
        <v>38</v>
      </c>
      <c r="B24" s="17" t="s">
        <v>9</v>
      </c>
      <c r="C24" s="17"/>
      <c r="D24" s="18">
        <v>1383.1389999999999</v>
      </c>
      <c r="E24" s="18">
        <v>2106.1129999999998</v>
      </c>
      <c r="F24" s="18">
        <v>1413.768</v>
      </c>
      <c r="G24" s="18">
        <v>1890.06</v>
      </c>
      <c r="H24" s="9">
        <f>VLOOKUP(A24,[1]TDSheet!$A:$J,10,0)</f>
        <v>1</v>
      </c>
      <c r="I24" s="29">
        <f>VLOOKUP(A24,[3]TDSheet!$A:$I,9,0)</f>
        <v>50</v>
      </c>
      <c r="N24" s="13">
        <f t="shared" si="5"/>
        <v>282.75360000000001</v>
      </c>
      <c r="O24" s="19">
        <f t="shared" ref="O24:O25" si="12">13*N24-G24</f>
        <v>1785.7368000000001</v>
      </c>
      <c r="P24" s="19">
        <v>1000</v>
      </c>
      <c r="Q24" s="19">
        <v>750</v>
      </c>
      <c r="R24" s="19"/>
      <c r="T24" s="13">
        <f t="shared" si="6"/>
        <v>12.873611511931236</v>
      </c>
      <c r="U24" s="13">
        <f t="shared" si="7"/>
        <v>6.6844772268151491</v>
      </c>
      <c r="V24" s="13">
        <f>VLOOKUP(A24,[1]TDSheet!$A:$Y,25,0)</f>
        <v>231.45120000000003</v>
      </c>
      <c r="W24" s="13">
        <f>VLOOKUP(A24,[1]TDSheet!$A:$Z,26,0)</f>
        <v>176.9264</v>
      </c>
      <c r="X24" s="13">
        <f>VLOOKUP(A24,[1]TDSheet!$A:$Q,17,0)</f>
        <v>291.58479999999997</v>
      </c>
      <c r="Z24" s="13">
        <f t="shared" si="8"/>
        <v>1000</v>
      </c>
      <c r="AA24" s="13">
        <f t="shared" si="9"/>
        <v>750</v>
      </c>
    </row>
    <row r="25" spans="1:27" ht="11.1" customHeight="1" outlineLevel="2" x14ac:dyDescent="0.2">
      <c r="A25" s="17" t="s">
        <v>39</v>
      </c>
      <c r="B25" s="17" t="s">
        <v>9</v>
      </c>
      <c r="C25" s="17"/>
      <c r="D25" s="18">
        <v>130.75800000000001</v>
      </c>
      <c r="E25" s="18">
        <v>94.685000000000002</v>
      </c>
      <c r="F25" s="18">
        <v>69.171000000000006</v>
      </c>
      <c r="G25" s="18">
        <v>147.51499999999999</v>
      </c>
      <c r="H25" s="9">
        <f>VLOOKUP(A25,[1]TDSheet!$A:$J,10,0)</f>
        <v>1</v>
      </c>
      <c r="I25" s="29">
        <f>VLOOKUP(A25,[2]TDSheet!$A:$I,9,0)</f>
        <v>55</v>
      </c>
      <c r="N25" s="13">
        <f t="shared" si="5"/>
        <v>13.834200000000001</v>
      </c>
      <c r="O25" s="19">
        <f t="shared" si="12"/>
        <v>32.329600000000028</v>
      </c>
      <c r="P25" s="19">
        <v>30</v>
      </c>
      <c r="Q25" s="19"/>
      <c r="R25" s="19"/>
      <c r="T25" s="13">
        <f t="shared" si="6"/>
        <v>12.831605730725302</v>
      </c>
      <c r="U25" s="13">
        <f t="shared" si="7"/>
        <v>10.663066892194704</v>
      </c>
      <c r="V25" s="13">
        <f>VLOOKUP(A25,[1]TDSheet!$A:$Y,25,0)</f>
        <v>17.914400000000001</v>
      </c>
      <c r="W25" s="13">
        <f>VLOOKUP(A25,[1]TDSheet!$A:$Z,26,0)</f>
        <v>17.264599999999998</v>
      </c>
      <c r="X25" s="13">
        <f>VLOOKUP(A25,[1]TDSheet!$A:$Q,17,0)</f>
        <v>16.531600000000001</v>
      </c>
      <c r="Z25" s="13">
        <f t="shared" si="8"/>
        <v>30</v>
      </c>
      <c r="AA25" s="13">
        <f t="shared" si="9"/>
        <v>0</v>
      </c>
    </row>
    <row r="26" spans="1:27" ht="21.95" customHeight="1" outlineLevel="2" x14ac:dyDescent="0.2">
      <c r="A26" s="17" t="s">
        <v>40</v>
      </c>
      <c r="B26" s="17" t="s">
        <v>9</v>
      </c>
      <c r="C26" s="21" t="str">
        <f>VLOOKUP(A26,[1]TDSheet!$A:$C,3,0)</f>
        <v>Нояб</v>
      </c>
      <c r="D26" s="18">
        <v>1128.3869999999999</v>
      </c>
      <c r="E26" s="18">
        <v>757.40099999999995</v>
      </c>
      <c r="F26" s="18">
        <v>862.49099999999999</v>
      </c>
      <c r="G26" s="18">
        <v>868.69100000000003</v>
      </c>
      <c r="H26" s="9">
        <f>VLOOKUP(A26,[1]TDSheet!$A:$J,10,0)</f>
        <v>1</v>
      </c>
      <c r="I26" s="29">
        <f>VLOOKUP(A26,[3]TDSheet!$A:$I,9,0)</f>
        <v>55</v>
      </c>
      <c r="N26" s="13">
        <f t="shared" si="5"/>
        <v>172.4982</v>
      </c>
      <c r="O26" s="19">
        <f>13*N26-G26</f>
        <v>1373.7855999999999</v>
      </c>
      <c r="P26" s="19">
        <v>1000</v>
      </c>
      <c r="Q26" s="19">
        <v>350</v>
      </c>
      <c r="R26" s="19"/>
      <c r="T26" s="13">
        <f t="shared" si="6"/>
        <v>12.862111024926635</v>
      </c>
      <c r="U26" s="13">
        <f t="shared" si="7"/>
        <v>5.03594240403668</v>
      </c>
      <c r="V26" s="13">
        <f>VLOOKUP(A26,[1]TDSheet!$A:$Y,25,0)</f>
        <v>153.8288</v>
      </c>
      <c r="W26" s="13">
        <f>VLOOKUP(A26,[1]TDSheet!$A:$Z,26,0)</f>
        <v>135.22239999999999</v>
      </c>
      <c r="X26" s="13">
        <f>VLOOKUP(A26,[1]TDSheet!$A:$Q,17,0)</f>
        <v>126.547</v>
      </c>
      <c r="Z26" s="13">
        <f t="shared" si="8"/>
        <v>1000</v>
      </c>
      <c r="AA26" s="13">
        <f t="shared" si="9"/>
        <v>350</v>
      </c>
    </row>
    <row r="27" spans="1:27" ht="11.1" customHeight="1" outlineLevel="2" x14ac:dyDescent="0.2">
      <c r="A27" s="17" t="s">
        <v>41</v>
      </c>
      <c r="B27" s="17" t="s">
        <v>9</v>
      </c>
      <c r="C27" s="17"/>
      <c r="D27" s="18">
        <v>3499.4830000000002</v>
      </c>
      <c r="E27" s="18">
        <v>1304.809</v>
      </c>
      <c r="F27" s="18">
        <v>2128.2370000000001</v>
      </c>
      <c r="G27" s="18">
        <v>2462.3470000000002</v>
      </c>
      <c r="H27" s="9">
        <f>VLOOKUP(A27,[1]TDSheet!$A:$J,10,0)</f>
        <v>1</v>
      </c>
      <c r="I27" s="29">
        <f>VLOOKUP(A27,[3]TDSheet!$A:$I,9,0)</f>
        <v>60</v>
      </c>
      <c r="N27" s="13">
        <f t="shared" si="5"/>
        <v>425.6474</v>
      </c>
      <c r="O27" s="19">
        <f t="shared" ref="O27:O29" si="13">13*N27-G27</f>
        <v>3071.0691999999995</v>
      </c>
      <c r="P27" s="19">
        <v>1000</v>
      </c>
      <c r="Q27" s="19">
        <v>2000</v>
      </c>
      <c r="R27" s="19"/>
      <c r="T27" s="13">
        <f t="shared" si="6"/>
        <v>12.833032693257376</v>
      </c>
      <c r="U27" s="13">
        <f t="shared" si="7"/>
        <v>5.7849454736479071</v>
      </c>
      <c r="V27" s="13">
        <f>VLOOKUP(A27,[1]TDSheet!$A:$Y,25,0)</f>
        <v>500.17740000000003</v>
      </c>
      <c r="W27" s="13">
        <f>VLOOKUP(A27,[1]TDSheet!$A:$Z,26,0)</f>
        <v>427.39859999999999</v>
      </c>
      <c r="X27" s="13">
        <f>VLOOKUP(A27,[1]TDSheet!$A:$Q,17,0)</f>
        <v>368.22979999999995</v>
      </c>
      <c r="Z27" s="13">
        <f t="shared" si="8"/>
        <v>1000</v>
      </c>
      <c r="AA27" s="13">
        <f t="shared" si="9"/>
        <v>2000</v>
      </c>
    </row>
    <row r="28" spans="1:27" ht="21.95" customHeight="1" outlineLevel="2" x14ac:dyDescent="0.2">
      <c r="A28" s="17" t="s">
        <v>42</v>
      </c>
      <c r="B28" s="17" t="s">
        <v>9</v>
      </c>
      <c r="C28" s="21" t="str">
        <f>VLOOKUP(A28,[1]TDSheet!$A:$C,3,0)</f>
        <v>Нояб</v>
      </c>
      <c r="D28" s="18">
        <v>237.65799999999999</v>
      </c>
      <c r="E28" s="18">
        <v>407.29</v>
      </c>
      <c r="F28" s="18">
        <v>250.71799999999999</v>
      </c>
      <c r="G28" s="18">
        <v>343.80799999999999</v>
      </c>
      <c r="H28" s="9">
        <f>VLOOKUP(A28,[1]TDSheet!$A:$J,10,0)</f>
        <v>1</v>
      </c>
      <c r="I28" s="29">
        <f>VLOOKUP(A28,[3]TDSheet!$A:$I,9,0)</f>
        <v>50</v>
      </c>
      <c r="N28" s="13">
        <f t="shared" si="5"/>
        <v>50.143599999999999</v>
      </c>
      <c r="O28" s="19">
        <f t="shared" si="13"/>
        <v>308.05880000000002</v>
      </c>
      <c r="P28" s="19">
        <v>190</v>
      </c>
      <c r="Q28" s="19">
        <v>150</v>
      </c>
      <c r="R28" s="19">
        <v>346</v>
      </c>
      <c r="S28" s="13" t="s">
        <v>126</v>
      </c>
      <c r="T28" s="13">
        <f t="shared" si="6"/>
        <v>13.636994551647668</v>
      </c>
      <c r="U28" s="13">
        <f t="shared" si="7"/>
        <v>6.8564682232627892</v>
      </c>
      <c r="V28" s="13">
        <f>VLOOKUP(A28,[1]TDSheet!$A:$Y,25,0)</f>
        <v>61.3996</v>
      </c>
      <c r="W28" s="13">
        <f>VLOOKUP(A28,[1]TDSheet!$A:$Z,26,0)</f>
        <v>26.118599999999997</v>
      </c>
      <c r="X28" s="13">
        <f>VLOOKUP(A28,[1]TDSheet!$A:$Q,17,0)</f>
        <v>46.8842</v>
      </c>
      <c r="Z28" s="13">
        <f t="shared" si="8"/>
        <v>190</v>
      </c>
      <c r="AA28" s="13">
        <f t="shared" si="9"/>
        <v>150</v>
      </c>
    </row>
    <row r="29" spans="1:27" ht="21.95" customHeight="1" outlineLevel="2" x14ac:dyDescent="0.2">
      <c r="A29" s="17" t="s">
        <v>43</v>
      </c>
      <c r="B29" s="17" t="s">
        <v>9</v>
      </c>
      <c r="C29" s="21" t="str">
        <f>VLOOKUP(A29,[1]TDSheet!$A:$C,3,0)</f>
        <v>Нояб</v>
      </c>
      <c r="D29" s="18">
        <v>380.97</v>
      </c>
      <c r="E29" s="18">
        <v>803.053</v>
      </c>
      <c r="F29" s="27">
        <f>299.907+F89</f>
        <v>420.45799999999997</v>
      </c>
      <c r="G29" s="27">
        <f>694.113+G89</f>
        <v>639.62400000000002</v>
      </c>
      <c r="H29" s="9">
        <f>VLOOKUP(A29,[1]TDSheet!$A:$J,10,0)</f>
        <v>1</v>
      </c>
      <c r="I29" s="29">
        <f>VLOOKUP(A29,[3]TDSheet!$A:$I,9,0)</f>
        <v>55</v>
      </c>
      <c r="N29" s="13">
        <f t="shared" si="5"/>
        <v>84.0916</v>
      </c>
      <c r="O29" s="19">
        <f t="shared" si="13"/>
        <v>453.56680000000006</v>
      </c>
      <c r="P29" s="19">
        <v>250</v>
      </c>
      <c r="Q29" s="19">
        <v>230</v>
      </c>
      <c r="R29" s="19">
        <v>500</v>
      </c>
      <c r="S29" s="13" t="s">
        <v>145</v>
      </c>
      <c r="T29" s="13">
        <f t="shared" si="6"/>
        <v>13.314338174086354</v>
      </c>
      <c r="U29" s="13">
        <f t="shared" si="7"/>
        <v>7.6062769646433175</v>
      </c>
      <c r="V29" s="13">
        <f>VLOOKUP(A29,[1]TDSheet!$A:$Y,25,0)</f>
        <v>90.722999999999999</v>
      </c>
      <c r="W29" s="13">
        <f>VLOOKUP(A29,[1]TDSheet!$A:$Z,26,0)</f>
        <v>1.3026</v>
      </c>
      <c r="X29" s="13">
        <f>VLOOKUP(A29,[1]TDSheet!$A:$Q,17,0)</f>
        <v>111.992</v>
      </c>
      <c r="Z29" s="13">
        <f t="shared" si="8"/>
        <v>250</v>
      </c>
      <c r="AA29" s="13">
        <f t="shared" si="9"/>
        <v>230</v>
      </c>
    </row>
    <row r="30" spans="1:27" ht="11.1" customHeight="1" outlineLevel="2" x14ac:dyDescent="0.2">
      <c r="A30" s="17" t="s">
        <v>44</v>
      </c>
      <c r="B30" s="17" t="s">
        <v>9</v>
      </c>
      <c r="C30" s="17"/>
      <c r="D30" s="18">
        <v>2014.152</v>
      </c>
      <c r="E30" s="18">
        <v>1098.17</v>
      </c>
      <c r="F30" s="18">
        <v>1536.07</v>
      </c>
      <c r="G30" s="18">
        <v>1413.8309999999999</v>
      </c>
      <c r="H30" s="9">
        <f>VLOOKUP(A30,[1]TDSheet!$A:$J,10,0)</f>
        <v>1</v>
      </c>
      <c r="I30" s="29">
        <f>VLOOKUP(A30,[3]TDSheet!$A:$I,9,0)</f>
        <v>60</v>
      </c>
      <c r="N30" s="13">
        <f t="shared" si="5"/>
        <v>307.214</v>
      </c>
      <c r="O30" s="19">
        <f>13*N30-G30</f>
        <v>2579.951</v>
      </c>
      <c r="P30" s="19">
        <v>1000</v>
      </c>
      <c r="Q30" s="19">
        <v>1500</v>
      </c>
      <c r="R30" s="19"/>
      <c r="T30" s="13">
        <f t="shared" si="6"/>
        <v>12.739754698679096</v>
      </c>
      <c r="U30" s="13">
        <f t="shared" si="7"/>
        <v>4.6021047217900222</v>
      </c>
      <c r="V30" s="13">
        <f>VLOOKUP(A30,[1]TDSheet!$A:$Y,25,0)</f>
        <v>240.22539999999998</v>
      </c>
      <c r="W30" s="13">
        <f>VLOOKUP(A30,[1]TDSheet!$A:$Z,26,0)</f>
        <v>260.38980000000004</v>
      </c>
      <c r="X30" s="13">
        <f>VLOOKUP(A30,[1]TDSheet!$A:$Q,17,0)</f>
        <v>251.24160000000001</v>
      </c>
      <c r="Z30" s="13">
        <f t="shared" si="8"/>
        <v>1000</v>
      </c>
      <c r="AA30" s="13">
        <f t="shared" si="9"/>
        <v>1500</v>
      </c>
    </row>
    <row r="31" spans="1:27" ht="11.1" customHeight="1" outlineLevel="2" x14ac:dyDescent="0.2">
      <c r="A31" s="17" t="s">
        <v>45</v>
      </c>
      <c r="B31" s="17" t="s">
        <v>9</v>
      </c>
      <c r="C31" s="17"/>
      <c r="D31" s="18">
        <v>1464.866</v>
      </c>
      <c r="E31" s="18">
        <v>1199.48</v>
      </c>
      <c r="F31" s="18">
        <v>1086.4549999999999</v>
      </c>
      <c r="G31" s="18">
        <v>1385.8309999999999</v>
      </c>
      <c r="H31" s="9">
        <f>VLOOKUP(A31,[1]TDSheet!$A:$J,10,0)</f>
        <v>1</v>
      </c>
      <c r="I31" s="29">
        <f>VLOOKUP(A31,[3]TDSheet!$A:$I,9,0)</f>
        <v>60</v>
      </c>
      <c r="N31" s="13">
        <f t="shared" si="5"/>
        <v>217.291</v>
      </c>
      <c r="O31" s="19">
        <f t="shared" ref="O31:O35" si="14">13*N31-G31</f>
        <v>1438.952</v>
      </c>
      <c r="P31" s="19">
        <v>900</v>
      </c>
      <c r="Q31" s="19">
        <v>500</v>
      </c>
      <c r="R31" s="19"/>
      <c r="T31" s="13">
        <f t="shared" si="6"/>
        <v>12.82073808855406</v>
      </c>
      <c r="U31" s="13">
        <f t="shared" si="7"/>
        <v>6.3777653009098394</v>
      </c>
      <c r="V31" s="13">
        <f>VLOOKUP(A31,[1]TDSheet!$A:$Y,25,0)</f>
        <v>168.22739999999999</v>
      </c>
      <c r="W31" s="13">
        <f>VLOOKUP(A31,[1]TDSheet!$A:$Z,26,0)</f>
        <v>194.398</v>
      </c>
      <c r="X31" s="13">
        <f>VLOOKUP(A31,[1]TDSheet!$A:$Q,17,0)</f>
        <v>211.74979999999999</v>
      </c>
      <c r="Z31" s="13">
        <f t="shared" si="8"/>
        <v>900</v>
      </c>
      <c r="AA31" s="13">
        <f t="shared" si="9"/>
        <v>500</v>
      </c>
    </row>
    <row r="32" spans="1:27" ht="11.1" customHeight="1" outlineLevel="2" x14ac:dyDescent="0.2">
      <c r="A32" s="17" t="s">
        <v>46</v>
      </c>
      <c r="B32" s="17" t="s">
        <v>9</v>
      </c>
      <c r="C32" s="21" t="str">
        <f>VLOOKUP(A32,[1]TDSheet!$A:$C,3,0)</f>
        <v>Нояб</v>
      </c>
      <c r="D32" s="18">
        <v>569.14099999999996</v>
      </c>
      <c r="E32" s="18">
        <v>502.93900000000002</v>
      </c>
      <c r="F32" s="18">
        <v>467.30099999999999</v>
      </c>
      <c r="G32" s="18">
        <v>539.59</v>
      </c>
      <c r="H32" s="9">
        <f>VLOOKUP(A32,[1]TDSheet!$A:$J,10,0)</f>
        <v>1</v>
      </c>
      <c r="I32" s="29">
        <f>VLOOKUP(A32,[3]TDSheet!$A:$I,9,0)</f>
        <v>60</v>
      </c>
      <c r="N32" s="13">
        <f t="shared" si="5"/>
        <v>93.4602</v>
      </c>
      <c r="O32" s="19">
        <f t="shared" si="14"/>
        <v>675.39260000000002</v>
      </c>
      <c r="P32" s="19">
        <v>300</v>
      </c>
      <c r="Q32" s="19">
        <v>350</v>
      </c>
      <c r="R32" s="19"/>
      <c r="T32" s="13">
        <f t="shared" si="6"/>
        <v>12.728305738699468</v>
      </c>
      <c r="U32" s="13">
        <f t="shared" si="7"/>
        <v>5.7734736283466122</v>
      </c>
      <c r="V32" s="13">
        <f>VLOOKUP(A32,[1]TDSheet!$A:$Y,25,0)</f>
        <v>75.543599999999998</v>
      </c>
      <c r="W32" s="13">
        <f>VLOOKUP(A32,[1]TDSheet!$A:$Z,26,0)</f>
        <v>79.097799999999992</v>
      </c>
      <c r="X32" s="13">
        <f>VLOOKUP(A32,[1]TDSheet!$A:$Q,17,0)</f>
        <v>87.461199999999991</v>
      </c>
      <c r="Z32" s="13">
        <f t="shared" si="8"/>
        <v>300</v>
      </c>
      <c r="AA32" s="13">
        <f t="shared" si="9"/>
        <v>350</v>
      </c>
    </row>
    <row r="33" spans="1:27" ht="11.1" customHeight="1" outlineLevel="2" x14ac:dyDescent="0.2">
      <c r="A33" s="17" t="s">
        <v>47</v>
      </c>
      <c r="B33" s="17" t="s">
        <v>9</v>
      </c>
      <c r="C33" s="21" t="str">
        <f>VLOOKUP(A33,[1]TDSheet!$A:$C,3,0)</f>
        <v>Нояб</v>
      </c>
      <c r="D33" s="18">
        <v>233.06899999999999</v>
      </c>
      <c r="E33" s="18">
        <v>501.279</v>
      </c>
      <c r="F33" s="18">
        <v>229.542</v>
      </c>
      <c r="G33" s="18">
        <v>439.71</v>
      </c>
      <c r="H33" s="9">
        <f>VLOOKUP(A33,[1]TDSheet!$A:$J,10,0)</f>
        <v>1</v>
      </c>
      <c r="I33" s="29">
        <f>VLOOKUP(A33,[3]TDSheet!$A:$I,9,0)</f>
        <v>60</v>
      </c>
      <c r="N33" s="13">
        <f t="shared" si="5"/>
        <v>45.9084</v>
      </c>
      <c r="O33" s="19">
        <f t="shared" si="14"/>
        <v>157.09920000000005</v>
      </c>
      <c r="P33" s="19">
        <v>155</v>
      </c>
      <c r="Q33" s="19"/>
      <c r="R33" s="19"/>
      <c r="T33" s="13">
        <f t="shared" si="6"/>
        <v>12.954274163333944</v>
      </c>
      <c r="U33" s="13">
        <f t="shared" si="7"/>
        <v>9.5779857281020462</v>
      </c>
      <c r="V33" s="13">
        <f>VLOOKUP(A33,[1]TDSheet!$A:$Y,25,0)</f>
        <v>74.547799999999995</v>
      </c>
      <c r="W33" s="13">
        <f>VLOOKUP(A33,[1]TDSheet!$A:$Z,26,0)</f>
        <v>0.64300000000000002</v>
      </c>
      <c r="X33" s="13">
        <f>VLOOKUP(A33,[1]TDSheet!$A:$Q,17,0)</f>
        <v>71.5214</v>
      </c>
      <c r="Z33" s="13">
        <f t="shared" si="8"/>
        <v>155</v>
      </c>
      <c r="AA33" s="13">
        <f t="shared" si="9"/>
        <v>0</v>
      </c>
    </row>
    <row r="34" spans="1:27" ht="11.1" customHeight="1" outlineLevel="2" x14ac:dyDescent="0.2">
      <c r="A34" s="17" t="s">
        <v>48</v>
      </c>
      <c r="B34" s="17" t="s">
        <v>9</v>
      </c>
      <c r="C34" s="21" t="str">
        <f>VLOOKUP(A34,[1]TDSheet!$A:$C,3,0)</f>
        <v>Нояб</v>
      </c>
      <c r="D34" s="18">
        <v>359.09899999999999</v>
      </c>
      <c r="E34" s="18">
        <v>602.99300000000005</v>
      </c>
      <c r="F34" s="18">
        <v>401.30700000000002</v>
      </c>
      <c r="G34" s="18">
        <v>494.78500000000003</v>
      </c>
      <c r="H34" s="9">
        <f>VLOOKUP(A34,[1]TDSheet!$A:$J,10,0)</f>
        <v>1</v>
      </c>
      <c r="I34" s="29">
        <f>VLOOKUP(A34,[3]TDSheet!$A:$I,9,0)</f>
        <v>60</v>
      </c>
      <c r="N34" s="13">
        <f t="shared" si="5"/>
        <v>80.261400000000009</v>
      </c>
      <c r="O34" s="19">
        <f t="shared" si="14"/>
        <v>548.61320000000001</v>
      </c>
      <c r="P34" s="19">
        <v>545</v>
      </c>
      <c r="Q34" s="19"/>
      <c r="R34" s="19"/>
      <c r="T34" s="13">
        <f t="shared" si="6"/>
        <v>12.954982096001315</v>
      </c>
      <c r="U34" s="13">
        <f t="shared" si="7"/>
        <v>6.164669442596316</v>
      </c>
      <c r="V34" s="13">
        <f>VLOOKUP(A34,[1]TDSheet!$A:$Y,25,0)</f>
        <v>94.67519999999999</v>
      </c>
      <c r="W34" s="13">
        <f>VLOOKUP(A34,[1]TDSheet!$A:$Z,26,0)</f>
        <v>35.489199999999997</v>
      </c>
      <c r="X34" s="13">
        <f>VLOOKUP(A34,[1]TDSheet!$A:$Q,17,0)</f>
        <v>79.133200000000002</v>
      </c>
      <c r="Z34" s="13">
        <f t="shared" ref="Z34:Z97" si="15">P34*H34</f>
        <v>545</v>
      </c>
      <c r="AA34" s="13">
        <f t="shared" ref="AA34:AA97" si="16">Q34*H34</f>
        <v>0</v>
      </c>
    </row>
    <row r="35" spans="1:27" ht="11.1" customHeight="1" outlineLevel="2" x14ac:dyDescent="0.2">
      <c r="A35" s="17" t="s">
        <v>49</v>
      </c>
      <c r="B35" s="17" t="s">
        <v>9</v>
      </c>
      <c r="C35" s="17"/>
      <c r="D35" s="18">
        <v>197.35300000000001</v>
      </c>
      <c r="E35" s="18">
        <v>63.555</v>
      </c>
      <c r="F35" s="18">
        <v>111.261</v>
      </c>
      <c r="G35" s="18">
        <v>130.476</v>
      </c>
      <c r="H35" s="9">
        <f>VLOOKUP(A35,[1]TDSheet!$A:$J,10,0)</f>
        <v>1</v>
      </c>
      <c r="I35" s="29">
        <f>VLOOKUP(A35,[2]TDSheet!$A:$I,9,0)</f>
        <v>35</v>
      </c>
      <c r="N35" s="13">
        <f t="shared" si="5"/>
        <v>22.252199999999998</v>
      </c>
      <c r="O35" s="19">
        <f t="shared" si="14"/>
        <v>158.80259999999998</v>
      </c>
      <c r="P35" s="19">
        <v>155</v>
      </c>
      <c r="Q35" s="19"/>
      <c r="R35" s="19"/>
      <c r="T35" s="13">
        <f t="shared" si="6"/>
        <v>12.829113525853625</v>
      </c>
      <c r="U35" s="13">
        <f t="shared" si="7"/>
        <v>5.8635101248415893</v>
      </c>
      <c r="V35" s="13">
        <f>VLOOKUP(A35,[1]TDSheet!$A:$Y,25,0)</f>
        <v>9.5096000000000007</v>
      </c>
      <c r="W35" s="13">
        <f>VLOOKUP(A35,[1]TDSheet!$A:$Z,26,0)</f>
        <v>23.2668</v>
      </c>
      <c r="X35" s="13">
        <f>VLOOKUP(A35,[1]TDSheet!$A:$Q,17,0)</f>
        <v>18.833600000000001</v>
      </c>
      <c r="Z35" s="13">
        <f t="shared" si="15"/>
        <v>155</v>
      </c>
      <c r="AA35" s="13">
        <f t="shared" si="16"/>
        <v>0</v>
      </c>
    </row>
    <row r="36" spans="1:27" ht="11.1" customHeight="1" outlineLevel="2" x14ac:dyDescent="0.2">
      <c r="A36" s="17" t="s">
        <v>50</v>
      </c>
      <c r="B36" s="17" t="s">
        <v>9</v>
      </c>
      <c r="C36" s="17"/>
      <c r="D36" s="18">
        <v>158.55799999999999</v>
      </c>
      <c r="E36" s="18">
        <v>50.69</v>
      </c>
      <c r="F36" s="18">
        <v>125.176</v>
      </c>
      <c r="G36" s="18">
        <v>72.697000000000003</v>
      </c>
      <c r="H36" s="9">
        <f>VLOOKUP(A36,[1]TDSheet!$A:$J,10,0)</f>
        <v>1</v>
      </c>
      <c r="I36" s="29">
        <f>VLOOKUP(A36,[2]TDSheet!$A:$I,9,0)</f>
        <v>40</v>
      </c>
      <c r="N36" s="13">
        <f t="shared" si="5"/>
        <v>25.0352</v>
      </c>
      <c r="O36" s="19">
        <f>11*N36-G36</f>
        <v>202.6902</v>
      </c>
      <c r="P36" s="19">
        <v>200</v>
      </c>
      <c r="Q36" s="19"/>
      <c r="R36" s="19"/>
      <c r="T36" s="13">
        <f t="shared" si="6"/>
        <v>10.892543299034958</v>
      </c>
      <c r="U36" s="13">
        <f t="shared" si="7"/>
        <v>2.9037914616220362</v>
      </c>
      <c r="V36" s="13">
        <f>VLOOKUP(A36,[1]TDSheet!$A:$Y,25,0)</f>
        <v>23.4132</v>
      </c>
      <c r="W36" s="13">
        <f>VLOOKUP(A36,[1]TDSheet!$A:$Z,26,0)</f>
        <v>18.738999999999997</v>
      </c>
      <c r="X36" s="13">
        <f>VLOOKUP(A36,[1]TDSheet!$A:$Q,17,0)</f>
        <v>15.937799999999999</v>
      </c>
      <c r="Z36" s="13">
        <f t="shared" si="15"/>
        <v>200</v>
      </c>
      <c r="AA36" s="13">
        <f t="shared" si="16"/>
        <v>0</v>
      </c>
    </row>
    <row r="37" spans="1:27" ht="11.1" customHeight="1" outlineLevel="2" x14ac:dyDescent="0.2">
      <c r="A37" s="17" t="s">
        <v>51</v>
      </c>
      <c r="B37" s="17" t="s">
        <v>9</v>
      </c>
      <c r="C37" s="17"/>
      <c r="D37" s="18">
        <v>490.29</v>
      </c>
      <c r="E37" s="18">
        <v>195.84399999999999</v>
      </c>
      <c r="F37" s="18">
        <v>299.53500000000003</v>
      </c>
      <c r="G37" s="18">
        <v>350.755</v>
      </c>
      <c r="H37" s="9">
        <f>VLOOKUP(A37,[1]TDSheet!$A:$J,10,0)</f>
        <v>1</v>
      </c>
      <c r="I37" s="29">
        <f>VLOOKUP(A37,[2]TDSheet!$A:$I,9,0)</f>
        <v>30</v>
      </c>
      <c r="N37" s="13">
        <f t="shared" si="5"/>
        <v>59.907000000000004</v>
      </c>
      <c r="O37" s="19">
        <f t="shared" ref="O37:O38" si="17">13*N37-G37</f>
        <v>428.03600000000006</v>
      </c>
      <c r="P37" s="19">
        <v>420</v>
      </c>
      <c r="Q37" s="19"/>
      <c r="R37" s="19"/>
      <c r="T37" s="13">
        <f t="shared" si="6"/>
        <v>12.865858747725641</v>
      </c>
      <c r="U37" s="13">
        <f t="shared" si="7"/>
        <v>5.8549919041180489</v>
      </c>
      <c r="V37" s="13">
        <f>VLOOKUP(A37,[1]TDSheet!$A:$Y,25,0)</f>
        <v>59.444600000000001</v>
      </c>
      <c r="W37" s="13">
        <f>VLOOKUP(A37,[1]TDSheet!$A:$Z,26,0)</f>
        <v>53.135400000000004</v>
      </c>
      <c r="X37" s="13">
        <f>VLOOKUP(A37,[1]TDSheet!$A:$Q,17,0)</f>
        <v>51.992600000000003</v>
      </c>
      <c r="Z37" s="13">
        <f t="shared" si="15"/>
        <v>420</v>
      </c>
      <c r="AA37" s="13">
        <f t="shared" si="16"/>
        <v>0</v>
      </c>
    </row>
    <row r="38" spans="1:27" ht="11.1" customHeight="1" outlineLevel="2" x14ac:dyDescent="0.2">
      <c r="A38" s="17" t="s">
        <v>52</v>
      </c>
      <c r="B38" s="17" t="s">
        <v>9</v>
      </c>
      <c r="C38" s="17"/>
      <c r="D38" s="18">
        <v>507.44200000000001</v>
      </c>
      <c r="E38" s="18">
        <v>68.215000000000003</v>
      </c>
      <c r="F38" s="18">
        <v>259.3</v>
      </c>
      <c r="G38" s="18">
        <v>293.17700000000002</v>
      </c>
      <c r="H38" s="9">
        <f>VLOOKUP(A38,[1]TDSheet!$A:$J,10,0)</f>
        <v>1</v>
      </c>
      <c r="I38" s="29">
        <f>VLOOKUP(A38,[3]TDSheet!$A:$I,9,0)</f>
        <v>30</v>
      </c>
      <c r="N38" s="13">
        <f t="shared" si="5"/>
        <v>51.86</v>
      </c>
      <c r="O38" s="19">
        <f t="shared" si="17"/>
        <v>381.00299999999993</v>
      </c>
      <c r="P38" s="19">
        <v>370</v>
      </c>
      <c r="Q38" s="19"/>
      <c r="R38" s="19"/>
      <c r="T38" s="13">
        <f t="shared" si="6"/>
        <v>12.787832626301581</v>
      </c>
      <c r="U38" s="13">
        <f t="shared" si="7"/>
        <v>5.6532394909371391</v>
      </c>
      <c r="V38" s="13">
        <f>VLOOKUP(A38,[1]TDSheet!$A:$Y,25,0)</f>
        <v>49.817999999999998</v>
      </c>
      <c r="W38" s="13">
        <f>VLOOKUP(A38,[1]TDSheet!$A:$Z,26,0)</f>
        <v>43.691800000000001</v>
      </c>
      <c r="X38" s="13">
        <f>VLOOKUP(A38,[1]TDSheet!$A:$Q,17,0)</f>
        <v>42.540800000000004</v>
      </c>
      <c r="Z38" s="13">
        <f t="shared" si="15"/>
        <v>370</v>
      </c>
      <c r="AA38" s="13">
        <f t="shared" si="16"/>
        <v>0</v>
      </c>
    </row>
    <row r="39" spans="1:27" ht="11.1" customHeight="1" outlineLevel="2" x14ac:dyDescent="0.2">
      <c r="A39" s="17" t="s">
        <v>53</v>
      </c>
      <c r="B39" s="17" t="s">
        <v>9</v>
      </c>
      <c r="C39" s="17"/>
      <c r="D39" s="18">
        <v>324.83800000000002</v>
      </c>
      <c r="E39" s="18">
        <v>444.185</v>
      </c>
      <c r="F39" s="18">
        <v>369.93799999999999</v>
      </c>
      <c r="G39" s="18">
        <v>345.149</v>
      </c>
      <c r="H39" s="9">
        <f>VLOOKUP(A39,[1]TDSheet!$A:$J,10,0)</f>
        <v>1</v>
      </c>
      <c r="I39" s="29">
        <f>VLOOKUP(A39,[3]TDSheet!$A:$I,9,0)</f>
        <v>30</v>
      </c>
      <c r="N39" s="13">
        <f t="shared" si="5"/>
        <v>73.9876</v>
      </c>
      <c r="O39" s="19">
        <f>13*N39-G39</f>
        <v>616.68979999999999</v>
      </c>
      <c r="P39" s="19">
        <v>200</v>
      </c>
      <c r="Q39" s="19">
        <v>430</v>
      </c>
      <c r="R39" s="19">
        <v>668</v>
      </c>
      <c r="S39" s="13" t="s">
        <v>127</v>
      </c>
      <c r="T39" s="13">
        <f t="shared" si="6"/>
        <v>13.179897712589677</v>
      </c>
      <c r="U39" s="13">
        <f t="shared" si="7"/>
        <v>4.6649573712351797</v>
      </c>
      <c r="V39" s="13">
        <f>VLOOKUP(A39,[1]TDSheet!$A:$Y,25,0)</f>
        <v>73.099999999999994</v>
      </c>
      <c r="W39" s="13">
        <f>VLOOKUP(A39,[1]TDSheet!$A:$Z,26,0)</f>
        <v>29.580000000000002</v>
      </c>
      <c r="X39" s="13">
        <f>VLOOKUP(A39,[1]TDSheet!$A:$Q,17,0)</f>
        <v>60.064</v>
      </c>
      <c r="Z39" s="13">
        <f t="shared" si="15"/>
        <v>200</v>
      </c>
      <c r="AA39" s="13">
        <f t="shared" si="16"/>
        <v>430</v>
      </c>
    </row>
    <row r="40" spans="1:27" ht="11.1" customHeight="1" outlineLevel="2" x14ac:dyDescent="0.2">
      <c r="A40" s="17" t="s">
        <v>54</v>
      </c>
      <c r="B40" s="17" t="s">
        <v>9</v>
      </c>
      <c r="C40" s="17"/>
      <c r="D40" s="18">
        <v>900.24400000000003</v>
      </c>
      <c r="E40" s="18">
        <v>90.387</v>
      </c>
      <c r="F40" s="18">
        <v>719.64</v>
      </c>
      <c r="G40" s="18">
        <v>224.24199999999999</v>
      </c>
      <c r="H40" s="9">
        <f>VLOOKUP(A40,[1]TDSheet!$A:$J,10,0)</f>
        <v>1</v>
      </c>
      <c r="I40" s="29">
        <f>VLOOKUP(A40,[3]TDSheet!$A:$I,9,0)</f>
        <v>40</v>
      </c>
      <c r="N40" s="13">
        <f t="shared" si="5"/>
        <v>143.928</v>
      </c>
      <c r="O40" s="19">
        <f>10*N40-G40</f>
        <v>1215.038</v>
      </c>
      <c r="P40" s="19">
        <v>1215</v>
      </c>
      <c r="Q40" s="19"/>
      <c r="R40" s="19"/>
      <c r="T40" s="13">
        <f t="shared" si="6"/>
        <v>9.9997359791006613</v>
      </c>
      <c r="U40" s="13">
        <f t="shared" si="7"/>
        <v>1.5580151186704463</v>
      </c>
      <c r="V40" s="13">
        <f>VLOOKUP(A40,[1]TDSheet!$A:$Y,25,0)</f>
        <v>78.695000000000007</v>
      </c>
      <c r="W40" s="13">
        <f>VLOOKUP(A40,[1]TDSheet!$A:$Z,26,0)</f>
        <v>123.9836</v>
      </c>
      <c r="X40" s="13">
        <f>VLOOKUP(A40,[1]TDSheet!$A:$Q,17,0)</f>
        <v>76.016199999999998</v>
      </c>
      <c r="Z40" s="13">
        <f t="shared" si="15"/>
        <v>1215</v>
      </c>
      <c r="AA40" s="13">
        <f t="shared" si="16"/>
        <v>0</v>
      </c>
    </row>
    <row r="41" spans="1:27" ht="11.1" customHeight="1" outlineLevel="2" x14ac:dyDescent="0.2">
      <c r="A41" s="17" t="s">
        <v>55</v>
      </c>
      <c r="B41" s="17" t="s">
        <v>9</v>
      </c>
      <c r="C41" s="17"/>
      <c r="D41" s="18">
        <v>494.32</v>
      </c>
      <c r="E41" s="18"/>
      <c r="F41" s="18">
        <v>192.738</v>
      </c>
      <c r="G41" s="18">
        <v>263.32799999999997</v>
      </c>
      <c r="H41" s="9">
        <f>VLOOKUP(A41,[1]TDSheet!$A:$J,10,0)</f>
        <v>1</v>
      </c>
      <c r="I41" s="29">
        <f>VLOOKUP(A41,[3]TDSheet!$A:$I,9,0)</f>
        <v>35</v>
      </c>
      <c r="N41" s="13">
        <f t="shared" si="5"/>
        <v>38.547600000000003</v>
      </c>
      <c r="O41" s="19">
        <f>13*N41-G41</f>
        <v>237.79080000000005</v>
      </c>
      <c r="P41" s="19">
        <v>235</v>
      </c>
      <c r="Q41" s="19"/>
      <c r="R41" s="19"/>
      <c r="T41" s="13">
        <f t="shared" si="6"/>
        <v>12.927601199555872</v>
      </c>
      <c r="U41" s="13">
        <f t="shared" si="7"/>
        <v>6.8312424119789545</v>
      </c>
      <c r="V41" s="13">
        <f>VLOOKUP(A41,[1]TDSheet!$A:$Y,25,0)</f>
        <v>37.139400000000002</v>
      </c>
      <c r="W41" s="13">
        <f>VLOOKUP(A41,[1]TDSheet!$A:$Z,26,0)</f>
        <v>36.924199999999999</v>
      </c>
      <c r="X41" s="13">
        <f>VLOOKUP(A41,[1]TDSheet!$A:$Q,17,0)</f>
        <v>20.8996</v>
      </c>
      <c r="Z41" s="13">
        <f t="shared" si="15"/>
        <v>235</v>
      </c>
      <c r="AA41" s="13">
        <f t="shared" si="16"/>
        <v>0</v>
      </c>
    </row>
    <row r="42" spans="1:27" ht="11.1" customHeight="1" outlineLevel="2" x14ac:dyDescent="0.2">
      <c r="A42" s="17" t="s">
        <v>56</v>
      </c>
      <c r="B42" s="17" t="s">
        <v>9</v>
      </c>
      <c r="C42" s="17"/>
      <c r="D42" s="18">
        <v>25.158999999999999</v>
      </c>
      <c r="E42" s="18">
        <v>1.321</v>
      </c>
      <c r="F42" s="18">
        <v>21.202999999999999</v>
      </c>
      <c r="G42" s="18"/>
      <c r="H42" s="9">
        <f>VLOOKUP(A42,[1]TDSheet!$A:$J,10,0)</f>
        <v>1</v>
      </c>
      <c r="I42" s="29">
        <v>45</v>
      </c>
      <c r="N42" s="13">
        <f t="shared" si="5"/>
        <v>4.2405999999999997</v>
      </c>
      <c r="O42" s="19">
        <f>8*N42-G42</f>
        <v>33.924799999999998</v>
      </c>
      <c r="P42" s="19">
        <v>35</v>
      </c>
      <c r="Q42" s="19"/>
      <c r="R42" s="19">
        <v>70</v>
      </c>
      <c r="S42" s="13" t="s">
        <v>130</v>
      </c>
      <c r="T42" s="13">
        <f t="shared" si="6"/>
        <v>8.253549026081215</v>
      </c>
      <c r="U42" s="13">
        <f t="shared" si="7"/>
        <v>0</v>
      </c>
      <c r="V42" s="13">
        <f>VLOOKUP(A42,[1]TDSheet!$A:$Y,25,0)</f>
        <v>0</v>
      </c>
      <c r="W42" s="13">
        <f>VLOOKUP(A42,[1]TDSheet!$A:$Z,26,0)</f>
        <v>7.928399999999999</v>
      </c>
      <c r="X42" s="13">
        <f>VLOOKUP(A42,[1]TDSheet!$A:$Q,17,0)</f>
        <v>1.8452000000000002</v>
      </c>
      <c r="Z42" s="13">
        <f t="shared" si="15"/>
        <v>35</v>
      </c>
      <c r="AA42" s="13">
        <f t="shared" si="16"/>
        <v>0</v>
      </c>
    </row>
    <row r="43" spans="1:27" ht="11.1" customHeight="1" outlineLevel="2" x14ac:dyDescent="0.2">
      <c r="A43" s="17" t="s">
        <v>57</v>
      </c>
      <c r="B43" s="17" t="s">
        <v>9</v>
      </c>
      <c r="C43" s="17"/>
      <c r="D43" s="18">
        <v>59.819000000000003</v>
      </c>
      <c r="E43" s="18">
        <v>0.71</v>
      </c>
      <c r="F43" s="18">
        <v>59.119</v>
      </c>
      <c r="G43" s="18">
        <v>1.41</v>
      </c>
      <c r="H43" s="9">
        <f>VLOOKUP(A43,[1]TDSheet!$A:$J,10,0)</f>
        <v>1</v>
      </c>
      <c r="I43" s="29">
        <f>VLOOKUP(A43,[3]TDSheet!$A:$I,9,0)</f>
        <v>45</v>
      </c>
      <c r="N43" s="13">
        <f t="shared" si="5"/>
        <v>11.8238</v>
      </c>
      <c r="O43" s="19">
        <f>8*N43-G43</f>
        <v>93.180400000000006</v>
      </c>
      <c r="P43" s="19">
        <v>90</v>
      </c>
      <c r="Q43" s="19"/>
      <c r="R43" s="19"/>
      <c r="T43" s="13">
        <f t="shared" si="6"/>
        <v>7.7310171011011679</v>
      </c>
      <c r="U43" s="13">
        <f t="shared" si="7"/>
        <v>0.11925100221586968</v>
      </c>
      <c r="V43" s="13">
        <f>VLOOKUP(A43,[1]TDSheet!$A:$Y,25,0)</f>
        <v>0.4304</v>
      </c>
      <c r="W43" s="13">
        <f>VLOOKUP(A43,[1]TDSheet!$A:$Z,26,0)</f>
        <v>8.1587999999999994</v>
      </c>
      <c r="X43" s="13">
        <f>VLOOKUP(A43,[1]TDSheet!$A:$Q,17,0)</f>
        <v>0</v>
      </c>
      <c r="Z43" s="13">
        <f t="shared" si="15"/>
        <v>90</v>
      </c>
      <c r="AA43" s="13">
        <f t="shared" si="16"/>
        <v>0</v>
      </c>
    </row>
    <row r="44" spans="1:27" ht="11.1" customHeight="1" outlineLevel="2" x14ac:dyDescent="0.2">
      <c r="A44" s="17" t="s">
        <v>58</v>
      </c>
      <c r="B44" s="17" t="s">
        <v>9</v>
      </c>
      <c r="C44" s="17"/>
      <c r="D44" s="18">
        <v>133.345</v>
      </c>
      <c r="E44" s="18">
        <v>43.097999999999999</v>
      </c>
      <c r="F44" s="18">
        <v>126.265</v>
      </c>
      <c r="G44" s="18">
        <v>41.334000000000003</v>
      </c>
      <c r="H44" s="9">
        <f>VLOOKUP(A44,[1]TDSheet!$A:$J,10,0)</f>
        <v>1</v>
      </c>
      <c r="I44" s="29">
        <f>VLOOKUP(A44,[2]TDSheet!$A:$I,9,0)</f>
        <v>45</v>
      </c>
      <c r="N44" s="13">
        <f t="shared" si="5"/>
        <v>25.253</v>
      </c>
      <c r="O44" s="19">
        <f>10*N44-G44</f>
        <v>211.196</v>
      </c>
      <c r="P44" s="19">
        <v>0</v>
      </c>
      <c r="Q44" s="19">
        <v>200</v>
      </c>
      <c r="R44" s="19"/>
      <c r="T44" s="13">
        <f t="shared" si="6"/>
        <v>9.5566467350413813</v>
      </c>
      <c r="U44" s="13">
        <f t="shared" si="7"/>
        <v>1.6367956282421892</v>
      </c>
      <c r="V44" s="13">
        <f>VLOOKUP(A44,[1]TDSheet!$A:$Y,25,0)</f>
        <v>21.702000000000002</v>
      </c>
      <c r="W44" s="13">
        <f>VLOOKUP(A44,[1]TDSheet!$A:$Z,26,0)</f>
        <v>15.7392</v>
      </c>
      <c r="X44" s="13">
        <f>VLOOKUP(A44,[1]TDSheet!$A:$Q,17,0)</f>
        <v>13.2814</v>
      </c>
      <c r="Z44" s="13">
        <f t="shared" si="15"/>
        <v>0</v>
      </c>
      <c r="AA44" s="13">
        <f t="shared" si="16"/>
        <v>200</v>
      </c>
    </row>
    <row r="45" spans="1:27" ht="11.1" customHeight="1" outlineLevel="2" x14ac:dyDescent="0.2">
      <c r="A45" s="17" t="s">
        <v>59</v>
      </c>
      <c r="B45" s="17" t="s">
        <v>24</v>
      </c>
      <c r="C45" s="17"/>
      <c r="D45" s="18">
        <v>151</v>
      </c>
      <c r="E45" s="18">
        <v>18</v>
      </c>
      <c r="F45" s="18">
        <v>71</v>
      </c>
      <c r="G45" s="18">
        <v>90</v>
      </c>
      <c r="H45" s="9">
        <f>VLOOKUP(A45,[1]TDSheet!$A:$J,10,0)</f>
        <v>0.35</v>
      </c>
      <c r="I45" s="29">
        <f>VLOOKUP(A45,[2]TDSheet!$A:$I,9,0)</f>
        <v>40</v>
      </c>
      <c r="N45" s="13">
        <f t="shared" si="5"/>
        <v>14.2</v>
      </c>
      <c r="O45" s="19">
        <f>13*N45-G45</f>
        <v>94.6</v>
      </c>
      <c r="P45" s="19">
        <v>95</v>
      </c>
      <c r="Q45" s="19"/>
      <c r="R45" s="19"/>
      <c r="T45" s="13">
        <f t="shared" si="6"/>
        <v>13.028169014084508</v>
      </c>
      <c r="U45" s="13">
        <f t="shared" si="7"/>
        <v>6.3380281690140849</v>
      </c>
      <c r="V45" s="13">
        <f>VLOOKUP(A45,[1]TDSheet!$A:$Y,25,0)</f>
        <v>21.8</v>
      </c>
      <c r="W45" s="13">
        <f>VLOOKUP(A45,[1]TDSheet!$A:$Z,26,0)</f>
        <v>17.2</v>
      </c>
      <c r="X45" s="13">
        <f>VLOOKUP(A45,[1]TDSheet!$A:$Q,17,0)</f>
        <v>13.2</v>
      </c>
      <c r="Z45" s="13">
        <f t="shared" si="15"/>
        <v>33.25</v>
      </c>
      <c r="AA45" s="13">
        <f t="shared" si="16"/>
        <v>0</v>
      </c>
    </row>
    <row r="46" spans="1:27" ht="11.1" customHeight="1" outlineLevel="2" x14ac:dyDescent="0.2">
      <c r="A46" s="17" t="s">
        <v>76</v>
      </c>
      <c r="B46" s="17" t="s">
        <v>24</v>
      </c>
      <c r="C46" s="21" t="str">
        <f>VLOOKUP(A46,[1]TDSheet!$A:$C,3,0)</f>
        <v>Нояб</v>
      </c>
      <c r="D46" s="18">
        <v>954</v>
      </c>
      <c r="E46" s="18">
        <v>252</v>
      </c>
      <c r="F46" s="18">
        <v>1059</v>
      </c>
      <c r="G46" s="18">
        <v>112</v>
      </c>
      <c r="H46" s="9">
        <f>VLOOKUP(A46,[1]TDSheet!$A:$J,10,0)</f>
        <v>0.4</v>
      </c>
      <c r="I46" s="29">
        <f>VLOOKUP(A46,[3]TDSheet!$A:$I,9,0)</f>
        <v>45</v>
      </c>
      <c r="N46" s="13">
        <f t="shared" si="5"/>
        <v>211.8</v>
      </c>
      <c r="O46" s="19">
        <f>9*N46-G46</f>
        <v>1794.2</v>
      </c>
      <c r="P46" s="19">
        <v>1000</v>
      </c>
      <c r="Q46" s="19">
        <v>1000</v>
      </c>
      <c r="R46" s="19">
        <v>2088</v>
      </c>
      <c r="S46" s="13" t="s">
        <v>133</v>
      </c>
      <c r="T46" s="13">
        <f t="shared" si="6"/>
        <v>9.9716713881019832</v>
      </c>
      <c r="U46" s="13">
        <f t="shared" si="7"/>
        <v>0.52880075542965055</v>
      </c>
      <c r="V46" s="13">
        <f>VLOOKUP(A46,[1]TDSheet!$A:$Y,25,0)</f>
        <v>31.2</v>
      </c>
      <c r="W46" s="13">
        <f>VLOOKUP(A46,[1]TDSheet!$A:$Z,26,0)</f>
        <v>138.80000000000001</v>
      </c>
      <c r="X46" s="13">
        <f>VLOOKUP(A46,[1]TDSheet!$A:$Q,17,0)</f>
        <v>8.1999999999999993</v>
      </c>
      <c r="Z46" s="13">
        <f t="shared" si="15"/>
        <v>400</v>
      </c>
      <c r="AA46" s="13">
        <f t="shared" si="16"/>
        <v>400</v>
      </c>
    </row>
    <row r="47" spans="1:27" ht="11.1" customHeight="1" outlineLevel="2" x14ac:dyDescent="0.2">
      <c r="A47" s="17" t="s">
        <v>28</v>
      </c>
      <c r="B47" s="17" t="s">
        <v>24</v>
      </c>
      <c r="C47" s="17"/>
      <c r="D47" s="18">
        <v>140</v>
      </c>
      <c r="E47" s="18"/>
      <c r="F47" s="18">
        <v>77</v>
      </c>
      <c r="G47" s="18">
        <v>56</v>
      </c>
      <c r="H47" s="9">
        <v>0</v>
      </c>
      <c r="I47" s="29">
        <f>VLOOKUP(A47,[3]TDSheet!$A:$I,9,0)</f>
        <v>50</v>
      </c>
      <c r="N47" s="13">
        <f t="shared" si="5"/>
        <v>15.4</v>
      </c>
      <c r="O47" s="19"/>
      <c r="P47" s="19"/>
      <c r="Q47" s="19"/>
      <c r="R47" s="19"/>
      <c r="T47" s="13">
        <f t="shared" si="6"/>
        <v>3.6363636363636362</v>
      </c>
      <c r="U47" s="13">
        <f t="shared" si="7"/>
        <v>3.6363636363636362</v>
      </c>
      <c r="V47" s="13">
        <f>VLOOKUP(A47,[1]TDSheet!$A:$Y,25,0)</f>
        <v>16.2</v>
      </c>
      <c r="W47" s="13">
        <f>VLOOKUP(A47,[1]TDSheet!$A:$Z,26,0)</f>
        <v>13</v>
      </c>
      <c r="X47" s="13">
        <f>VLOOKUP(A47,[1]TDSheet!$A:$Q,17,0)</f>
        <v>4.8</v>
      </c>
      <c r="Y47" s="20" t="s">
        <v>117</v>
      </c>
      <c r="Z47" s="13">
        <f t="shared" si="15"/>
        <v>0</v>
      </c>
      <c r="AA47" s="13">
        <f t="shared" si="16"/>
        <v>0</v>
      </c>
    </row>
    <row r="48" spans="1:27" ht="11.1" customHeight="1" outlineLevel="2" x14ac:dyDescent="0.2">
      <c r="A48" s="17" t="s">
        <v>60</v>
      </c>
      <c r="B48" s="17" t="s">
        <v>9</v>
      </c>
      <c r="C48" s="17"/>
      <c r="D48" s="18">
        <v>600.44799999999998</v>
      </c>
      <c r="E48" s="18">
        <v>654.06299999999999</v>
      </c>
      <c r="F48" s="18">
        <v>591.096</v>
      </c>
      <c r="G48" s="18">
        <v>563.96500000000003</v>
      </c>
      <c r="H48" s="9">
        <f>VLOOKUP(A48,[1]TDSheet!$A:$J,10,0)</f>
        <v>1</v>
      </c>
      <c r="I48" s="29">
        <f>VLOOKUP(A48,[2]TDSheet!$A:$I,9,0)</f>
        <v>45</v>
      </c>
      <c r="N48" s="13">
        <f t="shared" si="5"/>
        <v>118.2192</v>
      </c>
      <c r="O48" s="19">
        <f>13*N48-G48</f>
        <v>972.88459999999998</v>
      </c>
      <c r="P48" s="19">
        <v>972.88459999999998</v>
      </c>
      <c r="Q48" s="19"/>
      <c r="R48" s="19"/>
      <c r="T48" s="13">
        <f t="shared" si="6"/>
        <v>13</v>
      </c>
      <c r="U48" s="13">
        <f t="shared" si="7"/>
        <v>4.7705025917955801</v>
      </c>
      <c r="V48" s="13">
        <f>VLOOKUP(A48,[1]TDSheet!$A:$Y,25,0)</f>
        <v>121.02979999999999</v>
      </c>
      <c r="W48" s="13">
        <f>VLOOKUP(A48,[1]TDSheet!$A:$Z,26,0)</f>
        <v>69.19980000000001</v>
      </c>
      <c r="X48" s="13">
        <f>VLOOKUP(A48,[1]TDSheet!$A:$Q,17,0)</f>
        <v>93.1404</v>
      </c>
      <c r="Z48" s="13">
        <f t="shared" si="15"/>
        <v>972.88459999999998</v>
      </c>
      <c r="AA48" s="13">
        <f t="shared" si="16"/>
        <v>0</v>
      </c>
    </row>
    <row r="49" spans="1:27" ht="11.1" customHeight="1" outlineLevel="2" x14ac:dyDescent="0.2">
      <c r="A49" s="17" t="s">
        <v>77</v>
      </c>
      <c r="B49" s="17" t="s">
        <v>24</v>
      </c>
      <c r="C49" s="17"/>
      <c r="D49" s="18">
        <v>124</v>
      </c>
      <c r="E49" s="18">
        <v>162</v>
      </c>
      <c r="F49" s="18">
        <v>114</v>
      </c>
      <c r="G49" s="18">
        <v>126</v>
      </c>
      <c r="H49" s="9">
        <f>VLOOKUP(A49,[1]TDSheet!$A:$J,10,0)</f>
        <v>0.35</v>
      </c>
      <c r="I49" s="29">
        <f>VLOOKUP(A49,[2]TDSheet!$A:$I,9,0)</f>
        <v>40</v>
      </c>
      <c r="N49" s="13">
        <f t="shared" si="5"/>
        <v>22.8</v>
      </c>
      <c r="O49" s="19">
        <f>13*N49-G49</f>
        <v>170.40000000000003</v>
      </c>
      <c r="P49" s="19">
        <v>170.40000000000003</v>
      </c>
      <c r="Q49" s="19"/>
      <c r="R49" s="19">
        <v>278</v>
      </c>
      <c r="S49" s="13" t="s">
        <v>136</v>
      </c>
      <c r="T49" s="13">
        <f t="shared" si="6"/>
        <v>13.000000000000002</v>
      </c>
      <c r="U49" s="13">
        <f t="shared" si="7"/>
        <v>5.5263157894736841</v>
      </c>
      <c r="V49" s="13">
        <f>VLOOKUP(A49,[1]TDSheet!$A:$Y,25,0)</f>
        <v>3.8</v>
      </c>
      <c r="W49" s="13">
        <f>VLOOKUP(A49,[1]TDSheet!$A:$Z,26,0)</f>
        <v>12.4</v>
      </c>
      <c r="X49" s="13">
        <f>VLOOKUP(A49,[1]TDSheet!$A:$Q,17,0)</f>
        <v>23.6</v>
      </c>
      <c r="Z49" s="13">
        <f t="shared" si="15"/>
        <v>59.640000000000008</v>
      </c>
      <c r="AA49" s="13">
        <f t="shared" si="16"/>
        <v>0</v>
      </c>
    </row>
    <row r="50" spans="1:27" ht="21.95" customHeight="1" outlineLevel="2" x14ac:dyDescent="0.2">
      <c r="A50" s="17" t="s">
        <v>61</v>
      </c>
      <c r="B50" s="17" t="s">
        <v>9</v>
      </c>
      <c r="C50" s="17"/>
      <c r="D50" s="18">
        <v>151.21100000000001</v>
      </c>
      <c r="E50" s="18"/>
      <c r="F50" s="18">
        <v>122.386</v>
      </c>
      <c r="G50" s="18">
        <v>28.824999999999999</v>
      </c>
      <c r="H50" s="9">
        <f>VLOOKUP(A50,[1]TDSheet!$A:$J,10,0)</f>
        <v>1</v>
      </c>
      <c r="I50" s="29">
        <v>40</v>
      </c>
      <c r="N50" s="13">
        <f t="shared" si="5"/>
        <v>24.4772</v>
      </c>
      <c r="O50" s="19">
        <f>9*N50-G50</f>
        <v>191.46980000000002</v>
      </c>
      <c r="P50" s="19">
        <v>191.46980000000002</v>
      </c>
      <c r="Q50" s="19"/>
      <c r="R50" s="19"/>
      <c r="T50" s="13">
        <f t="shared" si="6"/>
        <v>9</v>
      </c>
      <c r="U50" s="13">
        <f t="shared" si="7"/>
        <v>1.1776265259098262</v>
      </c>
      <c r="V50" s="13">
        <f>VLOOKUP(A50,[1]TDSheet!$A:$Y,25,0)</f>
        <v>0.1414</v>
      </c>
      <c r="W50" s="13">
        <f>VLOOKUP(A50,[1]TDSheet!$A:$Z,26,0)</f>
        <v>21.124400000000001</v>
      </c>
      <c r="X50" s="13">
        <f>VLOOKUP(A50,[1]TDSheet!$A:$Q,17,0)</f>
        <v>2.88</v>
      </c>
      <c r="Z50" s="13">
        <f t="shared" si="15"/>
        <v>191.46980000000002</v>
      </c>
      <c r="AA50" s="13">
        <f t="shared" si="16"/>
        <v>0</v>
      </c>
    </row>
    <row r="51" spans="1:27" ht="11.1" customHeight="1" outlineLevel="2" x14ac:dyDescent="0.2">
      <c r="A51" s="17" t="s">
        <v>78</v>
      </c>
      <c r="B51" s="17" t="s">
        <v>24</v>
      </c>
      <c r="C51" s="21" t="str">
        <f>VLOOKUP(A51,[1]TDSheet!$A:$C,3,0)</f>
        <v>Нояб</v>
      </c>
      <c r="D51" s="18">
        <v>783</v>
      </c>
      <c r="E51" s="18">
        <v>552</v>
      </c>
      <c r="F51" s="18">
        <v>574</v>
      </c>
      <c r="G51" s="18">
        <v>663</v>
      </c>
      <c r="H51" s="9">
        <f>VLOOKUP(A51,[1]TDSheet!$A:$J,10,0)</f>
        <v>0.4</v>
      </c>
      <c r="I51" s="29">
        <f>VLOOKUP(A51,[3]TDSheet!$A:$I,9,0)</f>
        <v>40</v>
      </c>
      <c r="N51" s="13">
        <f t="shared" si="5"/>
        <v>114.8</v>
      </c>
      <c r="O51" s="19">
        <f t="shared" ref="O51:O52" si="18">13*N51-G51</f>
        <v>829.39999999999986</v>
      </c>
      <c r="P51" s="19">
        <v>829.39999999999986</v>
      </c>
      <c r="Q51" s="19"/>
      <c r="R51" s="19"/>
      <c r="T51" s="13">
        <f t="shared" si="6"/>
        <v>13</v>
      </c>
      <c r="U51" s="13">
        <f t="shared" si="7"/>
        <v>5.7752613240418116</v>
      </c>
      <c r="V51" s="13">
        <f>VLOOKUP(A51,[1]TDSheet!$A:$Y,25,0)</f>
        <v>92.2</v>
      </c>
      <c r="W51" s="13">
        <f>VLOOKUP(A51,[1]TDSheet!$A:$Z,26,0)</f>
        <v>93.4</v>
      </c>
      <c r="X51" s="13">
        <f>VLOOKUP(A51,[1]TDSheet!$A:$Q,17,0)</f>
        <v>99.6</v>
      </c>
      <c r="Z51" s="13">
        <f t="shared" si="15"/>
        <v>331.76</v>
      </c>
      <c r="AA51" s="13">
        <f t="shared" si="16"/>
        <v>0</v>
      </c>
    </row>
    <row r="52" spans="1:27" ht="11.1" customHeight="1" outlineLevel="2" x14ac:dyDescent="0.2">
      <c r="A52" s="17" t="s">
        <v>79</v>
      </c>
      <c r="B52" s="17" t="s">
        <v>24</v>
      </c>
      <c r="C52" s="21" t="str">
        <f>VLOOKUP(A52,[1]TDSheet!$A:$C,3,0)</f>
        <v>Нояб</v>
      </c>
      <c r="D52" s="18">
        <v>520</v>
      </c>
      <c r="E52" s="18">
        <v>1056</v>
      </c>
      <c r="F52" s="18">
        <v>681</v>
      </c>
      <c r="G52" s="18">
        <v>799</v>
      </c>
      <c r="H52" s="9">
        <f>VLOOKUP(A52,[1]TDSheet!$A:$J,10,0)</f>
        <v>0.4</v>
      </c>
      <c r="I52" s="29">
        <f>VLOOKUP(A52,[3]TDSheet!$A:$I,9,0)</f>
        <v>45</v>
      </c>
      <c r="N52" s="13">
        <f t="shared" si="5"/>
        <v>136.19999999999999</v>
      </c>
      <c r="O52" s="19">
        <f t="shared" si="18"/>
        <v>971.59999999999991</v>
      </c>
      <c r="P52" s="19"/>
      <c r="Q52" s="19">
        <v>1000</v>
      </c>
      <c r="R52" s="19">
        <v>1284</v>
      </c>
      <c r="S52" s="13" t="s">
        <v>132</v>
      </c>
      <c r="T52" s="13">
        <f t="shared" si="6"/>
        <v>13.208516886930985</v>
      </c>
      <c r="U52" s="13">
        <f t="shared" si="7"/>
        <v>5.8663729809104259</v>
      </c>
      <c r="V52" s="13">
        <f>VLOOKUP(A52,[1]TDSheet!$A:$Y,25,0)</f>
        <v>121</v>
      </c>
      <c r="W52" s="13">
        <f>VLOOKUP(A52,[1]TDSheet!$A:$Z,26,0)</f>
        <v>86.2</v>
      </c>
      <c r="X52" s="13">
        <f>VLOOKUP(A52,[1]TDSheet!$A:$Q,17,0)</f>
        <v>108</v>
      </c>
      <c r="Z52" s="13">
        <f t="shared" si="15"/>
        <v>0</v>
      </c>
      <c r="AA52" s="13">
        <f t="shared" si="16"/>
        <v>400</v>
      </c>
    </row>
    <row r="53" spans="1:27" ht="11.1" customHeight="1" outlineLevel="2" x14ac:dyDescent="0.2">
      <c r="A53" s="17" t="s">
        <v>80</v>
      </c>
      <c r="B53" s="17" t="s">
        <v>24</v>
      </c>
      <c r="C53" s="21" t="str">
        <f>VLOOKUP(A53,[1]TDSheet!$A:$C,3,0)</f>
        <v>Нояб</v>
      </c>
      <c r="D53" s="18">
        <v>9</v>
      </c>
      <c r="E53" s="18">
        <v>252</v>
      </c>
      <c r="F53" s="18">
        <v>36</v>
      </c>
      <c r="G53" s="18">
        <v>224</v>
      </c>
      <c r="H53" s="9">
        <f>VLOOKUP(A53,[1]TDSheet!$A:$J,10,0)</f>
        <v>0.4</v>
      </c>
      <c r="I53" s="29">
        <f>VLOOKUP(A53,[3]TDSheet!$A:$I,9,0)</f>
        <v>40</v>
      </c>
      <c r="N53" s="13">
        <f t="shared" si="5"/>
        <v>7.2</v>
      </c>
      <c r="O53" s="19"/>
      <c r="P53" s="19"/>
      <c r="Q53" s="19"/>
      <c r="R53" s="19"/>
      <c r="T53" s="13">
        <f t="shared" si="6"/>
        <v>31.111111111111111</v>
      </c>
      <c r="U53" s="13">
        <f t="shared" si="7"/>
        <v>31.111111111111111</v>
      </c>
      <c r="V53" s="13">
        <f>VLOOKUP(A53,[1]TDSheet!$A:$Y,25,0)</f>
        <v>10</v>
      </c>
      <c r="W53" s="13">
        <f>VLOOKUP(A53,[1]TDSheet!$A:$Z,26,0)</f>
        <v>2.6</v>
      </c>
      <c r="X53" s="13">
        <f>VLOOKUP(A53,[1]TDSheet!$A:$Q,17,0)</f>
        <v>13.6</v>
      </c>
      <c r="Y53" s="23" t="str">
        <f>VLOOKUP(A53,[1]TDSheet!$A:$AA,27,0)</f>
        <v>акция/вывод</v>
      </c>
      <c r="Z53" s="13">
        <f t="shared" si="15"/>
        <v>0</v>
      </c>
      <c r="AA53" s="13">
        <f t="shared" si="16"/>
        <v>0</v>
      </c>
    </row>
    <row r="54" spans="1:27" ht="21.95" customHeight="1" outlineLevel="2" x14ac:dyDescent="0.2">
      <c r="A54" s="17" t="s">
        <v>14</v>
      </c>
      <c r="B54" s="17" t="s">
        <v>9</v>
      </c>
      <c r="C54" s="21" t="str">
        <f>VLOOKUP(A54,[1]TDSheet!$A:$C,3,0)</f>
        <v>Нояб</v>
      </c>
      <c r="D54" s="18">
        <v>320.93900000000002</v>
      </c>
      <c r="E54" s="18">
        <v>710.62</v>
      </c>
      <c r="F54" s="18">
        <v>361.20400000000001</v>
      </c>
      <c r="G54" s="18">
        <v>612.36900000000003</v>
      </c>
      <c r="H54" s="9">
        <f>VLOOKUP(A54,[1]TDSheet!$A:$J,10,0)</f>
        <v>1</v>
      </c>
      <c r="I54" s="29">
        <f>VLOOKUP(A54,[3]TDSheet!$A:$I,9,0)</f>
        <v>50</v>
      </c>
      <c r="N54" s="13">
        <f t="shared" si="5"/>
        <v>72.240800000000007</v>
      </c>
      <c r="O54" s="19">
        <f>13*N54-G54</f>
        <v>326.76140000000009</v>
      </c>
      <c r="P54" s="19">
        <v>326.76140000000009</v>
      </c>
      <c r="Q54" s="19"/>
      <c r="R54" s="19"/>
      <c r="T54" s="13">
        <f t="shared" si="6"/>
        <v>13</v>
      </c>
      <c r="U54" s="13">
        <f t="shared" si="7"/>
        <v>8.4767748972879584</v>
      </c>
      <c r="V54" s="13">
        <f>VLOOKUP(A54,[1]TDSheet!$A:$Y,25,0)</f>
        <v>62.621200000000002</v>
      </c>
      <c r="W54" s="13">
        <f>VLOOKUP(A54,[1]TDSheet!$A:$Z,26,0)</f>
        <v>62.003599999999992</v>
      </c>
      <c r="X54" s="13">
        <f>VLOOKUP(A54,[1]TDSheet!$A:$Q,17,0)</f>
        <v>93.669600000000003</v>
      </c>
      <c r="Z54" s="13">
        <f t="shared" si="15"/>
        <v>326.76140000000009</v>
      </c>
      <c r="AA54" s="13">
        <f t="shared" si="16"/>
        <v>0</v>
      </c>
    </row>
    <row r="55" spans="1:27" ht="11.1" customHeight="1" outlineLevel="2" x14ac:dyDescent="0.2">
      <c r="A55" s="17" t="s">
        <v>15</v>
      </c>
      <c r="B55" s="17" t="s">
        <v>9</v>
      </c>
      <c r="C55" s="21" t="str">
        <f>VLOOKUP(A55,[1]TDSheet!$A:$C,3,0)</f>
        <v>Нояб</v>
      </c>
      <c r="D55" s="18">
        <v>607.58799999999997</v>
      </c>
      <c r="E55" s="18">
        <v>247.84100000000001</v>
      </c>
      <c r="F55" s="18">
        <v>603.80999999999995</v>
      </c>
      <c r="G55" s="18">
        <v>242.05099999999999</v>
      </c>
      <c r="H55" s="9">
        <f>VLOOKUP(A55,[1]TDSheet!$A:$J,10,0)</f>
        <v>1</v>
      </c>
      <c r="I55" s="29">
        <f>VLOOKUP(A55,[3]TDSheet!$A:$I,9,0)</f>
        <v>50</v>
      </c>
      <c r="N55" s="13">
        <f t="shared" si="5"/>
        <v>120.76199999999999</v>
      </c>
      <c r="O55" s="19">
        <f>10*N55-G55</f>
        <v>965.56899999999996</v>
      </c>
      <c r="P55" s="19">
        <v>400</v>
      </c>
      <c r="Q55" s="19">
        <v>500</v>
      </c>
      <c r="R55" s="19"/>
      <c r="T55" s="13">
        <f t="shared" si="6"/>
        <v>9.4570394660572035</v>
      </c>
      <c r="U55" s="13">
        <f t="shared" si="7"/>
        <v>2.0043639555489312</v>
      </c>
      <c r="V55" s="13">
        <f>VLOOKUP(A55,[1]TDSheet!$A:$Y,25,0)</f>
        <v>27.769799999999996</v>
      </c>
      <c r="W55" s="13">
        <f>VLOOKUP(A55,[1]TDSheet!$A:$Z,26,0)</f>
        <v>115.0752</v>
      </c>
      <c r="X55" s="13">
        <f>VLOOKUP(A55,[1]TDSheet!$A:$Q,17,0)</f>
        <v>67.001199999999997</v>
      </c>
      <c r="Z55" s="13">
        <f t="shared" si="15"/>
        <v>400</v>
      </c>
      <c r="AA55" s="13">
        <f t="shared" si="16"/>
        <v>500</v>
      </c>
    </row>
    <row r="56" spans="1:27" ht="11.1" customHeight="1" outlineLevel="2" x14ac:dyDescent="0.2">
      <c r="A56" s="17" t="s">
        <v>16</v>
      </c>
      <c r="B56" s="17" t="s">
        <v>9</v>
      </c>
      <c r="C56" s="21" t="str">
        <f>VLOOKUP(A56,[1]TDSheet!$A:$C,3,0)</f>
        <v>Нояб</v>
      </c>
      <c r="D56" s="18">
        <v>340.5</v>
      </c>
      <c r="E56" s="18">
        <v>595.30499999999995</v>
      </c>
      <c r="F56" s="27">
        <f>273.708+F90</f>
        <v>335.851</v>
      </c>
      <c r="G56" s="27">
        <f>539.105+G90</f>
        <v>525.24300000000005</v>
      </c>
      <c r="H56" s="9">
        <f>VLOOKUP(A56,[1]TDSheet!$A:$J,10,0)</f>
        <v>1</v>
      </c>
      <c r="I56" s="29">
        <f>VLOOKUP(A56,[3]TDSheet!$A:$I,9,0)</f>
        <v>55</v>
      </c>
      <c r="N56" s="13">
        <f t="shared" si="5"/>
        <v>67.170199999999994</v>
      </c>
      <c r="O56" s="19">
        <f>13*N56-G56</f>
        <v>347.9695999999999</v>
      </c>
      <c r="P56" s="19">
        <v>300</v>
      </c>
      <c r="Q56" s="19"/>
      <c r="R56" s="19"/>
      <c r="T56" s="13">
        <f t="shared" si="6"/>
        <v>12.285849975137786</v>
      </c>
      <c r="U56" s="13">
        <f t="shared" si="7"/>
        <v>7.8195836844314908</v>
      </c>
      <c r="V56" s="13">
        <f>VLOOKUP(A56,[1]TDSheet!$A:$Y,25,0)</f>
        <v>93.127200000000002</v>
      </c>
      <c r="W56" s="13">
        <f>VLOOKUP(A56,[1]TDSheet!$A:$Z,26,0)</f>
        <v>0.27200000000000002</v>
      </c>
      <c r="X56" s="13">
        <f>VLOOKUP(A56,[1]TDSheet!$A:$Q,17,0)</f>
        <v>77.2166</v>
      </c>
      <c r="Z56" s="13">
        <f t="shared" si="15"/>
        <v>300</v>
      </c>
      <c r="AA56" s="13">
        <f t="shared" si="16"/>
        <v>0</v>
      </c>
    </row>
    <row r="57" spans="1:27" ht="11.1" customHeight="1" outlineLevel="2" x14ac:dyDescent="0.2">
      <c r="A57" s="17" t="s">
        <v>62</v>
      </c>
      <c r="B57" s="17" t="s">
        <v>9</v>
      </c>
      <c r="C57" s="17"/>
      <c r="D57" s="18">
        <v>179.85499999999999</v>
      </c>
      <c r="E57" s="18"/>
      <c r="F57" s="18"/>
      <c r="G57" s="18">
        <v>179.85499999999999</v>
      </c>
      <c r="H57" s="9">
        <v>0</v>
      </c>
      <c r="I57" s="29">
        <v>50</v>
      </c>
      <c r="N57" s="13">
        <f t="shared" si="5"/>
        <v>0</v>
      </c>
      <c r="O57" s="19"/>
      <c r="P57" s="19"/>
      <c r="Q57" s="19"/>
      <c r="R57" s="19"/>
      <c r="T57" s="13" t="e">
        <f t="shared" si="6"/>
        <v>#DIV/0!</v>
      </c>
      <c r="U57" s="13" t="e">
        <f t="shared" si="7"/>
        <v>#DIV/0!</v>
      </c>
      <c r="V57" s="13">
        <f>VLOOKUP(A57,[1]TDSheet!$A:$Y,25,0)</f>
        <v>5.7161999999999997</v>
      </c>
      <c r="W57" s="13">
        <f>VLOOKUP(A57,[1]TDSheet!$A:$Z,26,0)</f>
        <v>-0.9</v>
      </c>
      <c r="X57" s="13">
        <f>VLOOKUP(A57,[1]TDSheet!$A:$Q,17,0)</f>
        <v>0</v>
      </c>
      <c r="Y57" s="20" t="s">
        <v>117</v>
      </c>
      <c r="Z57" s="13">
        <f t="shared" si="15"/>
        <v>0</v>
      </c>
      <c r="AA57" s="13">
        <f t="shared" si="16"/>
        <v>0</v>
      </c>
    </row>
    <row r="58" spans="1:27" ht="21.95" customHeight="1" outlineLevel="2" x14ac:dyDescent="0.2">
      <c r="A58" s="17" t="s">
        <v>81</v>
      </c>
      <c r="B58" s="17" t="s">
        <v>24</v>
      </c>
      <c r="C58" s="21" t="str">
        <f>VLOOKUP(A58,[1]TDSheet!$A:$C,3,0)</f>
        <v>Нояб</v>
      </c>
      <c r="D58" s="18">
        <v>2</v>
      </c>
      <c r="E58" s="18">
        <v>450</v>
      </c>
      <c r="F58" s="18">
        <v>37</v>
      </c>
      <c r="G58" s="18">
        <v>415</v>
      </c>
      <c r="H58" s="9">
        <f>VLOOKUP(A58,[1]TDSheet!$A:$J,10,0)</f>
        <v>0.4</v>
      </c>
      <c r="I58" s="29">
        <f>VLOOKUP(A58,[3]TDSheet!$A:$I,9,0)</f>
        <v>45</v>
      </c>
      <c r="N58" s="13">
        <f t="shared" si="5"/>
        <v>7.4</v>
      </c>
      <c r="O58" s="19"/>
      <c r="P58" s="19">
        <v>300</v>
      </c>
      <c r="Q58" s="19"/>
      <c r="R58" s="19">
        <v>476</v>
      </c>
      <c r="S58" s="13" t="s">
        <v>144</v>
      </c>
      <c r="T58" s="13">
        <f t="shared" si="6"/>
        <v>96.621621621621614</v>
      </c>
      <c r="U58" s="13">
        <f t="shared" si="7"/>
        <v>56.081081081081081</v>
      </c>
      <c r="V58" s="13">
        <f>VLOOKUP(A58,[1]TDSheet!$A:$Y,25,0)</f>
        <v>30.2</v>
      </c>
      <c r="W58" s="13">
        <f>VLOOKUP(A58,[1]TDSheet!$A:$Z,26,0)</f>
        <v>4.4000000000000004</v>
      </c>
      <c r="X58" s="13">
        <f>VLOOKUP(A58,[1]TDSheet!$A:$Q,17,0)</f>
        <v>44</v>
      </c>
      <c r="Y58" s="23" t="str">
        <f>VLOOKUP(A58,[1]TDSheet!$A:$AA,27,0)</f>
        <v>акция/вывод</v>
      </c>
      <c r="Z58" s="13">
        <f t="shared" si="15"/>
        <v>120</v>
      </c>
      <c r="AA58" s="13">
        <f t="shared" si="16"/>
        <v>0</v>
      </c>
    </row>
    <row r="59" spans="1:27" ht="21.95" customHeight="1" outlineLevel="2" x14ac:dyDescent="0.2">
      <c r="A59" s="17" t="s">
        <v>82</v>
      </c>
      <c r="B59" s="17" t="s">
        <v>24</v>
      </c>
      <c r="C59" s="17"/>
      <c r="D59" s="18">
        <v>376</v>
      </c>
      <c r="E59" s="18">
        <v>102</v>
      </c>
      <c r="F59" s="18">
        <v>246</v>
      </c>
      <c r="G59" s="18">
        <v>181</v>
      </c>
      <c r="H59" s="9">
        <f>VLOOKUP(A59,[1]TDSheet!$A:$J,10,0)</f>
        <v>0.35</v>
      </c>
      <c r="I59" s="29">
        <f>VLOOKUP(A59,[2]TDSheet!$A:$I,9,0)</f>
        <v>40</v>
      </c>
      <c r="N59" s="13">
        <f t="shared" si="5"/>
        <v>49.2</v>
      </c>
      <c r="O59" s="19">
        <f>12*N59-G59</f>
        <v>409.40000000000009</v>
      </c>
      <c r="P59" s="19">
        <v>315</v>
      </c>
      <c r="Q59" s="19"/>
      <c r="R59" s="19">
        <v>314</v>
      </c>
      <c r="S59" s="13" t="s">
        <v>124</v>
      </c>
      <c r="T59" s="13">
        <f t="shared" si="6"/>
        <v>10.081300813008129</v>
      </c>
      <c r="U59" s="13">
        <f t="shared" si="7"/>
        <v>3.678861788617886</v>
      </c>
      <c r="V59" s="13">
        <f>VLOOKUP(A59,[1]TDSheet!$A:$Y,25,0)</f>
        <v>26</v>
      </c>
      <c r="W59" s="13">
        <f>VLOOKUP(A59,[1]TDSheet!$A:$Z,26,0)</f>
        <v>39.1038</v>
      </c>
      <c r="X59" s="13">
        <f>VLOOKUP(A59,[1]TDSheet!$A:$Q,17,0)</f>
        <v>35.200000000000003</v>
      </c>
      <c r="Z59" s="13">
        <f t="shared" si="15"/>
        <v>110.25</v>
      </c>
      <c r="AA59" s="13">
        <f t="shared" si="16"/>
        <v>0</v>
      </c>
    </row>
    <row r="60" spans="1:27" ht="21.95" customHeight="1" outlineLevel="2" x14ac:dyDescent="0.2">
      <c r="A60" s="17" t="s">
        <v>29</v>
      </c>
      <c r="B60" s="17" t="s">
        <v>24</v>
      </c>
      <c r="C60" s="17"/>
      <c r="D60" s="18">
        <v>11.615</v>
      </c>
      <c r="E60" s="18">
        <v>180</v>
      </c>
      <c r="F60" s="18">
        <v>116.38</v>
      </c>
      <c r="G60" s="18">
        <v>75.234999999999999</v>
      </c>
      <c r="H60" s="9">
        <f>VLOOKUP(A60,[1]TDSheet!$A:$J,10,0)</f>
        <v>0.4</v>
      </c>
      <c r="I60" s="29">
        <v>50</v>
      </c>
      <c r="N60" s="13">
        <f t="shared" si="5"/>
        <v>23.276</v>
      </c>
      <c r="O60" s="19">
        <f>11*N60-G60</f>
        <v>180.80099999999999</v>
      </c>
      <c r="P60" s="19">
        <v>350</v>
      </c>
      <c r="Q60" s="19"/>
      <c r="R60" s="19">
        <v>390</v>
      </c>
      <c r="S60" s="13" t="s">
        <v>125</v>
      </c>
      <c r="T60" s="13">
        <f t="shared" si="6"/>
        <v>18.269247293349373</v>
      </c>
      <c r="U60" s="13">
        <f t="shared" si="7"/>
        <v>3.232299364151916</v>
      </c>
      <c r="V60" s="13">
        <f>VLOOKUP(A60,[1]TDSheet!$A:$Y,25,0)</f>
        <v>0</v>
      </c>
      <c r="W60" s="13">
        <f>VLOOKUP(A60,[1]TDSheet!$A:$Z,26,0)</f>
        <v>3</v>
      </c>
      <c r="X60" s="13">
        <f>VLOOKUP(A60,[1]TDSheet!$A:$Q,17,0)</f>
        <v>2.876999999999998</v>
      </c>
      <c r="Z60" s="13">
        <f t="shared" si="15"/>
        <v>140</v>
      </c>
      <c r="AA60" s="13">
        <f t="shared" si="16"/>
        <v>0</v>
      </c>
    </row>
    <row r="61" spans="1:27" ht="21.95" customHeight="1" outlineLevel="2" x14ac:dyDescent="0.2">
      <c r="A61" s="17" t="s">
        <v>30</v>
      </c>
      <c r="B61" s="17" t="s">
        <v>24</v>
      </c>
      <c r="C61" s="17"/>
      <c r="D61" s="18">
        <v>28</v>
      </c>
      <c r="E61" s="18"/>
      <c r="F61" s="18">
        <v>7</v>
      </c>
      <c r="G61" s="18">
        <v>21</v>
      </c>
      <c r="H61" s="9">
        <v>0</v>
      </c>
      <c r="I61" s="29">
        <f>VLOOKUP(A61,[2]TDSheet!$A:$I,9,0)</f>
        <v>40</v>
      </c>
      <c r="N61" s="13">
        <f t="shared" si="5"/>
        <v>1.4</v>
      </c>
      <c r="O61" s="19"/>
      <c r="P61" s="19"/>
      <c r="Q61" s="19"/>
      <c r="R61" s="19"/>
      <c r="T61" s="13">
        <f t="shared" si="6"/>
        <v>15.000000000000002</v>
      </c>
      <c r="U61" s="13">
        <f t="shared" si="7"/>
        <v>15.000000000000002</v>
      </c>
      <c r="V61" s="13">
        <f>VLOOKUP(A61,[1]TDSheet!$A:$Y,25,0)</f>
        <v>3.6</v>
      </c>
      <c r="W61" s="13">
        <f>VLOOKUP(A61,[1]TDSheet!$A:$Z,26,0)</f>
        <v>1.8699999999999999</v>
      </c>
      <c r="X61" s="13">
        <f>VLOOKUP(A61,[1]TDSheet!$A:$Q,17,0)</f>
        <v>1.2</v>
      </c>
      <c r="Y61" s="20" t="s">
        <v>117</v>
      </c>
      <c r="Z61" s="13">
        <f t="shared" si="15"/>
        <v>0</v>
      </c>
      <c r="AA61" s="13">
        <f t="shared" si="16"/>
        <v>0</v>
      </c>
    </row>
    <row r="62" spans="1:27" ht="11.1" customHeight="1" outlineLevel="2" x14ac:dyDescent="0.2">
      <c r="A62" s="17" t="s">
        <v>83</v>
      </c>
      <c r="B62" s="17" t="s">
        <v>24</v>
      </c>
      <c r="C62" s="21" t="str">
        <f>VLOOKUP(A62,[1]TDSheet!$A:$C,3,0)</f>
        <v>Нояб</v>
      </c>
      <c r="D62" s="18">
        <v>133</v>
      </c>
      <c r="E62" s="18">
        <v>150</v>
      </c>
      <c r="F62" s="18">
        <v>135</v>
      </c>
      <c r="G62" s="18">
        <v>119</v>
      </c>
      <c r="H62" s="9">
        <f>VLOOKUP(A62,[1]TDSheet!$A:$J,10,0)</f>
        <v>0.4</v>
      </c>
      <c r="I62" s="29">
        <f>VLOOKUP(A62,[3]TDSheet!$A:$I,9,0)</f>
        <v>40</v>
      </c>
      <c r="N62" s="13">
        <f t="shared" si="5"/>
        <v>27</v>
      </c>
      <c r="O62" s="19">
        <f>12*N62-G62</f>
        <v>205</v>
      </c>
      <c r="P62" s="19">
        <v>205</v>
      </c>
      <c r="Q62" s="19"/>
      <c r="R62" s="19"/>
      <c r="T62" s="13">
        <f t="shared" si="6"/>
        <v>12</v>
      </c>
      <c r="U62" s="13">
        <f t="shared" si="7"/>
        <v>4.4074074074074074</v>
      </c>
      <c r="V62" s="13">
        <f>VLOOKUP(A62,[1]TDSheet!$A:$Y,25,0)</f>
        <v>27</v>
      </c>
      <c r="W62" s="13">
        <f>VLOOKUP(A62,[1]TDSheet!$A:$Z,26,0)</f>
        <v>1.6</v>
      </c>
      <c r="X62" s="13">
        <f>VLOOKUP(A62,[1]TDSheet!$A:$Q,17,0)</f>
        <v>21.2</v>
      </c>
      <c r="Y62" s="23" t="str">
        <f>VLOOKUP(A62,[1]TDSheet!$A:$AA,27,0)</f>
        <v>акция/вывод</v>
      </c>
      <c r="Z62" s="13">
        <f t="shared" si="15"/>
        <v>82</v>
      </c>
      <c r="AA62" s="13">
        <f t="shared" si="16"/>
        <v>0</v>
      </c>
    </row>
    <row r="63" spans="1:27" ht="11.1" customHeight="1" outlineLevel="2" x14ac:dyDescent="0.2">
      <c r="A63" s="17" t="s">
        <v>63</v>
      </c>
      <c r="B63" s="17" t="s">
        <v>9</v>
      </c>
      <c r="C63" s="17"/>
      <c r="D63" s="18">
        <v>115.208</v>
      </c>
      <c r="E63" s="18"/>
      <c r="F63" s="18">
        <v>95.908000000000001</v>
      </c>
      <c r="G63" s="18">
        <v>19.3</v>
      </c>
      <c r="H63" s="9">
        <f>VLOOKUP(A63,[1]TDSheet!$A:$J,10,0)</f>
        <v>1</v>
      </c>
      <c r="I63" s="29">
        <f>VLOOKUP(A63,[2]TDSheet!$A:$I,9,0)</f>
        <v>40</v>
      </c>
      <c r="N63" s="13">
        <f t="shared" si="5"/>
        <v>19.1816</v>
      </c>
      <c r="O63" s="19">
        <f>9*N63-G63</f>
        <v>153.33439999999999</v>
      </c>
      <c r="P63" s="19">
        <v>155</v>
      </c>
      <c r="Q63" s="19"/>
      <c r="R63" s="19"/>
      <c r="T63" s="13">
        <f t="shared" si="6"/>
        <v>9.0868332151645337</v>
      </c>
      <c r="U63" s="13">
        <f t="shared" si="7"/>
        <v>1.0061725820578054</v>
      </c>
      <c r="V63" s="13">
        <f>VLOOKUP(A63,[1]TDSheet!$A:$Y,25,0)</f>
        <v>0.42580000000000001</v>
      </c>
      <c r="W63" s="13">
        <f>VLOOKUP(A63,[1]TDSheet!$A:$Z,26,0)</f>
        <v>16.633199999999999</v>
      </c>
      <c r="X63" s="13">
        <f>VLOOKUP(A63,[1]TDSheet!$A:$Q,17,0)</f>
        <v>0</v>
      </c>
      <c r="Z63" s="13">
        <f t="shared" si="15"/>
        <v>155</v>
      </c>
      <c r="AA63" s="13">
        <f t="shared" si="16"/>
        <v>0</v>
      </c>
    </row>
    <row r="64" spans="1:27" ht="21.95" customHeight="1" outlineLevel="2" x14ac:dyDescent="0.2">
      <c r="A64" s="17" t="s">
        <v>84</v>
      </c>
      <c r="B64" s="17" t="s">
        <v>24</v>
      </c>
      <c r="C64" s="17"/>
      <c r="D64" s="18">
        <v>49</v>
      </c>
      <c r="E64" s="18"/>
      <c r="F64" s="18">
        <v>19</v>
      </c>
      <c r="G64" s="18">
        <v>26</v>
      </c>
      <c r="H64" s="9">
        <v>0</v>
      </c>
      <c r="I64" s="29">
        <f>VLOOKUP(A64,[3]TDSheet!$A:$I,9,0)</f>
        <v>35</v>
      </c>
      <c r="N64" s="13">
        <f t="shared" si="5"/>
        <v>3.8</v>
      </c>
      <c r="O64" s="19"/>
      <c r="P64" s="19"/>
      <c r="Q64" s="19"/>
      <c r="R64" s="19"/>
      <c r="T64" s="13">
        <f t="shared" si="6"/>
        <v>6.8421052631578947</v>
      </c>
      <c r="U64" s="13">
        <f t="shared" si="7"/>
        <v>6.8421052631578947</v>
      </c>
      <c r="V64" s="13">
        <f>VLOOKUP(A64,[1]TDSheet!$A:$Y,25,0)</f>
        <v>7.2</v>
      </c>
      <c r="W64" s="13">
        <f>VLOOKUP(A64,[1]TDSheet!$A:$Z,26,0)</f>
        <v>4.2</v>
      </c>
      <c r="X64" s="13">
        <f>VLOOKUP(A64,[1]TDSheet!$A:$Q,17,0)</f>
        <v>3.4</v>
      </c>
      <c r="Y64" s="20" t="s">
        <v>117</v>
      </c>
      <c r="Z64" s="13">
        <f t="shared" si="15"/>
        <v>0</v>
      </c>
      <c r="AA64" s="13">
        <f t="shared" si="16"/>
        <v>0</v>
      </c>
    </row>
    <row r="65" spans="1:27" ht="11.1" customHeight="1" outlineLevel="2" x14ac:dyDescent="0.2">
      <c r="A65" s="17" t="s">
        <v>85</v>
      </c>
      <c r="B65" s="17" t="s">
        <v>24</v>
      </c>
      <c r="C65" s="17"/>
      <c r="D65" s="18">
        <v>216</v>
      </c>
      <c r="E65" s="18">
        <v>60</v>
      </c>
      <c r="F65" s="18">
        <v>167</v>
      </c>
      <c r="G65" s="18">
        <v>82</v>
      </c>
      <c r="H65" s="9">
        <f>VLOOKUP(A65,[1]TDSheet!$A:$J,10,0)</f>
        <v>0.28000000000000003</v>
      </c>
      <c r="I65" s="29">
        <f>VLOOKUP(A65,[2]TDSheet!$A:$I,9,0)</f>
        <v>45</v>
      </c>
      <c r="N65" s="13">
        <f t="shared" si="5"/>
        <v>33.4</v>
      </c>
      <c r="O65" s="19">
        <f>10*N65-G65</f>
        <v>252</v>
      </c>
      <c r="P65" s="19">
        <v>250</v>
      </c>
      <c r="Q65" s="19"/>
      <c r="R65" s="19"/>
      <c r="T65" s="13">
        <f t="shared" si="6"/>
        <v>9.9401197604790426</v>
      </c>
      <c r="U65" s="13">
        <f t="shared" si="7"/>
        <v>2.4550898203592815</v>
      </c>
      <c r="V65" s="13">
        <f>VLOOKUP(A65,[1]TDSheet!$A:$Y,25,0)</f>
        <v>28.2</v>
      </c>
      <c r="W65" s="13">
        <f>VLOOKUP(A65,[1]TDSheet!$A:$Z,26,0)</f>
        <v>23.8</v>
      </c>
      <c r="X65" s="13">
        <f>VLOOKUP(A65,[1]TDSheet!$A:$Q,17,0)</f>
        <v>19.399999999999999</v>
      </c>
      <c r="Z65" s="13">
        <f t="shared" si="15"/>
        <v>70</v>
      </c>
      <c r="AA65" s="13">
        <f t="shared" si="16"/>
        <v>0</v>
      </c>
    </row>
    <row r="66" spans="1:27" ht="11.1" customHeight="1" outlineLevel="2" x14ac:dyDescent="0.2">
      <c r="A66" s="17" t="s">
        <v>17</v>
      </c>
      <c r="B66" s="17" t="s">
        <v>9</v>
      </c>
      <c r="C66" s="17"/>
      <c r="D66" s="18">
        <v>124.565</v>
      </c>
      <c r="E66" s="18">
        <v>281.22300000000001</v>
      </c>
      <c r="F66" s="18">
        <v>124.687</v>
      </c>
      <c r="G66" s="18">
        <v>229.03399999999999</v>
      </c>
      <c r="H66" s="9">
        <f>VLOOKUP(A66,[1]TDSheet!$A:$J,10,0)</f>
        <v>1</v>
      </c>
      <c r="I66" s="29">
        <f>VLOOKUP(A66,[2]TDSheet!$A:$I,9,0)</f>
        <v>30</v>
      </c>
      <c r="N66" s="13">
        <f t="shared" si="5"/>
        <v>24.9374</v>
      </c>
      <c r="O66" s="19">
        <f>13*N66-G66</f>
        <v>95.152199999999993</v>
      </c>
      <c r="P66" s="19">
        <v>150</v>
      </c>
      <c r="Q66" s="19"/>
      <c r="R66" s="19">
        <v>150</v>
      </c>
      <c r="S66" s="13" t="s">
        <v>128</v>
      </c>
      <c r="T66" s="13">
        <f t="shared" si="6"/>
        <v>15.19941934604249</v>
      </c>
      <c r="U66" s="13">
        <f t="shared" si="7"/>
        <v>9.1843576315092985</v>
      </c>
      <c r="V66" s="13">
        <f>VLOOKUP(A66,[1]TDSheet!$A:$Y,25,0)</f>
        <v>37.247199999999999</v>
      </c>
      <c r="W66" s="13">
        <f>VLOOKUP(A66,[1]TDSheet!$A:$Z,26,0)</f>
        <v>9.7999999999999989</v>
      </c>
      <c r="X66" s="13">
        <f>VLOOKUP(A66,[1]TDSheet!$A:$Q,17,0)</f>
        <v>35.171399999999998</v>
      </c>
      <c r="Z66" s="13">
        <f t="shared" si="15"/>
        <v>150</v>
      </c>
      <c r="AA66" s="13">
        <f t="shared" si="16"/>
        <v>0</v>
      </c>
    </row>
    <row r="67" spans="1:27" ht="11.1" customHeight="1" outlineLevel="2" x14ac:dyDescent="0.2">
      <c r="A67" s="17" t="s">
        <v>86</v>
      </c>
      <c r="B67" s="17" t="s">
        <v>24</v>
      </c>
      <c r="C67" s="17"/>
      <c r="D67" s="18">
        <v>221</v>
      </c>
      <c r="E67" s="18"/>
      <c r="F67" s="18">
        <v>150</v>
      </c>
      <c r="G67" s="18">
        <v>70</v>
      </c>
      <c r="H67" s="9">
        <f>VLOOKUP(A67,[1]TDSheet!$A:$J,10,0)</f>
        <v>0.28000000000000003</v>
      </c>
      <c r="I67" s="29">
        <f>VLOOKUP(A67,[2]TDSheet!$A:$I,9,0)</f>
        <v>45</v>
      </c>
      <c r="N67" s="13">
        <f t="shared" si="5"/>
        <v>30</v>
      </c>
      <c r="O67" s="19">
        <f>10*N67-G67</f>
        <v>230</v>
      </c>
      <c r="P67" s="19">
        <v>230</v>
      </c>
      <c r="Q67" s="19"/>
      <c r="R67" s="19"/>
      <c r="T67" s="13">
        <f t="shared" si="6"/>
        <v>10</v>
      </c>
      <c r="U67" s="13">
        <f t="shared" si="7"/>
        <v>2.3333333333333335</v>
      </c>
      <c r="V67" s="13">
        <f>VLOOKUP(A67,[1]TDSheet!$A:$Y,25,0)</f>
        <v>32.4</v>
      </c>
      <c r="W67" s="13">
        <f>VLOOKUP(A67,[1]TDSheet!$A:$Z,26,0)</f>
        <v>31.6</v>
      </c>
      <c r="X67" s="13">
        <f>VLOOKUP(A67,[1]TDSheet!$A:$Q,17,0)</f>
        <v>16.600000000000001</v>
      </c>
      <c r="Z67" s="13">
        <f t="shared" si="15"/>
        <v>64.400000000000006</v>
      </c>
      <c r="AA67" s="13">
        <f t="shared" si="16"/>
        <v>0</v>
      </c>
    </row>
    <row r="68" spans="1:27" ht="11.1" customHeight="1" outlineLevel="2" x14ac:dyDescent="0.2">
      <c r="A68" s="17" t="s">
        <v>31</v>
      </c>
      <c r="B68" s="17" t="s">
        <v>24</v>
      </c>
      <c r="C68" s="17"/>
      <c r="D68" s="18">
        <v>27</v>
      </c>
      <c r="E68" s="18">
        <v>70</v>
      </c>
      <c r="F68" s="18">
        <v>89</v>
      </c>
      <c r="G68" s="18">
        <v>8</v>
      </c>
      <c r="H68" s="9">
        <f>VLOOKUP(A68,[1]TDSheet!$A:$J,10,0)</f>
        <v>0.45</v>
      </c>
      <c r="I68" s="29">
        <v>50</v>
      </c>
      <c r="N68" s="13">
        <f t="shared" si="5"/>
        <v>17.8</v>
      </c>
      <c r="O68" s="19">
        <f>8*N68-G68</f>
        <v>134.4</v>
      </c>
      <c r="P68" s="19">
        <v>280</v>
      </c>
      <c r="Q68" s="19"/>
      <c r="R68" s="19">
        <v>324</v>
      </c>
      <c r="S68" s="13" t="s">
        <v>121</v>
      </c>
      <c r="T68" s="13">
        <f t="shared" si="6"/>
        <v>16.179775280898877</v>
      </c>
      <c r="U68" s="13">
        <f t="shared" si="7"/>
        <v>0.449438202247191</v>
      </c>
      <c r="V68" s="13">
        <f>VLOOKUP(A68,[1]TDSheet!$A:$Y,25,0)</f>
        <v>0</v>
      </c>
      <c r="W68" s="13">
        <f>VLOOKUP(A68,[1]TDSheet!$A:$Z,26,0)</f>
        <v>2.4</v>
      </c>
      <c r="X68" s="13">
        <f>VLOOKUP(A68,[1]TDSheet!$A:$Q,17,0)</f>
        <v>3.4</v>
      </c>
      <c r="Z68" s="13">
        <f t="shared" si="15"/>
        <v>126</v>
      </c>
      <c r="AA68" s="13">
        <f t="shared" si="16"/>
        <v>0</v>
      </c>
    </row>
    <row r="69" spans="1:27" ht="11.1" customHeight="1" outlineLevel="2" x14ac:dyDescent="0.2">
      <c r="A69" s="17" t="s">
        <v>18</v>
      </c>
      <c r="B69" s="17" t="s">
        <v>9</v>
      </c>
      <c r="C69" s="21" t="str">
        <f>VLOOKUP(A69,[1]TDSheet!$A:$C,3,0)</f>
        <v>Нояб</v>
      </c>
      <c r="D69" s="18">
        <v>2.641</v>
      </c>
      <c r="E69" s="18">
        <v>457.31400000000002</v>
      </c>
      <c r="F69" s="18">
        <v>28.564</v>
      </c>
      <c r="G69" s="18">
        <v>430.02800000000002</v>
      </c>
      <c r="H69" s="9">
        <f>VLOOKUP(A69,[1]TDSheet!$A:$J,10,0)</f>
        <v>1</v>
      </c>
      <c r="I69" s="29">
        <f>VLOOKUP(A69,[3]TDSheet!$A:$I,9,0)</f>
        <v>50</v>
      </c>
      <c r="N69" s="13">
        <f t="shared" si="5"/>
        <v>5.7127999999999997</v>
      </c>
      <c r="O69" s="19"/>
      <c r="P69" s="19">
        <v>250</v>
      </c>
      <c r="Q69" s="19"/>
      <c r="R69" s="19">
        <v>300</v>
      </c>
      <c r="S69" s="13" t="s">
        <v>148</v>
      </c>
      <c r="T69" s="13">
        <f t="shared" si="6"/>
        <v>119.03584932082343</v>
      </c>
      <c r="U69" s="13">
        <f t="shared" si="7"/>
        <v>75.274471362554266</v>
      </c>
      <c r="V69" s="13">
        <f>VLOOKUP(A69,[1]TDSheet!$A:$Y,25,0)</f>
        <v>24.230799999999999</v>
      </c>
      <c r="W69" s="13">
        <f>VLOOKUP(A69,[1]TDSheet!$A:$Z,26,0)</f>
        <v>0</v>
      </c>
      <c r="X69" s="13">
        <f>VLOOKUP(A69,[1]TDSheet!$A:$Q,17,0)</f>
        <v>60.322000000000003</v>
      </c>
      <c r="Y69" s="23" t="str">
        <f>VLOOKUP(A69,[1]TDSheet!$A:$AA,27,0)</f>
        <v>акция/вывод</v>
      </c>
      <c r="Z69" s="13">
        <f t="shared" si="15"/>
        <v>250</v>
      </c>
      <c r="AA69" s="13">
        <f t="shared" si="16"/>
        <v>0</v>
      </c>
    </row>
    <row r="70" spans="1:27" ht="11.1" customHeight="1" outlineLevel="2" x14ac:dyDescent="0.2">
      <c r="A70" s="17" t="s">
        <v>19</v>
      </c>
      <c r="B70" s="17" t="s">
        <v>9</v>
      </c>
      <c r="C70" s="21" t="str">
        <f>VLOOKUP(A70,[1]TDSheet!$A:$C,3,0)</f>
        <v>Нояб</v>
      </c>
      <c r="D70" s="18">
        <v>-6.806</v>
      </c>
      <c r="E70" s="18">
        <v>28.417999999999999</v>
      </c>
      <c r="F70" s="18">
        <v>1.3560000000000001</v>
      </c>
      <c r="G70" s="18">
        <v>20.256</v>
      </c>
      <c r="H70" s="9">
        <f>VLOOKUP(A70,[1]TDSheet!$A:$J,10,0)</f>
        <v>1</v>
      </c>
      <c r="I70" s="29">
        <f>VLOOKUP(A70,[3]TDSheet!$A:$I,9,0)</f>
        <v>50</v>
      </c>
      <c r="N70" s="13">
        <f t="shared" si="5"/>
        <v>0.2712</v>
      </c>
      <c r="O70" s="19"/>
      <c r="P70" s="19"/>
      <c r="Q70" s="19"/>
      <c r="R70" s="19"/>
      <c r="T70" s="13">
        <f t="shared" si="6"/>
        <v>74.690265486725664</v>
      </c>
      <c r="U70" s="13">
        <f t="shared" si="7"/>
        <v>74.690265486725664</v>
      </c>
      <c r="V70" s="13">
        <f>VLOOKUP(A70,[1]TDSheet!$A:$Y,25,0)</f>
        <v>1.0993999999999999</v>
      </c>
      <c r="W70" s="13">
        <f>VLOOKUP(A70,[1]TDSheet!$A:$Z,26,0)</f>
        <v>1.0384</v>
      </c>
      <c r="X70" s="13">
        <f>VLOOKUP(A70,[1]TDSheet!$A:$Q,17,0)</f>
        <v>0.53879999999999995</v>
      </c>
      <c r="Y70" s="23" t="str">
        <f>VLOOKUP(A70,[1]TDSheet!$A:$AA,27,0)</f>
        <v>акция/вывод</v>
      </c>
      <c r="Z70" s="13">
        <f t="shared" si="15"/>
        <v>0</v>
      </c>
      <c r="AA70" s="13">
        <f t="shared" si="16"/>
        <v>0</v>
      </c>
    </row>
    <row r="71" spans="1:27" ht="21.95" customHeight="1" outlineLevel="2" x14ac:dyDescent="0.2">
      <c r="A71" s="17" t="s">
        <v>87</v>
      </c>
      <c r="B71" s="17" t="s">
        <v>24</v>
      </c>
      <c r="C71" s="21" t="str">
        <f>VLOOKUP(A71,[1]TDSheet!$A:$C,3,0)</f>
        <v>Нояб</v>
      </c>
      <c r="D71" s="18">
        <v>10</v>
      </c>
      <c r="E71" s="18">
        <v>450</v>
      </c>
      <c r="F71" s="18">
        <v>82</v>
      </c>
      <c r="G71" s="18">
        <v>374</v>
      </c>
      <c r="H71" s="9">
        <f>VLOOKUP(A71,[1]TDSheet!$A:$J,10,0)</f>
        <v>0.4</v>
      </c>
      <c r="I71" s="29">
        <f>VLOOKUP(A71,[3]TDSheet!$A:$I,9,0)</f>
        <v>40</v>
      </c>
      <c r="N71" s="13">
        <f t="shared" ref="N71:N97" si="19">F71/5</f>
        <v>16.399999999999999</v>
      </c>
      <c r="O71" s="19"/>
      <c r="P71" s="19"/>
      <c r="Q71" s="19"/>
      <c r="R71" s="19"/>
      <c r="T71" s="13">
        <f t="shared" ref="T71:T97" si="20">(G71+P71+Q71)/N71</f>
        <v>22.804878048780491</v>
      </c>
      <c r="U71" s="13">
        <f t="shared" ref="U71:U97" si="21">G71/N71</f>
        <v>22.804878048780491</v>
      </c>
      <c r="V71" s="13">
        <f>VLOOKUP(A71,[1]TDSheet!$A:$Y,25,0)</f>
        <v>39.6</v>
      </c>
      <c r="W71" s="13">
        <f>VLOOKUP(A71,[1]TDSheet!$A:$Z,26,0)</f>
        <v>3.6</v>
      </c>
      <c r="X71" s="13">
        <f>VLOOKUP(A71,[1]TDSheet!$A:$Q,17,0)</f>
        <v>60.4</v>
      </c>
      <c r="Y71" s="23" t="str">
        <f>VLOOKUP(A71,[1]TDSheet!$A:$AA,27,0)</f>
        <v>акция/вывод</v>
      </c>
      <c r="Z71" s="13">
        <f t="shared" si="15"/>
        <v>0</v>
      </c>
      <c r="AA71" s="13">
        <f t="shared" si="16"/>
        <v>0</v>
      </c>
    </row>
    <row r="72" spans="1:27" ht="11.1" customHeight="1" outlineLevel="2" x14ac:dyDescent="0.2">
      <c r="A72" s="17" t="s">
        <v>88</v>
      </c>
      <c r="B72" s="17" t="s">
        <v>24</v>
      </c>
      <c r="C72" s="21" t="str">
        <f>VLOOKUP(A72,[1]TDSheet!$A:$C,3,0)</f>
        <v>Нояб</v>
      </c>
      <c r="D72" s="18">
        <v>11</v>
      </c>
      <c r="E72" s="18">
        <v>402</v>
      </c>
      <c r="F72" s="18">
        <v>87</v>
      </c>
      <c r="G72" s="18">
        <v>298</v>
      </c>
      <c r="H72" s="9">
        <f>VLOOKUP(A72,[1]TDSheet!$A:$J,10,0)</f>
        <v>0.4</v>
      </c>
      <c r="I72" s="29">
        <f>VLOOKUP(A72,[3]TDSheet!$A:$I,9,0)</f>
        <v>40</v>
      </c>
      <c r="N72" s="13">
        <f t="shared" si="19"/>
        <v>17.399999999999999</v>
      </c>
      <c r="O72" s="19"/>
      <c r="P72" s="19"/>
      <c r="Q72" s="19"/>
      <c r="R72" s="19"/>
      <c r="T72" s="13">
        <f t="shared" si="20"/>
        <v>17.126436781609197</v>
      </c>
      <c r="U72" s="13">
        <f t="shared" si="21"/>
        <v>17.126436781609197</v>
      </c>
      <c r="V72" s="13">
        <f>VLOOKUP(A72,[1]TDSheet!$A:$Y,25,0)</f>
        <v>34</v>
      </c>
      <c r="W72" s="13">
        <f>VLOOKUP(A72,[1]TDSheet!$A:$Z,26,0)</f>
        <v>8.1999999999999993</v>
      </c>
      <c r="X72" s="13">
        <f>VLOOKUP(A72,[1]TDSheet!$A:$Q,17,0)</f>
        <v>52</v>
      </c>
      <c r="Y72" s="23" t="str">
        <f>VLOOKUP(A72,[1]TDSheet!$A:$AA,27,0)</f>
        <v>акция/вывод</v>
      </c>
      <c r="Z72" s="13">
        <f t="shared" si="15"/>
        <v>0</v>
      </c>
      <c r="AA72" s="13">
        <f t="shared" si="16"/>
        <v>0</v>
      </c>
    </row>
    <row r="73" spans="1:27" ht="11.1" customHeight="1" outlineLevel="2" x14ac:dyDescent="0.2">
      <c r="A73" s="17" t="s">
        <v>89</v>
      </c>
      <c r="B73" s="17" t="s">
        <v>24</v>
      </c>
      <c r="C73" s="21" t="str">
        <f>VLOOKUP(A73,[1]TDSheet!$A:$C,3,0)</f>
        <v>Нояб</v>
      </c>
      <c r="D73" s="18">
        <v>-4</v>
      </c>
      <c r="E73" s="18">
        <v>270</v>
      </c>
      <c r="F73" s="18">
        <v>189</v>
      </c>
      <c r="G73" s="18">
        <v>77</v>
      </c>
      <c r="H73" s="9">
        <f>VLOOKUP(A73,[1]TDSheet!$A:$J,10,0)</f>
        <v>0.4</v>
      </c>
      <c r="I73" s="29">
        <f>VLOOKUP(A73,[3]TDSheet!$A:$I,9,0)</f>
        <v>40</v>
      </c>
      <c r="N73" s="13">
        <f t="shared" si="19"/>
        <v>37.799999999999997</v>
      </c>
      <c r="O73" s="19">
        <f>10*N73-G73</f>
        <v>301</v>
      </c>
      <c r="P73" s="19">
        <v>300</v>
      </c>
      <c r="Q73" s="19"/>
      <c r="R73" s="19"/>
      <c r="T73" s="13">
        <f t="shared" si="20"/>
        <v>9.9735449735449748</v>
      </c>
      <c r="U73" s="13">
        <f t="shared" si="21"/>
        <v>2.0370370370370372</v>
      </c>
      <c r="V73" s="13">
        <f>VLOOKUP(A73,[1]TDSheet!$A:$Y,25,0)</f>
        <v>0</v>
      </c>
      <c r="W73" s="13">
        <f>VLOOKUP(A73,[1]TDSheet!$A:$Z,26,0)</f>
        <v>17.2</v>
      </c>
      <c r="X73" s="13">
        <f>VLOOKUP(A73,[1]TDSheet!$A:$Q,17,0)</f>
        <v>2</v>
      </c>
      <c r="Z73" s="13">
        <f t="shared" si="15"/>
        <v>120</v>
      </c>
      <c r="AA73" s="13">
        <f t="shared" si="16"/>
        <v>0</v>
      </c>
    </row>
    <row r="74" spans="1:27" ht="11.1" customHeight="1" outlineLevel="2" x14ac:dyDescent="0.2">
      <c r="A74" s="17" t="s">
        <v>90</v>
      </c>
      <c r="B74" s="17" t="s">
        <v>24</v>
      </c>
      <c r="C74" s="17"/>
      <c r="D74" s="18">
        <v>120</v>
      </c>
      <c r="E74" s="18"/>
      <c r="F74" s="18">
        <v>33</v>
      </c>
      <c r="G74" s="18">
        <v>87</v>
      </c>
      <c r="H74" s="9">
        <f>VLOOKUP(A74,[1]TDSheet!$A:$J,10,0)</f>
        <v>0.4</v>
      </c>
      <c r="I74" s="29">
        <f>VLOOKUP(A74,[3]TDSheet!$A:$I,9,0)</f>
        <v>40</v>
      </c>
      <c r="N74" s="13">
        <f t="shared" si="19"/>
        <v>6.6</v>
      </c>
      <c r="O74" s="19"/>
      <c r="P74" s="19"/>
      <c r="Q74" s="19"/>
      <c r="R74" s="19"/>
      <c r="T74" s="13">
        <f t="shared" si="20"/>
        <v>13.181818181818182</v>
      </c>
      <c r="U74" s="13">
        <f t="shared" si="21"/>
        <v>13.181818181818182</v>
      </c>
      <c r="V74" s="13">
        <f>VLOOKUP(A74,[1]TDSheet!$A:$Y,25,0)</f>
        <v>0</v>
      </c>
      <c r="W74" s="13">
        <f>VLOOKUP(A74,[1]TDSheet!$A:$Z,26,0)</f>
        <v>0</v>
      </c>
      <c r="X74" s="13">
        <f>VLOOKUP(A74,[1]TDSheet!$A:$Q,17,0)</f>
        <v>0</v>
      </c>
      <c r="Z74" s="13">
        <f t="shared" si="15"/>
        <v>0</v>
      </c>
      <c r="AA74" s="13">
        <f t="shared" si="16"/>
        <v>0</v>
      </c>
    </row>
    <row r="75" spans="1:27" ht="11.1" customHeight="1" outlineLevel="2" x14ac:dyDescent="0.2">
      <c r="A75" s="17" t="s">
        <v>64</v>
      </c>
      <c r="B75" s="17" t="s">
        <v>9</v>
      </c>
      <c r="C75" s="17"/>
      <c r="D75" s="18">
        <v>79.387</v>
      </c>
      <c r="E75" s="18">
        <v>206.398</v>
      </c>
      <c r="F75" s="18">
        <v>77.090999999999994</v>
      </c>
      <c r="G75" s="18">
        <v>201.34200000000001</v>
      </c>
      <c r="H75" s="9">
        <f>VLOOKUP(A75,[1]TDSheet!$A:$J,10,0)</f>
        <v>1</v>
      </c>
      <c r="I75" s="29">
        <f>VLOOKUP(A75,[3]TDSheet!$A:$I,9,0)</f>
        <v>40</v>
      </c>
      <c r="N75" s="13">
        <f t="shared" si="19"/>
        <v>15.418199999999999</v>
      </c>
      <c r="O75" s="19"/>
      <c r="P75" s="19"/>
      <c r="Q75" s="19"/>
      <c r="R75" s="19"/>
      <c r="T75" s="13">
        <f t="shared" si="20"/>
        <v>13.058722808109898</v>
      </c>
      <c r="U75" s="13">
        <f t="shared" si="21"/>
        <v>13.058722808109898</v>
      </c>
      <c r="V75" s="13">
        <f>VLOOKUP(A75,[1]TDSheet!$A:$Y,25,0)</f>
        <v>17.2986</v>
      </c>
      <c r="W75" s="13">
        <f>VLOOKUP(A75,[1]TDSheet!$A:$Z,26,0)</f>
        <v>0</v>
      </c>
      <c r="X75" s="13">
        <f>VLOOKUP(A75,[1]TDSheet!$A:$Q,17,0)</f>
        <v>27.552399999999999</v>
      </c>
      <c r="Z75" s="13">
        <f t="shared" si="15"/>
        <v>0</v>
      </c>
      <c r="AA75" s="13">
        <f t="shared" si="16"/>
        <v>0</v>
      </c>
    </row>
    <row r="76" spans="1:27" ht="11.1" customHeight="1" outlineLevel="2" x14ac:dyDescent="0.2">
      <c r="A76" s="17" t="s">
        <v>65</v>
      </c>
      <c r="B76" s="17" t="s">
        <v>9</v>
      </c>
      <c r="C76" s="17"/>
      <c r="D76" s="18">
        <v>140.75899999999999</v>
      </c>
      <c r="E76" s="18">
        <v>210.857</v>
      </c>
      <c r="F76" s="18">
        <v>145.98699999999999</v>
      </c>
      <c r="G76" s="18">
        <v>199.19800000000001</v>
      </c>
      <c r="H76" s="9">
        <f>VLOOKUP(A76,[1]TDSheet!$A:$J,10,0)</f>
        <v>1</v>
      </c>
      <c r="I76" s="29">
        <f>VLOOKUP(A76,[3]TDSheet!$A:$I,9,0)</f>
        <v>40</v>
      </c>
      <c r="N76" s="13">
        <f t="shared" si="19"/>
        <v>29.197399999999998</v>
      </c>
      <c r="O76" s="19">
        <f t="shared" ref="O76:O77" si="22">13*N76-G76</f>
        <v>180.36819999999997</v>
      </c>
      <c r="P76" s="19">
        <v>180.36819999999997</v>
      </c>
      <c r="Q76" s="19"/>
      <c r="R76" s="19"/>
      <c r="T76" s="13">
        <f t="shared" si="20"/>
        <v>13</v>
      </c>
      <c r="U76" s="13">
        <f t="shared" si="21"/>
        <v>6.8224567940981053</v>
      </c>
      <c r="V76" s="13">
        <f>VLOOKUP(A76,[1]TDSheet!$A:$Y,25,0)</f>
        <v>21.7682</v>
      </c>
      <c r="W76" s="13">
        <f>VLOOKUP(A76,[1]TDSheet!$A:$Z,26,0)</f>
        <v>23.278600000000001</v>
      </c>
      <c r="X76" s="13">
        <f>VLOOKUP(A76,[1]TDSheet!$A:$Q,17,0)</f>
        <v>29.320999999999998</v>
      </c>
      <c r="Z76" s="13">
        <f t="shared" si="15"/>
        <v>180.36819999999997</v>
      </c>
      <c r="AA76" s="13">
        <f t="shared" si="16"/>
        <v>0</v>
      </c>
    </row>
    <row r="77" spans="1:27" ht="11.1" customHeight="1" outlineLevel="2" x14ac:dyDescent="0.2">
      <c r="A77" s="17" t="s">
        <v>91</v>
      </c>
      <c r="B77" s="17" t="s">
        <v>24</v>
      </c>
      <c r="C77" s="17"/>
      <c r="D77" s="18">
        <v>106</v>
      </c>
      <c r="E77" s="18">
        <v>72</v>
      </c>
      <c r="F77" s="18">
        <v>66</v>
      </c>
      <c r="G77" s="18">
        <v>96</v>
      </c>
      <c r="H77" s="9">
        <f>VLOOKUP(A77,[1]TDSheet!$A:$J,10,0)</f>
        <v>0.28000000000000003</v>
      </c>
      <c r="I77" s="29">
        <f>VLOOKUP(A77,[2]TDSheet!$A:$I,9,0)</f>
        <v>35</v>
      </c>
      <c r="N77" s="13">
        <f t="shared" si="19"/>
        <v>13.2</v>
      </c>
      <c r="O77" s="19">
        <f t="shared" si="22"/>
        <v>75.599999999999994</v>
      </c>
      <c r="P77" s="19">
        <v>75</v>
      </c>
      <c r="Q77" s="19"/>
      <c r="R77" s="19"/>
      <c r="T77" s="13">
        <f t="shared" si="20"/>
        <v>12.954545454545455</v>
      </c>
      <c r="U77" s="13">
        <f t="shared" si="21"/>
        <v>7.2727272727272734</v>
      </c>
      <c r="V77" s="13">
        <f>VLOOKUP(A77,[1]TDSheet!$A:$Y,25,0)</f>
        <v>21.6</v>
      </c>
      <c r="W77" s="13">
        <f>VLOOKUP(A77,[1]TDSheet!$A:$Z,26,0)</f>
        <v>-0.2</v>
      </c>
      <c r="X77" s="13">
        <f>VLOOKUP(A77,[1]TDSheet!$A:$Q,17,0)</f>
        <v>13.4</v>
      </c>
      <c r="Z77" s="13">
        <f t="shared" si="15"/>
        <v>21.000000000000004</v>
      </c>
      <c r="AA77" s="13">
        <f t="shared" si="16"/>
        <v>0</v>
      </c>
    </row>
    <row r="78" spans="1:27" ht="21.95" customHeight="1" outlineLevel="2" x14ac:dyDescent="0.2">
      <c r="A78" s="17" t="s">
        <v>32</v>
      </c>
      <c r="B78" s="17" t="s">
        <v>24</v>
      </c>
      <c r="C78" s="17"/>
      <c r="D78" s="18">
        <v>253</v>
      </c>
      <c r="E78" s="18"/>
      <c r="F78" s="18">
        <v>206</v>
      </c>
      <c r="G78" s="18">
        <v>47</v>
      </c>
      <c r="H78" s="9">
        <f>VLOOKUP(A78,[1]TDSheet!$A:$J,10,0)</f>
        <v>0.4</v>
      </c>
      <c r="I78" s="29">
        <f>VLOOKUP(A78,[3]TDSheet!$A:$I,9,0)</f>
        <v>90</v>
      </c>
      <c r="N78" s="13">
        <f t="shared" si="19"/>
        <v>41.2</v>
      </c>
      <c r="O78" s="19">
        <f>9*N78-G78</f>
        <v>323.8</v>
      </c>
      <c r="P78" s="19">
        <v>100</v>
      </c>
      <c r="Q78" s="19"/>
      <c r="R78" s="19">
        <v>100</v>
      </c>
      <c r="S78" s="13" t="s">
        <v>147</v>
      </c>
      <c r="T78" s="13">
        <f t="shared" si="20"/>
        <v>3.5679611650485437</v>
      </c>
      <c r="U78" s="13">
        <f t="shared" si="21"/>
        <v>1.1407766990291262</v>
      </c>
      <c r="V78" s="13">
        <f>VLOOKUP(A78,[1]TDSheet!$A:$Y,25,0)</f>
        <v>4</v>
      </c>
      <c r="W78" s="13">
        <f>VLOOKUP(A78,[1]TDSheet!$A:$Z,26,0)</f>
        <v>30</v>
      </c>
      <c r="X78" s="13">
        <f>VLOOKUP(A78,[1]TDSheet!$A:$Q,17,0)</f>
        <v>12</v>
      </c>
      <c r="Z78" s="13">
        <f t="shared" si="15"/>
        <v>40</v>
      </c>
      <c r="AA78" s="13">
        <f t="shared" si="16"/>
        <v>0</v>
      </c>
    </row>
    <row r="79" spans="1:27" ht="11.1" customHeight="1" outlineLevel="2" x14ac:dyDescent="0.2">
      <c r="A79" s="17" t="s">
        <v>33</v>
      </c>
      <c r="B79" s="17" t="s">
        <v>24</v>
      </c>
      <c r="C79" s="17"/>
      <c r="D79" s="18">
        <v>179</v>
      </c>
      <c r="E79" s="18"/>
      <c r="F79" s="18">
        <v>176</v>
      </c>
      <c r="G79" s="18">
        <v>3</v>
      </c>
      <c r="H79" s="9">
        <f>VLOOKUP(A79,[1]TDSheet!$A:$J,10,0)</f>
        <v>0.33</v>
      </c>
      <c r="I79" s="29">
        <f>VLOOKUP(A79,[3]TDSheet!$A:$I,9,0)</f>
        <v>60</v>
      </c>
      <c r="N79" s="13">
        <f t="shared" si="19"/>
        <v>35.200000000000003</v>
      </c>
      <c r="O79" s="19">
        <f>8*N79-G79</f>
        <v>278.60000000000002</v>
      </c>
      <c r="P79" s="19">
        <v>100</v>
      </c>
      <c r="Q79" s="19"/>
      <c r="R79" s="19">
        <v>100</v>
      </c>
      <c r="S79" s="13" t="s">
        <v>147</v>
      </c>
      <c r="T79" s="13">
        <f t="shared" si="20"/>
        <v>2.9261363636363633</v>
      </c>
      <c r="U79" s="13">
        <f t="shared" si="21"/>
        <v>8.5227272727272721E-2</v>
      </c>
      <c r="V79" s="13">
        <f>VLOOKUP(A79,[1]TDSheet!$A:$Y,25,0)</f>
        <v>2.6</v>
      </c>
      <c r="W79" s="13">
        <f>VLOOKUP(A79,[1]TDSheet!$A:$Z,26,0)</f>
        <v>28</v>
      </c>
      <c r="X79" s="13">
        <f>VLOOKUP(A79,[1]TDSheet!$A:$Q,17,0)</f>
        <v>13.2</v>
      </c>
      <c r="Z79" s="13">
        <f t="shared" si="15"/>
        <v>33</v>
      </c>
      <c r="AA79" s="13">
        <f t="shared" si="16"/>
        <v>0</v>
      </c>
    </row>
    <row r="80" spans="1:27" ht="21.95" customHeight="1" outlineLevel="2" x14ac:dyDescent="0.2">
      <c r="A80" s="17" t="s">
        <v>34</v>
      </c>
      <c r="B80" s="17" t="s">
        <v>24</v>
      </c>
      <c r="C80" s="17"/>
      <c r="D80" s="18">
        <v>37</v>
      </c>
      <c r="E80" s="18">
        <v>280</v>
      </c>
      <c r="F80" s="18">
        <v>76</v>
      </c>
      <c r="G80" s="18">
        <v>241</v>
      </c>
      <c r="H80" s="9">
        <f>VLOOKUP(A80,[1]TDSheet!$A:$J,10,0)</f>
        <v>0.37</v>
      </c>
      <c r="I80" s="29">
        <v>50</v>
      </c>
      <c r="N80" s="13">
        <f t="shared" si="19"/>
        <v>15.2</v>
      </c>
      <c r="O80" s="19"/>
      <c r="P80" s="19">
        <v>150</v>
      </c>
      <c r="Q80" s="19"/>
      <c r="R80" s="19">
        <v>210</v>
      </c>
      <c r="S80" s="13" t="s">
        <v>137</v>
      </c>
      <c r="T80" s="13">
        <f t="shared" si="20"/>
        <v>25.723684210526319</v>
      </c>
      <c r="U80" s="13">
        <f t="shared" si="21"/>
        <v>15.855263157894738</v>
      </c>
      <c r="V80" s="13">
        <f>VLOOKUP(A80,[1]TDSheet!$A:$Y,25,0)</f>
        <v>0</v>
      </c>
      <c r="W80" s="13">
        <f>VLOOKUP(A80,[1]TDSheet!$A:$Z,26,0)</f>
        <v>0.2</v>
      </c>
      <c r="X80" s="13">
        <f>VLOOKUP(A80,[1]TDSheet!$A:$Q,17,0)</f>
        <v>1</v>
      </c>
      <c r="Z80" s="13">
        <f t="shared" si="15"/>
        <v>55.5</v>
      </c>
      <c r="AA80" s="13">
        <f t="shared" si="16"/>
        <v>0</v>
      </c>
    </row>
    <row r="81" spans="1:27" ht="21.95" customHeight="1" outlineLevel="2" x14ac:dyDescent="0.2">
      <c r="A81" s="17" t="s">
        <v>92</v>
      </c>
      <c r="B81" s="17" t="s">
        <v>24</v>
      </c>
      <c r="C81" s="17"/>
      <c r="D81" s="18">
        <v>76</v>
      </c>
      <c r="E81" s="18">
        <v>84</v>
      </c>
      <c r="F81" s="18">
        <v>90</v>
      </c>
      <c r="G81" s="18">
        <v>70</v>
      </c>
      <c r="H81" s="9">
        <f>VLOOKUP(A81,[1]TDSheet!$A:$J,10,0)</f>
        <v>0.6</v>
      </c>
      <c r="I81" s="29">
        <v>55</v>
      </c>
      <c r="N81" s="13">
        <f t="shared" si="19"/>
        <v>18</v>
      </c>
      <c r="O81" s="19">
        <f>12*N81-G81</f>
        <v>146</v>
      </c>
      <c r="P81" s="19">
        <v>160</v>
      </c>
      <c r="Q81" s="19"/>
      <c r="R81" s="19">
        <v>162</v>
      </c>
      <c r="S81" s="13" t="s">
        <v>138</v>
      </c>
      <c r="T81" s="13">
        <f t="shared" si="20"/>
        <v>12.777777777777779</v>
      </c>
      <c r="U81" s="13">
        <f t="shared" si="21"/>
        <v>3.8888888888888888</v>
      </c>
      <c r="V81" s="13">
        <f>VLOOKUP(A81,[1]TDSheet!$A:$Y,25,0)</f>
        <v>0</v>
      </c>
      <c r="W81" s="13">
        <f>VLOOKUP(A81,[1]TDSheet!$A:$Z,26,0)</f>
        <v>0</v>
      </c>
      <c r="X81" s="13">
        <f>VLOOKUP(A81,[1]TDSheet!$A:$Q,17,0)</f>
        <v>0</v>
      </c>
      <c r="Z81" s="13">
        <f t="shared" si="15"/>
        <v>96</v>
      </c>
      <c r="AA81" s="13">
        <f t="shared" si="16"/>
        <v>0</v>
      </c>
    </row>
    <row r="82" spans="1:27" ht="21.95" customHeight="1" outlineLevel="2" x14ac:dyDescent="0.2">
      <c r="A82" s="17" t="s">
        <v>35</v>
      </c>
      <c r="B82" s="17" t="s">
        <v>24</v>
      </c>
      <c r="C82" s="17"/>
      <c r="D82" s="18">
        <v>78.64</v>
      </c>
      <c r="E82" s="18"/>
      <c r="F82" s="18">
        <v>65</v>
      </c>
      <c r="G82" s="18">
        <v>13.64</v>
      </c>
      <c r="H82" s="9">
        <f>VLOOKUP(A82,[1]TDSheet!$A:$J,10,0)</f>
        <v>0.4</v>
      </c>
      <c r="I82" s="29">
        <v>50</v>
      </c>
      <c r="N82" s="13">
        <f t="shared" si="19"/>
        <v>13</v>
      </c>
      <c r="O82" s="19">
        <f>9*N82-G82</f>
        <v>103.36</v>
      </c>
      <c r="P82" s="19">
        <v>102</v>
      </c>
      <c r="Q82" s="19"/>
      <c r="R82" s="19">
        <v>102</v>
      </c>
      <c r="S82" s="13" t="s">
        <v>139</v>
      </c>
      <c r="T82" s="13">
        <f t="shared" si="20"/>
        <v>8.8953846153846161</v>
      </c>
      <c r="U82" s="13">
        <f t="shared" si="21"/>
        <v>1.0492307692307692</v>
      </c>
      <c r="V82" s="13">
        <f>VLOOKUP(A82,[1]TDSheet!$A:$Y,25,0)</f>
        <v>0</v>
      </c>
      <c r="W82" s="13">
        <f>VLOOKUP(A82,[1]TDSheet!$A:$Z,26,0)</f>
        <v>4.5999999999999996</v>
      </c>
      <c r="X82" s="13">
        <f>VLOOKUP(A82,[1]TDSheet!$A:$Q,17,0)</f>
        <v>3.8719999999999999</v>
      </c>
      <c r="Z82" s="13">
        <f t="shared" si="15"/>
        <v>40.800000000000004</v>
      </c>
      <c r="AA82" s="13">
        <f t="shared" si="16"/>
        <v>0</v>
      </c>
    </row>
    <row r="83" spans="1:27" ht="11.1" customHeight="1" outlineLevel="2" x14ac:dyDescent="0.2">
      <c r="A83" s="17" t="s">
        <v>93</v>
      </c>
      <c r="B83" s="17" t="s">
        <v>24</v>
      </c>
      <c r="C83" s="17"/>
      <c r="D83" s="18">
        <v>91</v>
      </c>
      <c r="E83" s="18">
        <v>90</v>
      </c>
      <c r="F83" s="18">
        <v>89</v>
      </c>
      <c r="G83" s="18">
        <v>89</v>
      </c>
      <c r="H83" s="9">
        <f>VLOOKUP(A83,[1]TDSheet!$A:$J,10,0)</f>
        <v>0.35</v>
      </c>
      <c r="I83" s="29">
        <v>50</v>
      </c>
      <c r="N83" s="13">
        <f t="shared" si="19"/>
        <v>17.8</v>
      </c>
      <c r="O83" s="19">
        <f>13*N83-G83</f>
        <v>142.4</v>
      </c>
      <c r="P83" s="19">
        <v>156</v>
      </c>
      <c r="Q83" s="19"/>
      <c r="R83" s="19">
        <v>156</v>
      </c>
      <c r="S83" s="13" t="s">
        <v>140</v>
      </c>
      <c r="T83" s="13">
        <f t="shared" si="20"/>
        <v>13.764044943820224</v>
      </c>
      <c r="U83" s="13">
        <f t="shared" si="21"/>
        <v>5</v>
      </c>
      <c r="V83" s="13">
        <f>VLOOKUP(A83,[1]TDSheet!$A:$Y,25,0)</f>
        <v>0</v>
      </c>
      <c r="W83" s="13">
        <f>VLOOKUP(A83,[1]TDSheet!$A:$Z,26,0)</f>
        <v>1.2</v>
      </c>
      <c r="X83" s="13">
        <f>VLOOKUP(A83,[1]TDSheet!$A:$Q,17,0)</f>
        <v>0.6</v>
      </c>
      <c r="Z83" s="13">
        <f t="shared" si="15"/>
        <v>54.599999999999994</v>
      </c>
      <c r="AA83" s="13">
        <f t="shared" si="16"/>
        <v>0</v>
      </c>
    </row>
    <row r="84" spans="1:27" ht="11.1" customHeight="1" outlineLevel="2" x14ac:dyDescent="0.2">
      <c r="A84" s="17" t="s">
        <v>94</v>
      </c>
      <c r="B84" s="17" t="s">
        <v>24</v>
      </c>
      <c r="C84" s="17"/>
      <c r="D84" s="18">
        <v>99</v>
      </c>
      <c r="E84" s="18">
        <v>102</v>
      </c>
      <c r="F84" s="18">
        <v>78</v>
      </c>
      <c r="G84" s="18">
        <v>123</v>
      </c>
      <c r="H84" s="9">
        <f>VLOOKUP(A84,[1]TDSheet!$A:$J,10,0)</f>
        <v>0.6</v>
      </c>
      <c r="I84" s="29">
        <v>55</v>
      </c>
      <c r="N84" s="13">
        <f t="shared" si="19"/>
        <v>15.6</v>
      </c>
      <c r="O84" s="19">
        <f>13*N84-G84</f>
        <v>79.799999999999983</v>
      </c>
      <c r="P84" s="19">
        <v>138</v>
      </c>
      <c r="Q84" s="19"/>
      <c r="R84" s="19">
        <v>138</v>
      </c>
      <c r="S84" s="13" t="s">
        <v>141</v>
      </c>
      <c r="T84" s="13">
        <f t="shared" si="20"/>
        <v>16.73076923076923</v>
      </c>
      <c r="U84" s="13">
        <f t="shared" si="21"/>
        <v>7.884615384615385</v>
      </c>
      <c r="V84" s="13">
        <f>VLOOKUP(A84,[1]TDSheet!$A:$Y,25,0)</f>
        <v>0</v>
      </c>
      <c r="W84" s="13">
        <f>VLOOKUP(A84,[1]TDSheet!$A:$Z,26,0)</f>
        <v>0</v>
      </c>
      <c r="X84" s="13">
        <f>VLOOKUP(A84,[1]TDSheet!$A:$Q,17,0)</f>
        <v>0.4</v>
      </c>
      <c r="Z84" s="13">
        <f t="shared" si="15"/>
        <v>82.8</v>
      </c>
      <c r="AA84" s="13">
        <f t="shared" si="16"/>
        <v>0</v>
      </c>
    </row>
    <row r="85" spans="1:27" ht="21.95" customHeight="1" outlineLevel="2" x14ac:dyDescent="0.2">
      <c r="A85" s="17" t="s">
        <v>36</v>
      </c>
      <c r="B85" s="17" t="s">
        <v>24</v>
      </c>
      <c r="C85" s="17"/>
      <c r="D85" s="18">
        <v>133</v>
      </c>
      <c r="E85" s="18"/>
      <c r="F85" s="18">
        <v>64</v>
      </c>
      <c r="G85" s="18">
        <v>68</v>
      </c>
      <c r="H85" s="9">
        <f>VLOOKUP(A85,[1]TDSheet!$A:$J,10,0)</f>
        <v>0.4</v>
      </c>
      <c r="I85" s="29">
        <v>30</v>
      </c>
      <c r="N85" s="13">
        <f t="shared" si="19"/>
        <v>12.8</v>
      </c>
      <c r="O85" s="19">
        <f>13*N85-G85</f>
        <v>98.4</v>
      </c>
      <c r="P85" s="19">
        <v>150</v>
      </c>
      <c r="Q85" s="19"/>
      <c r="R85" s="19">
        <v>194</v>
      </c>
      <c r="S85" s="13" t="s">
        <v>119</v>
      </c>
      <c r="T85" s="13">
        <f t="shared" si="20"/>
        <v>17.03125</v>
      </c>
      <c r="U85" s="13">
        <f t="shared" si="21"/>
        <v>5.3125</v>
      </c>
      <c r="V85" s="13">
        <f>VLOOKUP(A85,[1]TDSheet!$A:$Y,25,0)</f>
        <v>0</v>
      </c>
      <c r="W85" s="13">
        <f>VLOOKUP(A85,[1]TDSheet!$A:$Z,26,0)</f>
        <v>0.6</v>
      </c>
      <c r="X85" s="13">
        <f>VLOOKUP(A85,[1]TDSheet!$A:$Q,17,0)</f>
        <v>2.2000000000000002</v>
      </c>
      <c r="Z85" s="13">
        <f t="shared" si="15"/>
        <v>60</v>
      </c>
      <c r="AA85" s="13">
        <f t="shared" si="16"/>
        <v>0</v>
      </c>
    </row>
    <row r="86" spans="1:27" ht="11.1" customHeight="1" outlineLevel="2" x14ac:dyDescent="0.2">
      <c r="A86" s="17" t="s">
        <v>95</v>
      </c>
      <c r="B86" s="17" t="s">
        <v>24</v>
      </c>
      <c r="C86" s="17"/>
      <c r="D86" s="18">
        <v>83</v>
      </c>
      <c r="E86" s="18">
        <v>72</v>
      </c>
      <c r="F86" s="18">
        <v>104</v>
      </c>
      <c r="G86" s="18">
        <v>51</v>
      </c>
      <c r="H86" s="9">
        <f>VLOOKUP(A86,[1]TDSheet!$A:$J,10,0)</f>
        <v>0.45</v>
      </c>
      <c r="I86" s="29">
        <v>40</v>
      </c>
      <c r="N86" s="13">
        <f t="shared" si="19"/>
        <v>20.8</v>
      </c>
      <c r="O86" s="19">
        <f>10*N86-G86</f>
        <v>157</v>
      </c>
      <c r="P86" s="19">
        <v>300</v>
      </c>
      <c r="Q86" s="19"/>
      <c r="R86" s="19">
        <v>351</v>
      </c>
      <c r="S86" s="13" t="s">
        <v>131</v>
      </c>
      <c r="T86" s="13">
        <f t="shared" si="20"/>
        <v>16.875</v>
      </c>
      <c r="U86" s="13">
        <f t="shared" si="21"/>
        <v>2.4519230769230766</v>
      </c>
      <c r="V86" s="13">
        <f>VLOOKUP(A86,[1]TDSheet!$A:$Y,25,0)</f>
        <v>0</v>
      </c>
      <c r="W86" s="13">
        <f>VLOOKUP(A86,[1]TDSheet!$A:$Z,26,0)</f>
        <v>0.4</v>
      </c>
      <c r="X86" s="13">
        <f>VLOOKUP(A86,[1]TDSheet!$A:$Q,17,0)</f>
        <v>0</v>
      </c>
      <c r="Z86" s="13">
        <f t="shared" si="15"/>
        <v>135</v>
      </c>
      <c r="AA86" s="13">
        <f t="shared" si="16"/>
        <v>0</v>
      </c>
    </row>
    <row r="87" spans="1:27" ht="21.95" customHeight="1" outlineLevel="2" x14ac:dyDescent="0.2">
      <c r="A87" s="17" t="s">
        <v>66</v>
      </c>
      <c r="B87" s="17" t="s">
        <v>9</v>
      </c>
      <c r="C87" s="17"/>
      <c r="D87" s="18">
        <v>18.724</v>
      </c>
      <c r="E87" s="18"/>
      <c r="F87" s="18">
        <v>15.997999999999999</v>
      </c>
      <c r="G87" s="18"/>
      <c r="H87" s="9">
        <f>VLOOKUP(A87,[1]TDSheet!$A:$J,10,0)</f>
        <v>1</v>
      </c>
      <c r="I87" s="29">
        <v>45</v>
      </c>
      <c r="N87" s="13">
        <f t="shared" si="19"/>
        <v>3.1995999999999998</v>
      </c>
      <c r="O87" s="19">
        <f>8*N87-G87</f>
        <v>25.596799999999998</v>
      </c>
      <c r="P87" s="19">
        <v>50</v>
      </c>
      <c r="Q87" s="19"/>
      <c r="R87" s="19">
        <v>68</v>
      </c>
      <c r="S87" s="13" t="s">
        <v>129</v>
      </c>
      <c r="T87" s="13">
        <f t="shared" si="20"/>
        <v>15.626953369171147</v>
      </c>
      <c r="U87" s="13">
        <f t="shared" si="21"/>
        <v>0</v>
      </c>
      <c r="V87" s="13">
        <f>VLOOKUP(A87,[1]TDSheet!$A:$Y,25,0)</f>
        <v>0</v>
      </c>
      <c r="W87" s="13">
        <f>VLOOKUP(A87,[1]TDSheet!$A:$Z,26,0)</f>
        <v>5.920399999999999</v>
      </c>
      <c r="X87" s="13">
        <f>VLOOKUP(A87,[1]TDSheet!$A:$Q,17,0)</f>
        <v>2.1088</v>
      </c>
      <c r="Z87" s="13">
        <f t="shared" si="15"/>
        <v>50</v>
      </c>
      <c r="AA87" s="13">
        <f t="shared" si="16"/>
        <v>0</v>
      </c>
    </row>
    <row r="88" spans="1:27" ht="11.1" customHeight="1" outlineLevel="2" x14ac:dyDescent="0.2">
      <c r="A88" s="17" t="s">
        <v>96</v>
      </c>
      <c r="B88" s="17" t="s">
        <v>24</v>
      </c>
      <c r="C88" s="17"/>
      <c r="D88" s="18">
        <v>-52</v>
      </c>
      <c r="E88" s="18">
        <v>152</v>
      </c>
      <c r="F88" s="27">
        <v>104</v>
      </c>
      <c r="G88" s="27">
        <v>-47</v>
      </c>
      <c r="H88" s="9">
        <f>VLOOKUP(A88,[1]TDSheet!$A:$J,10,0)</f>
        <v>0</v>
      </c>
      <c r="I88" s="29">
        <f>VLOOKUP(A88,[3]TDSheet!$A:$I,9,0)</f>
        <v>0</v>
      </c>
      <c r="N88" s="13">
        <f t="shared" si="19"/>
        <v>20.8</v>
      </c>
      <c r="O88" s="19"/>
      <c r="P88" s="19"/>
      <c r="Q88" s="19"/>
      <c r="R88" s="19"/>
      <c r="T88" s="13">
        <f t="shared" si="20"/>
        <v>-2.2596153846153846</v>
      </c>
      <c r="U88" s="13">
        <f t="shared" si="21"/>
        <v>-2.2596153846153846</v>
      </c>
      <c r="V88" s="13">
        <f>VLOOKUP(A88,[1]TDSheet!$A:$Y,25,0)</f>
        <v>0.2</v>
      </c>
      <c r="W88" s="13">
        <f>VLOOKUP(A88,[1]TDSheet!$A:$Z,26,0)</f>
        <v>0</v>
      </c>
      <c r="X88" s="13">
        <f>VLOOKUP(A88,[1]TDSheet!$A:$Q,17,0)</f>
        <v>19</v>
      </c>
      <c r="Z88" s="13">
        <f t="shared" si="15"/>
        <v>0</v>
      </c>
      <c r="AA88" s="13">
        <f t="shared" si="16"/>
        <v>0</v>
      </c>
    </row>
    <row r="89" spans="1:27" ht="21.95" customHeight="1" outlineLevel="2" x14ac:dyDescent="0.2">
      <c r="A89" s="17" t="s">
        <v>67</v>
      </c>
      <c r="B89" s="17" t="s">
        <v>9</v>
      </c>
      <c r="C89" s="17"/>
      <c r="D89" s="18">
        <v>-0.88500000000000001</v>
      </c>
      <c r="E89" s="18">
        <v>73.114000000000004</v>
      </c>
      <c r="F89" s="27">
        <v>120.551</v>
      </c>
      <c r="G89" s="27">
        <v>-54.488999999999997</v>
      </c>
      <c r="H89" s="9">
        <f>VLOOKUP(A89,[1]TDSheet!$A:$J,10,0)</f>
        <v>0</v>
      </c>
      <c r="I89" s="29">
        <f>VLOOKUP(A89,[3]TDSheet!$A:$I,9,0)</f>
        <v>0</v>
      </c>
      <c r="N89" s="13">
        <f t="shared" si="19"/>
        <v>24.110199999999999</v>
      </c>
      <c r="O89" s="19"/>
      <c r="P89" s="19"/>
      <c r="Q89" s="19"/>
      <c r="R89" s="19"/>
      <c r="T89" s="13">
        <f t="shared" si="20"/>
        <v>-2.2599978432364725</v>
      </c>
      <c r="U89" s="13">
        <f t="shared" si="21"/>
        <v>-2.2599978432364725</v>
      </c>
      <c r="V89" s="13">
        <f>VLOOKUP(A89,[1]TDSheet!$A:$Y,25,0)</f>
        <v>31.747000000000003</v>
      </c>
      <c r="W89" s="13">
        <f>VLOOKUP(A89,[1]TDSheet!$A:$Z,26,0)</f>
        <v>0</v>
      </c>
      <c r="X89" s="13">
        <f>VLOOKUP(A89,[1]TDSheet!$A:$Q,17,0)</f>
        <v>1.4103999999999999</v>
      </c>
      <c r="Z89" s="13">
        <f t="shared" si="15"/>
        <v>0</v>
      </c>
      <c r="AA89" s="13">
        <f t="shared" si="16"/>
        <v>0</v>
      </c>
    </row>
    <row r="90" spans="1:27" ht="11.1" customHeight="1" outlineLevel="2" x14ac:dyDescent="0.2">
      <c r="A90" s="17" t="s">
        <v>20</v>
      </c>
      <c r="B90" s="17" t="s">
        <v>9</v>
      </c>
      <c r="C90" s="17"/>
      <c r="D90" s="18">
        <v>-13.842000000000001</v>
      </c>
      <c r="E90" s="18">
        <v>62.122999999999998</v>
      </c>
      <c r="F90" s="27">
        <v>62.143000000000001</v>
      </c>
      <c r="G90" s="27">
        <v>-13.862</v>
      </c>
      <c r="H90" s="9">
        <f>VLOOKUP(A90,[1]TDSheet!$A:$J,10,0)</f>
        <v>0</v>
      </c>
      <c r="I90" s="29">
        <f>VLOOKUP(A90,[3]TDSheet!$A:$I,9,0)</f>
        <v>0</v>
      </c>
      <c r="N90" s="13">
        <f t="shared" si="19"/>
        <v>12.428599999999999</v>
      </c>
      <c r="O90" s="19"/>
      <c r="P90" s="19"/>
      <c r="Q90" s="19"/>
      <c r="R90" s="19"/>
      <c r="T90" s="13">
        <f t="shared" si="20"/>
        <v>-1.1153307693545533</v>
      </c>
      <c r="U90" s="13">
        <f t="shared" si="21"/>
        <v>-1.1153307693545533</v>
      </c>
      <c r="V90" s="13">
        <f>VLOOKUP(A90,[1]TDSheet!$A:$Y,25,0)</f>
        <v>4.9428000000000001</v>
      </c>
      <c r="W90" s="13">
        <f>VLOOKUP(A90,[1]TDSheet!$A:$Z,26,0)</f>
        <v>0</v>
      </c>
      <c r="X90" s="13">
        <f>VLOOKUP(A90,[1]TDSheet!$A:$Q,17,0)</f>
        <v>2.7684000000000002</v>
      </c>
      <c r="Z90" s="13">
        <f t="shared" si="15"/>
        <v>0</v>
      </c>
      <c r="AA90" s="13">
        <f t="shared" si="16"/>
        <v>0</v>
      </c>
    </row>
    <row r="91" spans="1:27" ht="21.95" customHeight="1" outlineLevel="2" x14ac:dyDescent="0.2">
      <c r="A91" s="17" t="s">
        <v>97</v>
      </c>
      <c r="B91" s="17" t="s">
        <v>24</v>
      </c>
      <c r="C91" s="17"/>
      <c r="D91" s="18">
        <v>-2</v>
      </c>
      <c r="E91" s="18"/>
      <c r="F91" s="18"/>
      <c r="G91" s="18">
        <v>-2</v>
      </c>
      <c r="H91" s="9">
        <f>VLOOKUP(A91,[1]TDSheet!$A:$J,10,0)</f>
        <v>0</v>
      </c>
      <c r="I91" s="29">
        <v>0</v>
      </c>
      <c r="N91" s="13">
        <f t="shared" si="19"/>
        <v>0</v>
      </c>
      <c r="O91" s="19"/>
      <c r="P91" s="19"/>
      <c r="Q91" s="19"/>
      <c r="R91" s="19"/>
      <c r="T91" s="13" t="e">
        <f t="shared" si="20"/>
        <v>#DIV/0!</v>
      </c>
      <c r="U91" s="13" t="e">
        <f t="shared" si="21"/>
        <v>#DIV/0!</v>
      </c>
      <c r="V91" s="13">
        <f>VLOOKUP(A91,[1]TDSheet!$A:$Y,25,0)</f>
        <v>0</v>
      </c>
      <c r="W91" s="13">
        <f>VLOOKUP(A91,[1]TDSheet!$A:$Z,26,0)</f>
        <v>0</v>
      </c>
      <c r="X91" s="13">
        <f>VLOOKUP(A91,[1]TDSheet!$A:$Q,17,0)</f>
        <v>0.4</v>
      </c>
      <c r="Z91" s="13">
        <f t="shared" si="15"/>
        <v>0</v>
      </c>
      <c r="AA91" s="13">
        <f t="shared" si="16"/>
        <v>0</v>
      </c>
    </row>
    <row r="92" spans="1:27" ht="11.1" customHeight="1" outlineLevel="2" x14ac:dyDescent="0.2">
      <c r="A92" s="17" t="s">
        <v>21</v>
      </c>
      <c r="B92" s="17" t="s">
        <v>9</v>
      </c>
      <c r="C92" s="17"/>
      <c r="D92" s="18">
        <v>-4.0529999999999999</v>
      </c>
      <c r="E92" s="18">
        <v>4.0529999999999999</v>
      </c>
      <c r="F92" s="18"/>
      <c r="G92" s="18"/>
      <c r="H92" s="9">
        <f>VLOOKUP(A92,[1]TDSheet!$A:$J,10,0)</f>
        <v>0</v>
      </c>
      <c r="I92" s="29">
        <v>0</v>
      </c>
      <c r="N92" s="13">
        <f t="shared" si="19"/>
        <v>0</v>
      </c>
      <c r="O92" s="19"/>
      <c r="P92" s="19"/>
      <c r="Q92" s="19"/>
      <c r="R92" s="19"/>
      <c r="T92" s="13" t="e">
        <f t="shared" si="20"/>
        <v>#DIV/0!</v>
      </c>
      <c r="U92" s="13" t="e">
        <f t="shared" si="21"/>
        <v>#DIV/0!</v>
      </c>
      <c r="V92" s="13">
        <f>VLOOKUP(A92,[1]TDSheet!$A:$Y,25,0)</f>
        <v>14.144399999999999</v>
      </c>
      <c r="W92" s="13">
        <f>VLOOKUP(A92,[1]TDSheet!$A:$Z,26,0)</f>
        <v>1.0851999999999999</v>
      </c>
      <c r="X92" s="13">
        <f>VLOOKUP(A92,[1]TDSheet!$A:$Q,17,0)</f>
        <v>0.27040000000000003</v>
      </c>
      <c r="Z92" s="13">
        <f t="shared" si="15"/>
        <v>0</v>
      </c>
      <c r="AA92" s="13">
        <f t="shared" si="16"/>
        <v>0</v>
      </c>
    </row>
    <row r="93" spans="1:27" ht="21.95" customHeight="1" outlineLevel="2" x14ac:dyDescent="0.2">
      <c r="A93" s="17" t="s">
        <v>98</v>
      </c>
      <c r="B93" s="17" t="s">
        <v>24</v>
      </c>
      <c r="C93" s="17"/>
      <c r="D93" s="18">
        <v>-2</v>
      </c>
      <c r="E93" s="18"/>
      <c r="F93" s="18"/>
      <c r="G93" s="18">
        <v>-2</v>
      </c>
      <c r="H93" s="9">
        <f>VLOOKUP(A93,[1]TDSheet!$A:$J,10,0)</f>
        <v>0</v>
      </c>
      <c r="I93" s="29">
        <v>0</v>
      </c>
      <c r="N93" s="13">
        <f t="shared" si="19"/>
        <v>0</v>
      </c>
      <c r="O93" s="19"/>
      <c r="P93" s="19"/>
      <c r="Q93" s="19"/>
      <c r="R93" s="19"/>
      <c r="T93" s="13" t="e">
        <f t="shared" si="20"/>
        <v>#DIV/0!</v>
      </c>
      <c r="U93" s="13" t="e">
        <f t="shared" si="21"/>
        <v>#DIV/0!</v>
      </c>
      <c r="V93" s="13">
        <f>VLOOKUP(A93,[1]TDSheet!$A:$Y,25,0)</f>
        <v>0</v>
      </c>
      <c r="W93" s="13">
        <f>VLOOKUP(A93,[1]TDSheet!$A:$Z,26,0)</f>
        <v>0</v>
      </c>
      <c r="X93" s="13">
        <f>VLOOKUP(A93,[1]TDSheet!$A:$Q,17,0)</f>
        <v>0.4</v>
      </c>
      <c r="Z93" s="13">
        <f t="shared" si="15"/>
        <v>0</v>
      </c>
      <c r="AA93" s="13">
        <f t="shared" si="16"/>
        <v>0</v>
      </c>
    </row>
    <row r="94" spans="1:27" ht="21.95" customHeight="1" outlineLevel="2" x14ac:dyDescent="0.2">
      <c r="A94" s="17" t="s">
        <v>22</v>
      </c>
      <c r="B94" s="17" t="s">
        <v>9</v>
      </c>
      <c r="C94" s="17"/>
      <c r="D94" s="18">
        <v>23.260999999999999</v>
      </c>
      <c r="E94" s="18"/>
      <c r="F94" s="18"/>
      <c r="G94" s="18"/>
      <c r="H94" s="9">
        <f>VLOOKUP(A94,[1]TDSheet!$A:$J,10,0)</f>
        <v>0</v>
      </c>
      <c r="I94" s="29">
        <v>0</v>
      </c>
      <c r="N94" s="13">
        <f t="shared" si="19"/>
        <v>0</v>
      </c>
      <c r="O94" s="19"/>
      <c r="P94" s="19"/>
      <c r="Q94" s="19"/>
      <c r="R94" s="19"/>
      <c r="T94" s="13" t="e">
        <f t="shared" si="20"/>
        <v>#DIV/0!</v>
      </c>
      <c r="U94" s="13" t="e">
        <f t="shared" si="21"/>
        <v>#DIV/0!</v>
      </c>
      <c r="V94" s="13">
        <f>VLOOKUP(A94,[1]TDSheet!$A:$Y,25,0)</f>
        <v>8.4890000000000008</v>
      </c>
      <c r="W94" s="13">
        <f>VLOOKUP(A94,[1]TDSheet!$A:$Z,26,0)</f>
        <v>6.2995999999999999</v>
      </c>
      <c r="X94" s="13">
        <f>VLOOKUP(A94,[1]TDSheet!$A:$Q,17,0)</f>
        <v>6.0164</v>
      </c>
      <c r="Z94" s="13">
        <f t="shared" si="15"/>
        <v>0</v>
      </c>
      <c r="AA94" s="13">
        <f t="shared" si="16"/>
        <v>0</v>
      </c>
    </row>
    <row r="95" spans="1:27" ht="11.45" customHeight="1" x14ac:dyDescent="0.2">
      <c r="A95" s="12" t="s">
        <v>114</v>
      </c>
      <c r="H95" s="9">
        <v>0.5</v>
      </c>
      <c r="I95" s="29">
        <v>50</v>
      </c>
      <c r="N95" s="13">
        <f t="shared" si="19"/>
        <v>0</v>
      </c>
      <c r="O95" s="24">
        <v>50</v>
      </c>
      <c r="P95" s="24">
        <v>50</v>
      </c>
      <c r="Q95" s="24"/>
      <c r="T95" s="13" t="e">
        <f t="shared" si="20"/>
        <v>#DIV/0!</v>
      </c>
      <c r="U95" s="13" t="e">
        <f t="shared" si="21"/>
        <v>#DIV/0!</v>
      </c>
      <c r="V95" s="13">
        <v>0</v>
      </c>
      <c r="W95" s="13">
        <v>0</v>
      </c>
      <c r="X95" s="13">
        <v>0</v>
      </c>
      <c r="Y95" s="22" t="s">
        <v>118</v>
      </c>
      <c r="Z95" s="13">
        <f t="shared" si="15"/>
        <v>25</v>
      </c>
      <c r="AA95" s="13">
        <f t="shared" si="16"/>
        <v>0</v>
      </c>
    </row>
    <row r="96" spans="1:27" ht="11.45" customHeight="1" x14ac:dyDescent="0.2">
      <c r="A96" s="12" t="s">
        <v>115</v>
      </c>
      <c r="H96" s="9">
        <v>1</v>
      </c>
      <c r="I96" s="29">
        <v>30</v>
      </c>
      <c r="N96" s="13">
        <f t="shared" si="19"/>
        <v>0</v>
      </c>
      <c r="O96" s="24">
        <v>30</v>
      </c>
      <c r="P96" s="24">
        <v>90</v>
      </c>
      <c r="Q96" s="24"/>
      <c r="R96" s="13">
        <v>100</v>
      </c>
      <c r="S96" s="13" t="s">
        <v>142</v>
      </c>
      <c r="T96" s="13" t="e">
        <f t="shared" si="20"/>
        <v>#DIV/0!</v>
      </c>
      <c r="U96" s="13" t="e">
        <f t="shared" si="21"/>
        <v>#DIV/0!</v>
      </c>
      <c r="V96" s="13">
        <v>0</v>
      </c>
      <c r="W96" s="13">
        <v>0</v>
      </c>
      <c r="X96" s="13">
        <v>0</v>
      </c>
      <c r="Y96" s="22" t="s">
        <v>118</v>
      </c>
      <c r="Z96" s="13">
        <f t="shared" si="15"/>
        <v>90</v>
      </c>
      <c r="AA96" s="13">
        <f t="shared" si="16"/>
        <v>0</v>
      </c>
    </row>
    <row r="97" spans="1:27" ht="11.45" customHeight="1" x14ac:dyDescent="0.2">
      <c r="A97" s="12" t="s">
        <v>116</v>
      </c>
      <c r="H97" s="9">
        <v>1</v>
      </c>
      <c r="I97" s="29">
        <v>45</v>
      </c>
      <c r="N97" s="13">
        <f t="shared" si="19"/>
        <v>0</v>
      </c>
      <c r="O97" s="24">
        <v>45</v>
      </c>
      <c r="P97" s="24">
        <v>90</v>
      </c>
      <c r="Q97" s="24"/>
      <c r="R97" s="13">
        <v>100</v>
      </c>
      <c r="S97" s="13" t="s">
        <v>142</v>
      </c>
      <c r="T97" s="13" t="e">
        <f t="shared" si="20"/>
        <v>#DIV/0!</v>
      </c>
      <c r="U97" s="13" t="e">
        <f t="shared" si="21"/>
        <v>#DIV/0!</v>
      </c>
      <c r="V97" s="13">
        <v>0</v>
      </c>
      <c r="W97" s="13">
        <v>0</v>
      </c>
      <c r="X97" s="13">
        <v>0</v>
      </c>
      <c r="Y97" s="22" t="s">
        <v>118</v>
      </c>
      <c r="Z97" s="13">
        <f t="shared" si="15"/>
        <v>90</v>
      </c>
      <c r="AA97" s="13">
        <f t="shared" si="16"/>
        <v>0</v>
      </c>
    </row>
  </sheetData>
  <autoFilter ref="A3:Z97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2023-11-17T13:12:48Z</dcterms:modified>
</cp:coreProperties>
</file>