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15,11,23 КИ\"/>
    </mc:Choice>
  </mc:AlternateContent>
  <xr:revisionPtr revIDLastSave="0" documentId="13_ncr:1_{B569EA7E-63A4-4F18-96F6-EB82AC7A2A9F}" xr6:coauthVersionLast="45" xr6:coauthVersionMax="45" xr10:uidLastSave="{00000000-0000-0000-0000-000000000000}"/>
  <bookViews>
    <workbookView xWindow="-120" yWindow="-120" windowWidth="29040" windowHeight="15840" tabRatio="326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TDSheet!$A$3:$X$53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I13" i="1"/>
  <c r="I7" i="1" l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X10" i="1" l="1"/>
  <c r="X36" i="1"/>
  <c r="X47" i="1"/>
  <c r="X48" i="1"/>
  <c r="X6" i="1"/>
  <c r="W11" i="1" l="1"/>
  <c r="W29" i="1"/>
  <c r="W35" i="1"/>
  <c r="W36" i="1"/>
  <c r="W37" i="1"/>
  <c r="W38" i="1"/>
  <c r="W39" i="1"/>
  <c r="W40" i="1"/>
  <c r="W41" i="1"/>
  <c r="W4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O19" i="1" s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6" i="1"/>
  <c r="G5" i="1"/>
  <c r="F5" i="1"/>
  <c r="S53" i="1" l="1"/>
  <c r="R53" i="1"/>
  <c r="R51" i="1"/>
  <c r="S51" i="1"/>
  <c r="S49" i="1"/>
  <c r="R49" i="1"/>
  <c r="R47" i="1"/>
  <c r="S47" i="1"/>
  <c r="S45" i="1"/>
  <c r="R45" i="1"/>
  <c r="R43" i="1"/>
  <c r="S43" i="1"/>
  <c r="S41" i="1"/>
  <c r="R41" i="1"/>
  <c r="R39" i="1"/>
  <c r="S39" i="1"/>
  <c r="S37" i="1"/>
  <c r="R37" i="1"/>
  <c r="R35" i="1"/>
  <c r="S35" i="1"/>
  <c r="S33" i="1"/>
  <c r="R33" i="1"/>
  <c r="R31" i="1"/>
  <c r="S31" i="1"/>
  <c r="S29" i="1"/>
  <c r="R29" i="1"/>
  <c r="R27" i="1"/>
  <c r="S27" i="1"/>
  <c r="S25" i="1"/>
  <c r="R25" i="1"/>
  <c r="R23" i="1"/>
  <c r="S23" i="1"/>
  <c r="S21" i="1"/>
  <c r="R21" i="1"/>
  <c r="R19" i="1"/>
  <c r="S19" i="1"/>
  <c r="S17" i="1"/>
  <c r="R17" i="1"/>
  <c r="R15" i="1"/>
  <c r="S15" i="1"/>
  <c r="S13" i="1"/>
  <c r="R13" i="1"/>
  <c r="R11" i="1"/>
  <c r="S11" i="1"/>
  <c r="S9" i="1"/>
  <c r="R9" i="1"/>
  <c r="R7" i="1"/>
  <c r="S7" i="1"/>
  <c r="R6" i="1"/>
  <c r="S6" i="1"/>
  <c r="R52" i="1"/>
  <c r="S52" i="1"/>
  <c r="R50" i="1"/>
  <c r="S50" i="1"/>
  <c r="R48" i="1"/>
  <c r="S48" i="1"/>
  <c r="R46" i="1"/>
  <c r="S46" i="1"/>
  <c r="R44" i="1"/>
  <c r="S44" i="1"/>
  <c r="R42" i="1"/>
  <c r="S42" i="1"/>
  <c r="R40" i="1"/>
  <c r="S40" i="1"/>
  <c r="R38" i="1"/>
  <c r="S38" i="1"/>
  <c r="R36" i="1"/>
  <c r="S36" i="1"/>
  <c r="R34" i="1"/>
  <c r="S34" i="1"/>
  <c r="R32" i="1"/>
  <c r="S32" i="1"/>
  <c r="R30" i="1"/>
  <c r="S30" i="1"/>
  <c r="R28" i="1"/>
  <c r="S28" i="1"/>
  <c r="R26" i="1"/>
  <c r="S26" i="1"/>
  <c r="R24" i="1"/>
  <c r="S24" i="1"/>
  <c r="R22" i="1"/>
  <c r="S22" i="1"/>
  <c r="R20" i="1"/>
  <c r="S20" i="1"/>
  <c r="R18" i="1"/>
  <c r="S18" i="1"/>
  <c r="R16" i="1"/>
  <c r="S16" i="1"/>
  <c r="R14" i="1"/>
  <c r="S14" i="1"/>
  <c r="R12" i="1"/>
  <c r="S12" i="1"/>
  <c r="R10" i="1"/>
  <c r="S10" i="1"/>
  <c r="R8" i="1"/>
  <c r="S8" i="1"/>
  <c r="T7" i="1"/>
  <c r="U7" i="1"/>
  <c r="V7" i="1"/>
  <c r="T8" i="1"/>
  <c r="U8" i="1"/>
  <c r="V8" i="1"/>
  <c r="T9" i="1"/>
  <c r="U9" i="1"/>
  <c r="V9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H7" i="1"/>
  <c r="X7" i="1" s="1"/>
  <c r="X5" i="1" s="1"/>
  <c r="H8" i="1"/>
  <c r="X8" i="1" s="1"/>
  <c r="H9" i="1"/>
  <c r="X9" i="1" s="1"/>
  <c r="H11" i="1"/>
  <c r="X11" i="1" s="1"/>
  <c r="H12" i="1"/>
  <c r="X12" i="1" s="1"/>
  <c r="H13" i="1"/>
  <c r="X13" i="1" s="1"/>
  <c r="H14" i="1"/>
  <c r="X14" i="1" s="1"/>
  <c r="H15" i="1"/>
  <c r="X15" i="1" s="1"/>
  <c r="H16" i="1"/>
  <c r="X16" i="1" s="1"/>
  <c r="H17" i="1"/>
  <c r="X17" i="1" s="1"/>
  <c r="H18" i="1"/>
  <c r="X18" i="1" s="1"/>
  <c r="H19" i="1"/>
  <c r="X19" i="1" s="1"/>
  <c r="H20" i="1"/>
  <c r="X20" i="1" s="1"/>
  <c r="H21" i="1"/>
  <c r="X21" i="1" s="1"/>
  <c r="H22" i="1"/>
  <c r="X22" i="1" s="1"/>
  <c r="H23" i="1"/>
  <c r="X23" i="1" s="1"/>
  <c r="H24" i="1"/>
  <c r="X24" i="1" s="1"/>
  <c r="H25" i="1"/>
  <c r="X25" i="1" s="1"/>
  <c r="H26" i="1"/>
  <c r="X26" i="1" s="1"/>
  <c r="H27" i="1"/>
  <c r="X27" i="1" s="1"/>
  <c r="H28" i="1"/>
  <c r="X28" i="1" s="1"/>
  <c r="H29" i="1"/>
  <c r="X29" i="1" s="1"/>
  <c r="H30" i="1"/>
  <c r="X30" i="1" s="1"/>
  <c r="H31" i="1"/>
  <c r="X31" i="1" s="1"/>
  <c r="H32" i="1"/>
  <c r="X32" i="1" s="1"/>
  <c r="H33" i="1"/>
  <c r="X33" i="1" s="1"/>
  <c r="H34" i="1"/>
  <c r="X34" i="1" s="1"/>
  <c r="H35" i="1"/>
  <c r="X35" i="1" s="1"/>
  <c r="H37" i="1"/>
  <c r="X37" i="1" s="1"/>
  <c r="H38" i="1"/>
  <c r="X38" i="1" s="1"/>
  <c r="H39" i="1"/>
  <c r="X39" i="1" s="1"/>
  <c r="H40" i="1"/>
  <c r="X40" i="1" s="1"/>
  <c r="H41" i="1"/>
  <c r="X41" i="1" s="1"/>
  <c r="H42" i="1"/>
  <c r="X42" i="1" s="1"/>
  <c r="H43" i="1"/>
  <c r="X43" i="1" s="1"/>
  <c r="H44" i="1"/>
  <c r="X44" i="1" s="1"/>
  <c r="H45" i="1"/>
  <c r="X45" i="1" s="1"/>
  <c r="H46" i="1"/>
  <c r="X46" i="1" s="1"/>
  <c r="H49" i="1"/>
  <c r="X49" i="1" s="1"/>
  <c r="H50" i="1"/>
  <c r="X50" i="1" s="1"/>
  <c r="H51" i="1"/>
  <c r="X51" i="1" s="1"/>
  <c r="H52" i="1"/>
  <c r="X52" i="1" s="1"/>
  <c r="H53" i="1"/>
  <c r="X53" i="1" s="1"/>
  <c r="C7" i="1"/>
  <c r="C11" i="1"/>
  <c r="C14" i="1"/>
  <c r="C16" i="1"/>
  <c r="C17" i="1"/>
  <c r="C20" i="1"/>
  <c r="C21" i="1"/>
  <c r="C22" i="1"/>
  <c r="C26" i="1"/>
  <c r="C27" i="1"/>
  <c r="C28" i="1"/>
  <c r="C29" i="1"/>
  <c r="C30" i="1"/>
  <c r="C31" i="1"/>
  <c r="C32" i="1"/>
  <c r="C35" i="1"/>
  <c r="C37" i="1"/>
  <c r="C38" i="1"/>
  <c r="C39" i="1"/>
  <c r="C40" i="1"/>
  <c r="C41" i="1"/>
  <c r="C42" i="1"/>
  <c r="P5" i="1"/>
  <c r="N5" i="1"/>
  <c r="M5" i="1"/>
  <c r="L5" i="1"/>
  <c r="K5" i="1"/>
  <c r="J5" i="1"/>
  <c r="O5" i="1" l="1"/>
  <c r="U5" i="1"/>
  <c r="V5" i="1"/>
  <c r="T5" i="1"/>
</calcChain>
</file>

<file path=xl/sharedStrings.xml><?xml version="1.0" encoding="utf-8"?>
<sst xmlns="http://schemas.openxmlformats.org/spreadsheetml/2006/main" count="127" uniqueCount="75">
  <si>
    <t>Период: 08.11.2023 - 15.11.2023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</si>
  <si>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</si>
  <si>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</si>
  <si>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</si>
  <si>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</si>
  <si>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</si>
  <si>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</si>
  <si>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</si>
  <si>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</si>
  <si>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</si>
  <si>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</si>
  <si>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</si>
  <si>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</si>
  <si>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</si>
  <si>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</si>
  <si>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</si>
  <si>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</si>
  <si>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</si>
  <si>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</si>
  <si>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</si>
  <si>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389 Колбаса вареная Мусульманская Халяль ТМ Вязанка Халяль оболочка вектор 0,4 кг АК.  Поком</t>
  </si>
  <si>
    <t>шт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</si>
  <si>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</si>
  <si>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</si>
  <si>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</si>
  <si>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</si>
  <si>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</si>
  <si>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</si>
  <si>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</si>
  <si>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</si>
  <si>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</si>
  <si>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</si>
  <si>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</si>
  <si>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</si>
  <si>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</si>
  <si>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254  Сосиски Датские, ВЕС, ТМ КОЛБАСНЫЙ СТАНДАРТ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</si>
  <si>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</si>
  <si>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</si>
  <si>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</si>
  <si>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</si>
  <si>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</si>
  <si>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</si>
  <si>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</si>
  <si>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</si>
  <si>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У_217  Колбаса Докторская Дугушка, ВЕС, НЕ ГОСТ, ТМ Стародворье ПОКОМ</t>
  </si>
  <si>
    <t>У_225  Колбаса Дугушка со шпиком, ВЕС, ТМ Стародворье  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</si>
  <si>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</si>
  <si>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</si>
  <si>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</si>
  <si>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</si>
  <si>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</si>
  <si>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349 Сосиски Баварские ТМ Стародворье в оболочке айпи в модифицированной газовой среде 0,42 кг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</si>
  <si>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</si>
  <si>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</si>
  <si>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</si>
  <si>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</si>
  <si>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</si>
  <si>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</si>
  <si>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</si>
  <si>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</si>
  <si>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</si>
  <si>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</si>
  <si>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</si>
  <si>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</si>
  <si>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</si>
  <si>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25,10</t>
  </si>
  <si>
    <t>ср 01,11</t>
  </si>
  <si>
    <t>коментарий</t>
  </si>
  <si>
    <t>вес</t>
  </si>
  <si>
    <t>от филиала</t>
  </si>
  <si>
    <t>комментарий филиала</t>
  </si>
  <si>
    <t>ср 08,11</t>
  </si>
  <si>
    <t>АКЦИЯ</t>
  </si>
  <si>
    <t>096  Сосиски Баварские,  0.42кг,ПОКОМ</t>
  </si>
  <si>
    <t>сроки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</si>
</sst>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2" fillId="0" borderId="0" xfId="0" applyNumberFormat="1" applyFont="1"/>
    <xf numFmtId="164" fontId="4" fillId="6" borderId="2" xfId="0" applyNumberFormat="1" applyFont="1" applyFill="1" applyBorder="1" applyAlignment="1">
      <alignment horizontal="right" vertical="top"/>
    </xf>
    <xf numFmtId="164" fontId="4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0" fillId="7" borderId="1" xfId="0" applyNumberFormat="1" applyFill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164" fontId="0" fillId="8" borderId="0" xfId="0" applyNumberFormat="1" applyFill="1" applyAlignment="1"/>
    <xf numFmtId="164" fontId="0" fillId="4" borderId="3" xfId="0" applyNumberFormat="1" applyFill="1" applyBorder="1" applyAlignmen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11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8,11,23%20&#1050;&#1048;/&#1076;&#1074;%2008,11,23%20&#1084;&#1088;&#1088;&#1089;&#10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11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</row>
        <row r="5">
          <cell r="F5">
            <v>29789.739000000001</v>
          </cell>
          <cell r="G5">
            <v>25731.039999999997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309.74700000000001</v>
          </cell>
          <cell r="F6">
            <v>189.334</v>
          </cell>
          <cell r="G6">
            <v>77.504000000000005</v>
          </cell>
          <cell r="H6">
            <v>1</v>
          </cell>
          <cell r="I6">
            <v>50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626.61800000000005</v>
          </cell>
          <cell r="E7">
            <v>11.654</v>
          </cell>
          <cell r="F7">
            <v>107.02500000000001</v>
          </cell>
          <cell r="G7">
            <v>478.75700000000001</v>
          </cell>
          <cell r="H7">
            <v>1</v>
          </cell>
          <cell r="I7">
            <v>45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588.65</v>
          </cell>
          <cell r="E8">
            <v>74.441999999999993</v>
          </cell>
          <cell r="F8">
            <v>273.86099999999999</v>
          </cell>
          <cell r="G8">
            <v>296.20800000000003</v>
          </cell>
          <cell r="H8">
            <v>1</v>
          </cell>
          <cell r="I8">
            <v>45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D9">
            <v>88</v>
          </cell>
          <cell r="E9">
            <v>80</v>
          </cell>
          <cell r="F9">
            <v>37</v>
          </cell>
          <cell r="G9">
            <v>111</v>
          </cell>
          <cell r="H9">
            <v>0.4</v>
          </cell>
          <cell r="I9">
            <v>50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D10">
            <v>14</v>
          </cell>
          <cell r="F10">
            <v>-1</v>
          </cell>
          <cell r="H10">
            <v>0</v>
          </cell>
          <cell r="I10">
            <v>40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D11">
            <v>138</v>
          </cell>
          <cell r="E11">
            <v>102</v>
          </cell>
          <cell r="F11">
            <v>240</v>
          </cell>
          <cell r="H11">
            <v>0</v>
          </cell>
          <cell r="I11">
            <v>31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320</v>
          </cell>
          <cell r="E12">
            <v>428</v>
          </cell>
          <cell r="F12">
            <v>244</v>
          </cell>
          <cell r="G12">
            <v>444</v>
          </cell>
          <cell r="H12">
            <v>0.45</v>
          </cell>
          <cell r="I12">
            <v>45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959</v>
          </cell>
          <cell r="E13">
            <v>180</v>
          </cell>
          <cell r="F13">
            <v>370</v>
          </cell>
          <cell r="G13">
            <v>656</v>
          </cell>
          <cell r="H13">
            <v>0.45</v>
          </cell>
          <cell r="I13">
            <v>45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92</v>
          </cell>
          <cell r="E14">
            <v>1</v>
          </cell>
          <cell r="F14">
            <v>-1</v>
          </cell>
          <cell r="H14">
            <v>0.35</v>
          </cell>
          <cell r="I14">
            <v>45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285</v>
          </cell>
          <cell r="E15">
            <v>30</v>
          </cell>
          <cell r="F15">
            <v>155</v>
          </cell>
          <cell r="G15">
            <v>158</v>
          </cell>
          <cell r="H15">
            <v>0</v>
          </cell>
          <cell r="I15">
            <v>50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D16">
            <v>60</v>
          </cell>
          <cell r="F16">
            <v>60</v>
          </cell>
          <cell r="H16">
            <v>0</v>
          </cell>
          <cell r="I16">
            <v>180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D17">
            <v>24</v>
          </cell>
          <cell r="E17">
            <v>1</v>
          </cell>
          <cell r="F17">
            <v>25</v>
          </cell>
          <cell r="H17">
            <v>0</v>
          </cell>
          <cell r="I17">
            <v>50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D18">
            <v>30</v>
          </cell>
          <cell r="F18">
            <v>30</v>
          </cell>
          <cell r="H18">
            <v>0</v>
          </cell>
          <cell r="I18">
            <v>50</v>
          </cell>
        </row>
        <row r="19">
          <cell r="A19" t="str">
            <v>058  Колбаса Докторская Особая ТМ Особый рецепт,  0,5кг, ПОКОМ</v>
          </cell>
          <cell r="B19" t="str">
            <v>шт</v>
          </cell>
          <cell r="D19">
            <v>116</v>
          </cell>
          <cell r="F19">
            <v>43</v>
          </cell>
          <cell r="G19">
            <v>69</v>
          </cell>
          <cell r="H19">
            <v>0.5</v>
          </cell>
          <cell r="I19">
            <v>60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D20">
            <v>408</v>
          </cell>
          <cell r="E20">
            <v>250</v>
          </cell>
          <cell r="F20">
            <v>540</v>
          </cell>
          <cell r="H20">
            <v>0</v>
          </cell>
          <cell r="I20">
            <v>55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  <cell r="D21">
            <v>80</v>
          </cell>
          <cell r="E21">
            <v>40</v>
          </cell>
          <cell r="F21">
            <v>120</v>
          </cell>
          <cell r="H21">
            <v>0</v>
          </cell>
          <cell r="I21">
            <v>55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  <cell r="D22">
            <v>170</v>
          </cell>
          <cell r="E22">
            <v>66</v>
          </cell>
          <cell r="F22">
            <v>168</v>
          </cell>
          <cell r="G22">
            <v>57</v>
          </cell>
          <cell r="H22">
            <v>0.3</v>
          </cell>
          <cell r="I22">
            <v>40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  <cell r="D23">
            <v>198</v>
          </cell>
          <cell r="E23">
            <v>300</v>
          </cell>
          <cell r="F23">
            <v>498</v>
          </cell>
          <cell r="H23">
            <v>0</v>
          </cell>
          <cell r="I23">
            <v>50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D24">
            <v>150</v>
          </cell>
          <cell r="E24">
            <v>102</v>
          </cell>
          <cell r="F24">
            <v>252</v>
          </cell>
          <cell r="H24">
            <v>0</v>
          </cell>
          <cell r="I24">
            <v>40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D25">
            <v>584</v>
          </cell>
          <cell r="E25">
            <v>509</v>
          </cell>
          <cell r="F25">
            <v>1029</v>
          </cell>
          <cell r="G25">
            <v>62</v>
          </cell>
          <cell r="H25">
            <v>0.42</v>
          </cell>
          <cell r="I25">
            <v>40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 t="str">
            <v>бонус_Н</v>
          </cell>
          <cell r="D26">
            <v>1138</v>
          </cell>
          <cell r="E26">
            <v>300</v>
          </cell>
          <cell r="F26">
            <v>1271.2</v>
          </cell>
          <cell r="G26">
            <v>5</v>
          </cell>
          <cell r="H26">
            <v>0.42</v>
          </cell>
          <cell r="I26">
            <v>45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D27">
            <v>84</v>
          </cell>
          <cell r="F27">
            <v>84</v>
          </cell>
          <cell r="H27">
            <v>0</v>
          </cell>
          <cell r="I27">
            <v>45</v>
          </cell>
        </row>
        <row r="28">
          <cell r="A28" t="str">
            <v>108  Сосиски С сыром,  0.42кг,ядрена копоть ПОКОМ</v>
          </cell>
          <cell r="B28" t="str">
            <v>шт</v>
          </cell>
          <cell r="D28">
            <v>144</v>
          </cell>
          <cell r="E28">
            <v>54</v>
          </cell>
          <cell r="F28">
            <v>198</v>
          </cell>
          <cell r="H28">
            <v>0</v>
          </cell>
          <cell r="I28">
            <v>35</v>
          </cell>
        </row>
        <row r="29">
          <cell r="A29" t="str">
            <v>114  Сосиски Филейбургские с филе сочного окорока, 0,55 кг, БАВАРУШКА ПОКОМ</v>
          </cell>
          <cell r="B29" t="str">
            <v>шт</v>
          </cell>
          <cell r="D29">
            <v>96</v>
          </cell>
          <cell r="E29">
            <v>40</v>
          </cell>
          <cell r="F29">
            <v>136</v>
          </cell>
          <cell r="H29">
            <v>0</v>
          </cell>
          <cell r="I29">
            <v>45</v>
          </cell>
        </row>
        <row r="30">
          <cell r="A30" t="str">
            <v>115  Колбаса Салями Филейбургская зернистая, в/у 0,35 кг срез, БАВАРУШКА ПОКОМ</v>
          </cell>
          <cell r="B30" t="str">
            <v>шт</v>
          </cell>
          <cell r="D30">
            <v>57</v>
          </cell>
          <cell r="E30">
            <v>24</v>
          </cell>
          <cell r="F30">
            <v>67</v>
          </cell>
          <cell r="G30">
            <v>11</v>
          </cell>
          <cell r="H30">
            <v>0.35</v>
          </cell>
          <cell r="I30">
            <v>45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D31">
            <v>48</v>
          </cell>
          <cell r="E31">
            <v>44</v>
          </cell>
          <cell r="F31">
            <v>92</v>
          </cell>
          <cell r="H31">
            <v>0</v>
          </cell>
          <cell r="I31">
            <v>45</v>
          </cell>
        </row>
        <row r="32">
          <cell r="A32" t="str">
            <v>118  Колбаса Сервелат Филейбургский с филе сочного окорока, в/у 0,35 кг срез, БАВАРУШКА ПОКОМ</v>
          </cell>
          <cell r="B32" t="str">
            <v>шт</v>
          </cell>
          <cell r="D32">
            <v>60</v>
          </cell>
          <cell r="E32">
            <v>42</v>
          </cell>
          <cell r="F32">
            <v>102</v>
          </cell>
          <cell r="H32">
            <v>0</v>
          </cell>
          <cell r="I32">
            <v>45</v>
          </cell>
        </row>
        <row r="33">
          <cell r="A33" t="str">
            <v>200  Ветчина Дугушка ТМ Стародворье, вектор в/у    ПОКОМ</v>
          </cell>
          <cell r="B33" t="str">
            <v>кг</v>
          </cell>
          <cell r="C33" t="str">
            <v>Нояб</v>
          </cell>
          <cell r="D33">
            <v>1122.665</v>
          </cell>
          <cell r="F33">
            <v>533.68499999999995</v>
          </cell>
          <cell r="G33">
            <v>436.63499999999999</v>
          </cell>
          <cell r="H33">
            <v>1</v>
          </cell>
          <cell r="I33">
            <v>55</v>
          </cell>
        </row>
        <row r="34">
          <cell r="A34" t="str">
            <v>201  Ветчина Нежная ТМ Особый рецепт, (2,5кг), ПОКОМ</v>
          </cell>
          <cell r="B34" t="str">
            <v>кг</v>
          </cell>
          <cell r="D34">
            <v>3206.277</v>
          </cell>
          <cell r="E34">
            <v>837.29300000000001</v>
          </cell>
          <cell r="F34">
            <v>3009.0970000000002</v>
          </cell>
          <cell r="G34">
            <v>799.44200000000001</v>
          </cell>
          <cell r="H34">
            <v>1</v>
          </cell>
          <cell r="I34">
            <v>50</v>
          </cell>
        </row>
        <row r="35">
          <cell r="A35" t="str">
            <v>215  Колбаса Докторская ГОСТ Дугушка, ВЕС, ТМ Стародворье ПОКОМ</v>
          </cell>
          <cell r="B35" t="str">
            <v>кг</v>
          </cell>
          <cell r="D35">
            <v>53.677999999999997</v>
          </cell>
          <cell r="F35">
            <v>21.134</v>
          </cell>
          <cell r="G35">
            <v>7.8920000000000003</v>
          </cell>
          <cell r="H35">
            <v>1</v>
          </cell>
          <cell r="I35">
            <v>55</v>
          </cell>
        </row>
        <row r="36">
          <cell r="A36" t="str">
            <v>217  Колбаса Докторская Дугушка, ВЕС, НЕ ГОСТ, ТМ Стародворье ПОКОМ</v>
          </cell>
          <cell r="B36" t="str">
            <v>кг</v>
          </cell>
          <cell r="C36" t="str">
            <v>Нояб</v>
          </cell>
          <cell r="D36">
            <v>1656.405</v>
          </cell>
          <cell r="E36">
            <v>7.3460000000000001</v>
          </cell>
          <cell r="F36">
            <v>1.75</v>
          </cell>
          <cell r="H36">
            <v>1</v>
          </cell>
          <cell r="I36">
            <v>55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D37">
            <v>6632.4549999999999</v>
          </cell>
          <cell r="E37">
            <v>3609.73</v>
          </cell>
          <cell r="F37">
            <v>4195.0940000000001</v>
          </cell>
          <cell r="G37">
            <v>5540.5659999999998</v>
          </cell>
          <cell r="H37">
            <v>1</v>
          </cell>
          <cell r="I37">
            <v>60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 t="str">
            <v>Нояб</v>
          </cell>
          <cell r="D38">
            <v>27.091000000000001</v>
          </cell>
          <cell r="E38">
            <v>188.82599999999999</v>
          </cell>
          <cell r="F38">
            <v>24.555</v>
          </cell>
          <cell r="G38">
            <v>169.41800000000001</v>
          </cell>
          <cell r="H38">
            <v>1</v>
          </cell>
          <cell r="I38">
            <v>50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 t="str">
            <v>Нояб</v>
          </cell>
          <cell r="D39">
            <v>568.81299999999999</v>
          </cell>
          <cell r="E39">
            <v>1205.299</v>
          </cell>
          <cell r="F39">
            <v>407.21100000000001</v>
          </cell>
          <cell r="G39">
            <v>1039.2950000000001</v>
          </cell>
          <cell r="H39">
            <v>1</v>
          </cell>
          <cell r="I39">
            <v>55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D40">
            <v>3808.6759999999999</v>
          </cell>
          <cell r="E40">
            <v>3584.2710000000002</v>
          </cell>
          <cell r="F40">
            <v>3280.4349999999999</v>
          </cell>
          <cell r="G40">
            <v>3717.3330000000001</v>
          </cell>
          <cell r="H40">
            <v>1</v>
          </cell>
          <cell r="I40">
            <v>60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D41">
            <v>2172.9749999999999</v>
          </cell>
          <cell r="F41">
            <v>1535.251</v>
          </cell>
          <cell r="G41">
            <v>77.965000000000003</v>
          </cell>
          <cell r="H41">
            <v>1</v>
          </cell>
          <cell r="I41">
            <v>60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 t="str">
            <v>Нояб</v>
          </cell>
          <cell r="D42">
            <v>593.01499999999999</v>
          </cell>
          <cell r="E42">
            <v>225.13499999999999</v>
          </cell>
          <cell r="F42">
            <v>94.277000000000001</v>
          </cell>
          <cell r="G42">
            <v>163.73500000000001</v>
          </cell>
          <cell r="H42">
            <v>1</v>
          </cell>
          <cell r="I42">
            <v>60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 t="str">
            <v>Нояб</v>
          </cell>
          <cell r="D43">
            <v>176.84899999999999</v>
          </cell>
          <cell r="E43">
            <v>555.005</v>
          </cell>
          <cell r="F43">
            <v>159.03200000000001</v>
          </cell>
          <cell r="G43">
            <v>498.85599999999999</v>
          </cell>
          <cell r="H43">
            <v>1</v>
          </cell>
          <cell r="I43">
            <v>60</v>
          </cell>
        </row>
        <row r="44">
          <cell r="A44" t="str">
            <v>240  Колбаса Салями охотничья, ВЕС. ПОКОМ</v>
          </cell>
          <cell r="B44" t="str">
            <v>кг</v>
          </cell>
          <cell r="D44">
            <v>22.945</v>
          </cell>
          <cell r="E44">
            <v>14.019</v>
          </cell>
          <cell r="F44">
            <v>11.372999999999999</v>
          </cell>
          <cell r="G44">
            <v>20.672999999999998</v>
          </cell>
          <cell r="H44">
            <v>1</v>
          </cell>
          <cell r="I44">
            <v>180</v>
          </cell>
        </row>
        <row r="45">
          <cell r="A45" t="str">
            <v>242  Колбаса Сервелат ЗАПЕЧ.Дугушка ТМ Стародворье, вектор, в/к     ПОКОМ</v>
          </cell>
          <cell r="B45" t="str">
            <v>кг</v>
          </cell>
          <cell r="C45" t="str">
            <v>Нояб</v>
          </cell>
          <cell r="D45">
            <v>483.904</v>
          </cell>
          <cell r="E45">
            <v>907.47699999999998</v>
          </cell>
          <cell r="F45">
            <v>445.58</v>
          </cell>
          <cell r="G45">
            <v>808.97900000000004</v>
          </cell>
          <cell r="H45">
            <v>1</v>
          </cell>
          <cell r="I45">
            <v>60</v>
          </cell>
        </row>
        <row r="46">
          <cell r="A46" t="str">
            <v>243  Колбаса Сервелат Зернистый, ВЕС.  ПОКОМ</v>
          </cell>
          <cell r="B46" t="str">
            <v>кг</v>
          </cell>
          <cell r="D46">
            <v>137.44999999999999</v>
          </cell>
          <cell r="E46">
            <v>1.153</v>
          </cell>
          <cell r="F46">
            <v>52.173000000000002</v>
          </cell>
          <cell r="G46">
            <v>73.2</v>
          </cell>
          <cell r="H46">
            <v>1</v>
          </cell>
          <cell r="I46">
            <v>35</v>
          </cell>
        </row>
        <row r="47">
          <cell r="A47" t="str">
            <v>244  Колбаса Сервелат Кремлевский, ВЕС. ПОКОМ</v>
          </cell>
          <cell r="B47" t="str">
            <v>кг</v>
          </cell>
          <cell r="D47">
            <v>7.024</v>
          </cell>
          <cell r="F47">
            <v>2.1320000000000001</v>
          </cell>
          <cell r="H47">
            <v>1</v>
          </cell>
          <cell r="I47">
            <v>40</v>
          </cell>
        </row>
        <row r="48">
          <cell r="A48" t="str">
            <v>247  Сардельки Нежные, ВЕС.  ПОКОМ</v>
          </cell>
          <cell r="B48" t="str">
            <v>кг</v>
          </cell>
          <cell r="D48">
            <v>143.458</v>
          </cell>
          <cell r="F48">
            <v>34.613999999999997</v>
          </cell>
          <cell r="H48">
            <v>1</v>
          </cell>
          <cell r="I48">
            <v>30</v>
          </cell>
        </row>
        <row r="49">
          <cell r="A49" t="str">
            <v>248  Сардельки Сочные ТМ Особый рецепт,   ПОКОМ</v>
          </cell>
          <cell r="B49" t="str">
            <v>кг</v>
          </cell>
          <cell r="D49">
            <v>372.779</v>
          </cell>
          <cell r="E49">
            <v>191.95699999999999</v>
          </cell>
          <cell r="F49">
            <v>397.23200000000003</v>
          </cell>
          <cell r="G49">
            <v>144.89400000000001</v>
          </cell>
          <cell r="H49">
            <v>1</v>
          </cell>
          <cell r="I49">
            <v>30</v>
          </cell>
        </row>
        <row r="50">
          <cell r="A50" t="str">
            <v>250  Сардельки стародворские с говядиной в обол. NDX, ВЕС. ПОКОМ</v>
          </cell>
          <cell r="B50" t="str">
            <v>кг</v>
          </cell>
          <cell r="D50">
            <v>471.73500000000001</v>
          </cell>
          <cell r="E50">
            <v>307.17200000000003</v>
          </cell>
          <cell r="F50">
            <v>329.59500000000003</v>
          </cell>
          <cell r="G50">
            <v>382.178</v>
          </cell>
          <cell r="H50">
            <v>1</v>
          </cell>
          <cell r="I50">
            <v>30</v>
          </cell>
        </row>
        <row r="51">
          <cell r="A51" t="str">
            <v>253  Сосиски Ганноверские   ПОКОМ</v>
          </cell>
          <cell r="B51" t="str">
            <v>кг</v>
          </cell>
          <cell r="D51">
            <v>47.530999999999999</v>
          </cell>
          <cell r="E51">
            <v>1.7999999999999999E-2</v>
          </cell>
          <cell r="F51">
            <v>12.167</v>
          </cell>
          <cell r="G51">
            <v>31.327000000000002</v>
          </cell>
          <cell r="H51">
            <v>1</v>
          </cell>
          <cell r="I51">
            <v>40</v>
          </cell>
        </row>
        <row r="52">
          <cell r="A52" t="str">
            <v>254  Сосиски Датские, ВЕС, ТМ КОЛБАСНЫЙ СТАНДАРТ ПОКОМ</v>
          </cell>
          <cell r="B52" t="str">
            <v>кг</v>
          </cell>
          <cell r="D52">
            <v>9.4410000000000007</v>
          </cell>
          <cell r="E52">
            <v>62.234999999999999</v>
          </cell>
          <cell r="F52">
            <v>3.9860000000000002</v>
          </cell>
          <cell r="G52">
            <v>67.69</v>
          </cell>
          <cell r="H52">
            <v>1</v>
          </cell>
          <cell r="I52">
            <v>40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B53" t="str">
            <v>кг</v>
          </cell>
          <cell r="D53">
            <v>1406.2339999999999</v>
          </cell>
          <cell r="E53">
            <v>1302.8150000000001</v>
          </cell>
          <cell r="F53">
            <v>981.54399999999998</v>
          </cell>
          <cell r="G53">
            <v>1470.501</v>
          </cell>
          <cell r="H53">
            <v>1</v>
          </cell>
          <cell r="I53">
            <v>40</v>
          </cell>
        </row>
        <row r="54">
          <cell r="A54" t="str">
            <v>257  Сосиски Молочные оригинальные ТМ Особый рецепт, ВЕС.   ПОКОМ</v>
          </cell>
          <cell r="B54" t="str">
            <v>кг</v>
          </cell>
          <cell r="D54">
            <v>75.936000000000007</v>
          </cell>
          <cell r="F54">
            <v>7.86</v>
          </cell>
          <cell r="G54">
            <v>68.031000000000006</v>
          </cell>
          <cell r="H54">
            <v>1</v>
          </cell>
          <cell r="I54">
            <v>35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D55">
            <v>64.254999999999995</v>
          </cell>
          <cell r="E55">
            <v>4.5999999999999999E-2</v>
          </cell>
          <cell r="F55">
            <v>60.029000000000003</v>
          </cell>
          <cell r="G55">
            <v>4.2720000000000002</v>
          </cell>
          <cell r="H55">
            <v>1</v>
          </cell>
          <cell r="I55">
            <v>45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D56">
            <v>50.246000000000002</v>
          </cell>
          <cell r="E56">
            <v>103.666</v>
          </cell>
          <cell r="F56">
            <v>28.802</v>
          </cell>
          <cell r="G56">
            <v>104.345</v>
          </cell>
          <cell r="H56">
            <v>1</v>
          </cell>
          <cell r="I56">
            <v>45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D57">
            <v>41</v>
          </cell>
          <cell r="E57">
            <v>177</v>
          </cell>
          <cell r="F57">
            <v>23</v>
          </cell>
          <cell r="G57">
            <v>174</v>
          </cell>
          <cell r="H57">
            <v>0.35</v>
          </cell>
          <cell r="I57">
            <v>40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 t="str">
            <v>Нояб</v>
          </cell>
          <cell r="D58">
            <v>441</v>
          </cell>
          <cell r="E58">
            <v>768</v>
          </cell>
          <cell r="F58">
            <v>398</v>
          </cell>
          <cell r="G58">
            <v>705</v>
          </cell>
          <cell r="H58">
            <v>0.4</v>
          </cell>
          <cell r="I58">
            <v>45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D59">
            <v>102</v>
          </cell>
          <cell r="E59">
            <v>30</v>
          </cell>
          <cell r="F59">
            <v>39</v>
          </cell>
          <cell r="G59">
            <v>80</v>
          </cell>
          <cell r="H59">
            <v>0.45</v>
          </cell>
          <cell r="I59">
            <v>50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D60">
            <v>619.17499999999995</v>
          </cell>
          <cell r="F60">
            <v>252.185</v>
          </cell>
          <cell r="G60">
            <v>323.34800000000001</v>
          </cell>
          <cell r="H60">
            <v>1</v>
          </cell>
          <cell r="I60">
            <v>45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D61">
            <v>65</v>
          </cell>
          <cell r="E61">
            <v>248</v>
          </cell>
          <cell r="F61">
            <v>55</v>
          </cell>
          <cell r="G61">
            <v>241</v>
          </cell>
          <cell r="H61">
            <v>0.35</v>
          </cell>
          <cell r="I61">
            <v>40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 t="str">
            <v>Нояб</v>
          </cell>
          <cell r="D62">
            <v>469</v>
          </cell>
          <cell r="E62">
            <v>768</v>
          </cell>
          <cell r="F62">
            <v>435</v>
          </cell>
          <cell r="G62">
            <v>714</v>
          </cell>
          <cell r="H62">
            <v>0.4</v>
          </cell>
          <cell r="I62">
            <v>40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 t="str">
            <v>Нояб</v>
          </cell>
          <cell r="D63">
            <v>989</v>
          </cell>
          <cell r="E63">
            <v>1890</v>
          </cell>
          <cell r="F63">
            <v>1660</v>
          </cell>
          <cell r="G63">
            <v>1029</v>
          </cell>
          <cell r="H63">
            <v>0.4</v>
          </cell>
          <cell r="I63">
            <v>45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C64" t="str">
            <v>Нояб</v>
          </cell>
          <cell r="D64">
            <v>105</v>
          </cell>
          <cell r="E64">
            <v>84</v>
          </cell>
          <cell r="F64">
            <v>101</v>
          </cell>
          <cell r="G64">
            <v>73</v>
          </cell>
          <cell r="H64">
            <v>0.4</v>
          </cell>
          <cell r="I64">
            <v>40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 t="str">
            <v>Нояб</v>
          </cell>
          <cell r="D65">
            <v>115.8</v>
          </cell>
          <cell r="E65">
            <v>10.923999999999999</v>
          </cell>
          <cell r="F65">
            <v>62.277000000000001</v>
          </cell>
          <cell r="G65">
            <v>87.563000000000002</v>
          </cell>
          <cell r="H65">
            <v>1</v>
          </cell>
          <cell r="I65">
            <v>50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 t="str">
            <v>Нояб</v>
          </cell>
          <cell r="D66">
            <v>305.83999999999997</v>
          </cell>
          <cell r="E66">
            <v>347.29</v>
          </cell>
          <cell r="F66">
            <v>251.68</v>
          </cell>
          <cell r="G66">
            <v>316.07499999999999</v>
          </cell>
          <cell r="H66">
            <v>1</v>
          </cell>
          <cell r="I66">
            <v>50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 t="str">
            <v>Нояб</v>
          </cell>
          <cell r="D67">
            <v>697.46799999999996</v>
          </cell>
          <cell r="F67">
            <v>175.02799999999999</v>
          </cell>
          <cell r="G67">
            <v>613.428</v>
          </cell>
          <cell r="H67">
            <v>1</v>
          </cell>
          <cell r="I67">
            <v>55</v>
          </cell>
        </row>
        <row r="68">
          <cell r="A68" t="str">
            <v>318 Сосиски Датские ТМ Зареченские колбасы ТС Зареченские п полиамид в модифициров  ПОКОМ</v>
          </cell>
          <cell r="B68" t="str">
            <v>кг</v>
          </cell>
          <cell r="D68">
            <v>736.79300000000001</v>
          </cell>
          <cell r="E68">
            <v>0.21199999999999999</v>
          </cell>
          <cell r="F68">
            <v>145.12700000000001</v>
          </cell>
          <cell r="G68">
            <v>577.99300000000005</v>
          </cell>
          <cell r="H68">
            <v>1</v>
          </cell>
          <cell r="I68">
            <v>40</v>
          </cell>
        </row>
        <row r="69">
          <cell r="A69" t="str">
            <v>320  Сосиски Сочинки с сочным окороком 0,4 кг ТМ Стародворье  ПОКОМ</v>
          </cell>
          <cell r="B69" t="str">
            <v>шт</v>
          </cell>
          <cell r="C69" t="str">
            <v>Нояб</v>
          </cell>
          <cell r="D69">
            <v>119</v>
          </cell>
          <cell r="E69">
            <v>516</v>
          </cell>
          <cell r="F69">
            <v>68</v>
          </cell>
          <cell r="G69">
            <v>497</v>
          </cell>
          <cell r="H69">
            <v>0.4</v>
          </cell>
          <cell r="I69">
            <v>45</v>
          </cell>
        </row>
        <row r="70">
          <cell r="A70" t="str">
            <v>325 Колбаса Сервелат Мясорубский ТМ Стародворье с мелкорубленным окороком 0,35 кг  ПОКОМ</v>
          </cell>
          <cell r="B70" t="str">
            <v>шт</v>
          </cell>
          <cell r="E70">
            <v>42</v>
          </cell>
          <cell r="F70">
            <v>4</v>
          </cell>
          <cell r="G70">
            <v>38</v>
          </cell>
          <cell r="H70">
            <v>0.35</v>
          </cell>
          <cell r="I70">
            <v>40</v>
          </cell>
        </row>
        <row r="71">
          <cell r="A71" t="str">
            <v>340 Ветчина Запекуша с сочным окороком ТМ Стародворские колбасы ТС Вязанка в обо 0,42 кг. ПОКОМ</v>
          </cell>
          <cell r="B71" t="str">
            <v>шт</v>
          </cell>
          <cell r="D71">
            <v>30</v>
          </cell>
          <cell r="F71">
            <v>30</v>
          </cell>
          <cell r="H71">
            <v>0</v>
          </cell>
          <cell r="I71">
            <v>45</v>
          </cell>
        </row>
        <row r="72">
          <cell r="A72" t="str">
            <v>343 Колбаса Докторская оригинальная ТМ Особый рецепт в оболочке полиамид 0,4 кг.  ПОКОМ</v>
          </cell>
          <cell r="B72" t="str">
            <v>шт</v>
          </cell>
          <cell r="D72">
            <v>260</v>
          </cell>
          <cell r="E72">
            <v>250</v>
          </cell>
          <cell r="F72">
            <v>510</v>
          </cell>
          <cell r="H72">
            <v>0</v>
          </cell>
          <cell r="I72">
            <v>60</v>
          </cell>
        </row>
        <row r="73">
          <cell r="A73" t="str">
            <v>344 Колбаса Салями Финская ТМ Стародворски колбасы ТС Вязанка в оболочке фиброуз в вак 0,35 кг ПОКОМ</v>
          </cell>
          <cell r="B73" t="str">
            <v>шт</v>
          </cell>
          <cell r="D73">
            <v>40</v>
          </cell>
          <cell r="F73">
            <v>40</v>
          </cell>
          <cell r="H73">
            <v>0</v>
          </cell>
          <cell r="I73">
            <v>40</v>
          </cell>
        </row>
        <row r="74">
          <cell r="A74" t="str">
            <v>346 Колбаса Сервелат Филейбургский с копченой грудинкой ТМ Баварушка в оболов/у 0,35 кг срез  ПОКОМ</v>
          </cell>
          <cell r="B74" t="str">
            <v>шт</v>
          </cell>
          <cell r="D74">
            <v>42</v>
          </cell>
          <cell r="E74">
            <v>43</v>
          </cell>
          <cell r="F74">
            <v>85</v>
          </cell>
          <cell r="H74">
            <v>0</v>
          </cell>
          <cell r="I74">
            <v>45</v>
          </cell>
        </row>
        <row r="75">
          <cell r="A75" t="str">
            <v>347 Паштет печеночный со сливочным маслом ТМ Стародворье ламистер 0,1 кг. Консервы   ПОКОМ</v>
          </cell>
          <cell r="B75" t="str">
            <v>шт</v>
          </cell>
          <cell r="D75">
            <v>60</v>
          </cell>
          <cell r="E75">
            <v>300</v>
          </cell>
          <cell r="F75">
            <v>360</v>
          </cell>
          <cell r="H75">
            <v>0</v>
          </cell>
          <cell r="I75">
            <v>730</v>
          </cell>
        </row>
        <row r="76">
          <cell r="A76" t="str">
            <v>350 Сосиски Молокуши миникушай ТМ Вязанка в оболочке амицел в модифиц газовой среде 0,45 кг  Поком</v>
          </cell>
          <cell r="B76" t="str">
            <v>шт</v>
          </cell>
          <cell r="D76">
            <v>120</v>
          </cell>
          <cell r="E76">
            <v>96</v>
          </cell>
          <cell r="F76">
            <v>216</v>
          </cell>
          <cell r="H76">
            <v>0</v>
          </cell>
          <cell r="I76">
            <v>45</v>
          </cell>
        </row>
        <row r="77">
          <cell r="A77" t="str">
            <v>351 Сосиски Филейбургские с грудкой ТМ Баварушка в оболо амицел в моди газовой среде 0,33 кг  Поком</v>
          </cell>
          <cell r="B77" t="str">
            <v>шт</v>
          </cell>
          <cell r="D77">
            <v>42</v>
          </cell>
          <cell r="F77">
            <v>42</v>
          </cell>
          <cell r="H77">
            <v>0</v>
          </cell>
          <cell r="I77">
            <v>45</v>
          </cell>
        </row>
        <row r="78">
          <cell r="A78" t="str">
            <v>352  Сардельки Сочинки с сыром 0,4 кг ТМ Стародворье   ПОКОМ</v>
          </cell>
          <cell r="B78" t="str">
            <v>шт</v>
          </cell>
          <cell r="C78" t="str">
            <v>Нояб</v>
          </cell>
          <cell r="D78">
            <v>416</v>
          </cell>
          <cell r="E78">
            <v>156</v>
          </cell>
          <cell r="F78">
            <v>434</v>
          </cell>
          <cell r="G78">
            <v>74</v>
          </cell>
          <cell r="H78">
            <v>0.4</v>
          </cell>
          <cell r="I78">
            <v>40</v>
          </cell>
        </row>
        <row r="79">
          <cell r="A79" t="str">
            <v>355 Сос Молочные для завтрака ОР полиамид мгс 0,4 кг НД СК  ПОКОМ</v>
          </cell>
          <cell r="B79" t="str">
            <v>шт</v>
          </cell>
          <cell r="D79">
            <v>354</v>
          </cell>
          <cell r="E79">
            <v>204</v>
          </cell>
          <cell r="F79">
            <v>558</v>
          </cell>
          <cell r="H79">
            <v>0</v>
          </cell>
          <cell r="I79">
            <v>40</v>
          </cell>
        </row>
        <row r="80">
          <cell r="A80" t="str">
            <v>358 Колбаса Сервелат Мясорубский ТМ Стародворье с мелкорубленным окороком в вак упак  ПОКОМ</v>
          </cell>
          <cell r="B80" t="str">
            <v>кг</v>
          </cell>
          <cell r="D80">
            <v>22.869</v>
          </cell>
          <cell r="F80">
            <v>8.5579999999999998</v>
          </cell>
          <cell r="G80">
            <v>10.692</v>
          </cell>
          <cell r="H80">
            <v>1</v>
          </cell>
          <cell r="I80">
            <v>40</v>
          </cell>
        </row>
        <row r="81">
          <cell r="A81" t="str">
            <v>360 Колбаса варено-копченая  Сервелат Левантский ТМ Особый Рецепт  0,35 кг  ПОКОМ</v>
          </cell>
          <cell r="B81" t="str">
            <v>шт</v>
          </cell>
          <cell r="D81">
            <v>6</v>
          </cell>
          <cell r="H81">
            <v>0.35</v>
          </cell>
          <cell r="I81">
            <v>35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D82">
            <v>23</v>
          </cell>
          <cell r="E82">
            <v>67</v>
          </cell>
          <cell r="F82">
            <v>14</v>
          </cell>
          <cell r="G82">
            <v>64</v>
          </cell>
          <cell r="H82">
            <v>0.28000000000000003</v>
          </cell>
          <cell r="I82">
            <v>45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D83">
            <v>115.961</v>
          </cell>
          <cell r="E83">
            <v>87.616</v>
          </cell>
          <cell r="F83">
            <v>67.5</v>
          </cell>
          <cell r="G83">
            <v>103.774</v>
          </cell>
          <cell r="H83">
            <v>1</v>
          </cell>
          <cell r="I83">
            <v>30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D84">
            <v>69</v>
          </cell>
          <cell r="E84">
            <v>90</v>
          </cell>
          <cell r="F84">
            <v>50</v>
          </cell>
          <cell r="G84">
            <v>92</v>
          </cell>
          <cell r="H84">
            <v>0.28000000000000003</v>
          </cell>
          <cell r="I84">
            <v>45</v>
          </cell>
        </row>
        <row r="85">
          <cell r="A85" t="str">
            <v>369 Колбаса Сливушка ТМ Вязанка в оболочке полиамид вес.  ПОКОМ</v>
          </cell>
          <cell r="B85" t="str">
            <v>кг</v>
          </cell>
          <cell r="C85" t="str">
            <v>Нояб</v>
          </cell>
          <cell r="D85">
            <v>12.81</v>
          </cell>
          <cell r="E85">
            <v>97.212999999999994</v>
          </cell>
          <cell r="F85">
            <v>10.84</v>
          </cell>
          <cell r="G85">
            <v>86.373000000000005</v>
          </cell>
          <cell r="H85">
            <v>1</v>
          </cell>
          <cell r="I85">
            <v>50</v>
          </cell>
        </row>
        <row r="86">
          <cell r="A86" t="str">
            <v>370 Ветчина Сливушка с индейкой ТМ Вязанка в оболочке полиамид.</v>
          </cell>
          <cell r="B86" t="str">
            <v>кг</v>
          </cell>
          <cell r="C86" t="str">
            <v>Нояб</v>
          </cell>
          <cell r="E86">
            <v>107.994</v>
          </cell>
          <cell r="G86">
            <v>107.994</v>
          </cell>
          <cell r="H86">
            <v>1</v>
          </cell>
          <cell r="I86">
            <v>50</v>
          </cell>
        </row>
        <row r="87">
          <cell r="A87" t="str">
            <v>371  Сосиски Сочинки Молочные 0,4 кг ТМ Стародворье  ПОКОМ</v>
          </cell>
          <cell r="B87" t="str">
            <v>шт</v>
          </cell>
          <cell r="C87" t="str">
            <v>Нояб</v>
          </cell>
          <cell r="D87">
            <v>142</v>
          </cell>
          <cell r="E87">
            <v>520</v>
          </cell>
          <cell r="F87">
            <v>109</v>
          </cell>
          <cell r="G87">
            <v>482</v>
          </cell>
          <cell r="H87">
            <v>0.4</v>
          </cell>
          <cell r="I87">
            <v>40</v>
          </cell>
        </row>
        <row r="88">
          <cell r="A88" t="str">
            <v>372  Сосиски Сочинки Сливочные 0,4 кг ТМ Стародворье  ПОКОМ</v>
          </cell>
          <cell r="B88" t="str">
            <v>шт</v>
          </cell>
          <cell r="C88" t="str">
            <v>Нояб</v>
          </cell>
          <cell r="D88">
            <v>53</v>
          </cell>
          <cell r="E88">
            <v>391</v>
          </cell>
          <cell r="F88">
            <v>25</v>
          </cell>
          <cell r="G88">
            <v>365</v>
          </cell>
          <cell r="H88">
            <v>0.4</v>
          </cell>
          <cell r="I88">
            <v>40</v>
          </cell>
        </row>
        <row r="89">
          <cell r="A89" t="str">
            <v>373 Ветчины «Филейская» Фикс.вес 0,45 Вектор ТМ «Вязанка»  Поком</v>
          </cell>
          <cell r="B89" t="str">
            <v>шт</v>
          </cell>
          <cell r="D89">
            <v>114</v>
          </cell>
          <cell r="E89">
            <v>73</v>
          </cell>
          <cell r="F89">
            <v>157</v>
          </cell>
          <cell r="G89">
            <v>30</v>
          </cell>
          <cell r="H89">
            <v>0</v>
          </cell>
          <cell r="I89">
            <v>50</v>
          </cell>
        </row>
        <row r="90">
          <cell r="A90" t="str">
            <v>374  Сосиски Сочинки с сыром ф/в 0,3 кг п/а ТМ "Стародворье"  Поком</v>
          </cell>
          <cell r="B90" t="str">
            <v>шт</v>
          </cell>
          <cell r="D90">
            <v>84</v>
          </cell>
          <cell r="F90">
            <v>84</v>
          </cell>
          <cell r="H90">
            <v>0</v>
          </cell>
          <cell r="I90">
            <v>40</v>
          </cell>
        </row>
        <row r="91">
          <cell r="A91" t="str">
            <v>375  Сосиски Сочинки по-баварски Бавария Фикс.вес 0,84 П/а мгс Стародворье</v>
          </cell>
          <cell r="B91" t="str">
            <v>шт</v>
          </cell>
          <cell r="D91">
            <v>160</v>
          </cell>
          <cell r="E91">
            <v>88</v>
          </cell>
          <cell r="F91">
            <v>248</v>
          </cell>
          <cell r="H91">
            <v>0</v>
          </cell>
          <cell r="I91">
            <v>45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B92" t="str">
            <v>шт</v>
          </cell>
          <cell r="D92">
            <v>120</v>
          </cell>
          <cell r="E92">
            <v>101</v>
          </cell>
          <cell r="F92">
            <v>221</v>
          </cell>
          <cell r="H92">
            <v>0</v>
          </cell>
          <cell r="I92">
            <v>40</v>
          </cell>
        </row>
        <row r="93">
          <cell r="A93" t="str">
            <v>377  Сосиски Сочинки по-баварски с сыром ТМ Стародворье полиамид мгс ф/в 0,84 кг СК3</v>
          </cell>
          <cell r="B93" t="str">
            <v>шт</v>
          </cell>
          <cell r="D93">
            <v>144</v>
          </cell>
          <cell r="E93">
            <v>52</v>
          </cell>
          <cell r="F93">
            <v>196</v>
          </cell>
          <cell r="H93">
            <v>0</v>
          </cell>
          <cell r="I93">
            <v>40</v>
          </cell>
        </row>
        <row r="94">
          <cell r="A94" t="str">
            <v>381  Сардельки Сочинки 0,4кг ТМ Стародворье  ПОКОМ</v>
          </cell>
          <cell r="B94" t="str">
            <v>шт</v>
          </cell>
          <cell r="C94" t="str">
            <v>Нояб</v>
          </cell>
          <cell r="D94">
            <v>83</v>
          </cell>
          <cell r="F94">
            <v>22</v>
          </cell>
          <cell r="G94">
            <v>52</v>
          </cell>
          <cell r="H94">
            <v>0.4</v>
          </cell>
          <cell r="I94">
            <v>40</v>
          </cell>
        </row>
        <row r="95">
          <cell r="A95" t="str">
            <v>383 Колбаса Сочинка по-европейски с сочной грудиной ТМ Стародворье в оболочке фиброуз в ва  Поком</v>
          </cell>
          <cell r="B95" t="str">
            <v>кг</v>
          </cell>
          <cell r="D95">
            <v>59.771000000000001</v>
          </cell>
          <cell r="E95">
            <v>260.733</v>
          </cell>
          <cell r="F95">
            <v>48.390999999999998</v>
          </cell>
          <cell r="G95">
            <v>254.21</v>
          </cell>
          <cell r="H95">
            <v>1</v>
          </cell>
          <cell r="I95">
            <v>40</v>
          </cell>
        </row>
        <row r="96">
          <cell r="A96" t="str">
            <v>384  Колбаса Сочинка по-фински с сочным окороком ТМ Стародворье в оболочке фиброуз в ва  Поком</v>
          </cell>
          <cell r="B96" t="str">
            <v>кг</v>
          </cell>
          <cell r="D96">
            <v>73.900000000000006</v>
          </cell>
          <cell r="E96">
            <v>83.278999999999996</v>
          </cell>
          <cell r="F96">
            <v>51.576000000000001</v>
          </cell>
          <cell r="G96">
            <v>91.138000000000005</v>
          </cell>
          <cell r="H96">
            <v>1</v>
          </cell>
          <cell r="I96">
            <v>40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шт</v>
          </cell>
          <cell r="D97">
            <v>9</v>
          </cell>
          <cell r="E97">
            <v>4</v>
          </cell>
          <cell r="F97">
            <v>7</v>
          </cell>
          <cell r="H97">
            <v>0</v>
          </cell>
          <cell r="I97">
            <v>35</v>
          </cell>
        </row>
        <row r="98">
          <cell r="A98" t="str">
            <v>389 Колбаса вареная Мусульманская Халяль ТМ Вязанка Халяль оболочка вектор 0,4 кг АК.  Поком</v>
          </cell>
          <cell r="B98" t="str">
            <v>шт</v>
          </cell>
          <cell r="D98">
            <v>144</v>
          </cell>
          <cell r="E98">
            <v>17</v>
          </cell>
          <cell r="F98">
            <v>86</v>
          </cell>
          <cell r="G98">
            <v>75</v>
          </cell>
          <cell r="H98">
            <v>0.4</v>
          </cell>
          <cell r="I98">
            <v>90</v>
          </cell>
        </row>
        <row r="99">
          <cell r="A99" t="str">
            <v>390 Сосиски Восточные Халяль ТМ Вязанка в оболочке полиамид в вакуумной упаковке 0,33 кг  Поком</v>
          </cell>
          <cell r="B99" t="str">
            <v>шт</v>
          </cell>
          <cell r="D99">
            <v>176</v>
          </cell>
          <cell r="E99">
            <v>104</v>
          </cell>
          <cell r="F99">
            <v>163</v>
          </cell>
          <cell r="G99">
            <v>117</v>
          </cell>
          <cell r="H99">
            <v>0.33</v>
          </cell>
          <cell r="I99">
            <v>60</v>
          </cell>
        </row>
        <row r="100">
          <cell r="A100" t="str">
            <v>БОНУС_096  Сосиски Баварские,  0.42кг,ПОКОМ</v>
          </cell>
          <cell r="B100" t="str">
            <v>шт</v>
          </cell>
          <cell r="D100">
            <v>-71</v>
          </cell>
          <cell r="E100">
            <v>228.2</v>
          </cell>
          <cell r="F100">
            <v>84.2</v>
          </cell>
          <cell r="H100">
            <v>0</v>
          </cell>
          <cell r="I100">
            <v>0</v>
          </cell>
        </row>
        <row r="101">
          <cell r="A101" t="str">
            <v>БОНУС_229  Колбаса Молочная Дугушка, в/у, ВЕС, ТМ Стародворье   ПОКОМ</v>
          </cell>
          <cell r="B101" t="str">
            <v>кг</v>
          </cell>
          <cell r="D101">
            <v>-84.462000000000003</v>
          </cell>
          <cell r="E101">
            <v>248.28399999999999</v>
          </cell>
          <cell r="F101">
            <v>90.912999999999997</v>
          </cell>
          <cell r="H101">
            <v>0</v>
          </cell>
          <cell r="I101">
            <v>0</v>
          </cell>
        </row>
        <row r="102">
          <cell r="A102" t="str">
            <v>БОНУС_314 Колбаса вареная Филейская ТМ Вязанка ТС Классическая в оболочке полиамид.  ПОКОМ</v>
          </cell>
          <cell r="B102" t="str">
            <v>кг</v>
          </cell>
          <cell r="D102">
            <v>-10.875999999999999</v>
          </cell>
          <cell r="E102">
            <v>71.876999999999995</v>
          </cell>
          <cell r="F102">
            <v>48.832000000000001</v>
          </cell>
          <cell r="H102">
            <v>0</v>
          </cell>
          <cell r="I102">
            <v>0</v>
          </cell>
        </row>
        <row r="103">
          <cell r="A103" t="str">
            <v>У_003   Колбаса Вязанка с индейкой, вектор ВЕС, ПОКОМ</v>
          </cell>
          <cell r="B103" t="str">
            <v>кг</v>
          </cell>
          <cell r="D103">
            <v>604</v>
          </cell>
          <cell r="E103">
            <v>5.7510000000000003</v>
          </cell>
          <cell r="F103">
            <v>28.244</v>
          </cell>
          <cell r="H103">
            <v>0</v>
          </cell>
          <cell r="I103">
            <v>0</v>
          </cell>
        </row>
        <row r="104">
          <cell r="A104" t="str">
            <v>У_022  Колбаса Вязанка со шпиком, вектор 0,5кг, ПОКОМ</v>
          </cell>
          <cell r="B104" t="str">
            <v>шт</v>
          </cell>
          <cell r="D104">
            <v>12</v>
          </cell>
          <cell r="G104">
            <v>8</v>
          </cell>
          <cell r="H104">
            <v>0</v>
          </cell>
          <cell r="I104">
            <v>0</v>
          </cell>
        </row>
        <row r="105">
          <cell r="A105" t="str">
            <v>У_312  Ветчина Филейская ТМ Вязанка ТС Столичная ВЕС  ПОКОМ</v>
          </cell>
          <cell r="B105" t="str">
            <v>кг</v>
          </cell>
          <cell r="D105">
            <v>39.543999999999997</v>
          </cell>
          <cell r="F105">
            <v>2.73</v>
          </cell>
          <cell r="G105">
            <v>36.814</v>
          </cell>
          <cell r="H105">
            <v>0</v>
          </cell>
          <cell r="I105">
            <v>0</v>
          </cell>
        </row>
        <row r="106">
          <cell r="A106" t="str">
            <v>У_314 Колбаса вареная Филейская ТМ Вязанка ТС Классическая в оболочке полиамид.  ПОКОМ</v>
          </cell>
          <cell r="B106" t="str">
            <v>кг</v>
          </cell>
          <cell r="D106">
            <v>192.82400000000001</v>
          </cell>
          <cell r="F106">
            <v>31.797000000000001</v>
          </cell>
          <cell r="G106">
            <v>158.94200000000001</v>
          </cell>
          <cell r="H106">
            <v>0</v>
          </cell>
          <cell r="I106">
            <v>0</v>
          </cell>
        </row>
        <row r="107">
          <cell r="A107" t="str">
            <v>У_315 Колбаса Нежная ТМ Зареченские ТС Зареченские продукты в оболочкНТУ.  изделие вар  ПОКОМ</v>
          </cell>
          <cell r="B107" t="str">
            <v>кг</v>
          </cell>
          <cell r="D107">
            <v>1167.768</v>
          </cell>
          <cell r="E107">
            <v>1.083</v>
          </cell>
          <cell r="F107">
            <v>4.431</v>
          </cell>
          <cell r="H107">
            <v>0</v>
          </cell>
          <cell r="I107">
            <v>0</v>
          </cell>
        </row>
        <row r="108">
          <cell r="A108" t="str">
            <v>У_370 Ветчина Сливушка с индейкой ТМ Вязанка в оболочке полиамид.</v>
          </cell>
          <cell r="B108" t="str">
            <v>кг</v>
          </cell>
          <cell r="D108">
            <v>409</v>
          </cell>
          <cell r="F108">
            <v>27.402000000000001</v>
          </cell>
          <cell r="H108">
            <v>0</v>
          </cell>
          <cell r="I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01.11.2023 - 08.11.2023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18,10</v>
          </cell>
          <cell r="T3" t="str">
            <v>ср 25,10</v>
          </cell>
          <cell r="U3" t="str">
            <v>ср 01,11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5203.9840000000004</v>
          </cell>
          <cell r="G5">
            <v>7610.9260000000013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1040.7968000000003</v>
          </cell>
          <cell r="N5">
            <v>4989.643</v>
          </cell>
          <cell r="O5">
            <v>0</v>
          </cell>
          <cell r="S5">
            <v>1296.0246</v>
          </cell>
          <cell r="T5">
            <v>1087.3924</v>
          </cell>
          <cell r="U5">
            <v>1021.2484000000001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66.25</v>
          </cell>
          <cell r="E6">
            <v>53.69</v>
          </cell>
          <cell r="F6">
            <v>45.366999999999997</v>
          </cell>
          <cell r="G6">
            <v>63.487000000000002</v>
          </cell>
          <cell r="H6">
            <v>1</v>
          </cell>
          <cell r="M6">
            <v>9.0733999999999995</v>
          </cell>
          <cell r="N6">
            <v>50</v>
          </cell>
          <cell r="Q6">
            <v>12.507659752683669</v>
          </cell>
          <cell r="R6">
            <v>6.9970463111953629</v>
          </cell>
          <cell r="S6">
            <v>12.321999999999999</v>
          </cell>
          <cell r="T6">
            <v>7.6641999999999992</v>
          </cell>
          <cell r="U6">
            <v>1.1972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70.673000000000002</v>
          </cell>
          <cell r="E7">
            <v>81.543999999999997</v>
          </cell>
          <cell r="F7">
            <v>13.48</v>
          </cell>
          <cell r="G7">
            <v>133.28800000000001</v>
          </cell>
          <cell r="H7">
            <v>1</v>
          </cell>
          <cell r="M7">
            <v>2.6960000000000002</v>
          </cell>
          <cell r="Q7">
            <v>49.439169139465875</v>
          </cell>
          <cell r="R7">
            <v>49.439169139465875</v>
          </cell>
          <cell r="S7">
            <v>11.8216</v>
          </cell>
          <cell r="T7">
            <v>2.7345999999999999</v>
          </cell>
          <cell r="U7">
            <v>11.08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153.47800000000001</v>
          </cell>
          <cell r="F8">
            <v>98.162000000000006</v>
          </cell>
          <cell r="G8">
            <v>41.765999999999998</v>
          </cell>
          <cell r="H8">
            <v>1</v>
          </cell>
          <cell r="M8">
            <v>19.632400000000001</v>
          </cell>
          <cell r="N8">
            <v>120</v>
          </cell>
          <cell r="Q8">
            <v>8.2397465414315096</v>
          </cell>
          <cell r="R8">
            <v>2.1274016421833295</v>
          </cell>
          <cell r="S8">
            <v>8.0983999999999998</v>
          </cell>
          <cell r="T8">
            <v>16.848199999999999</v>
          </cell>
          <cell r="U8">
            <v>3.8438000000000003</v>
          </cell>
        </row>
        <row r="9">
          <cell r="A9" t="str">
            <v>200  Ветчина Дугушка ТМ Стародворье, вектор в/у    ПОКОМ</v>
          </cell>
          <cell r="B9" t="str">
            <v>кг</v>
          </cell>
          <cell r="C9" t="str">
            <v>Нояб</v>
          </cell>
          <cell r="D9">
            <v>2.1000000000000001E-2</v>
          </cell>
          <cell r="E9">
            <v>142.75899999999999</v>
          </cell>
          <cell r="F9">
            <v>14.055999999999999</v>
          </cell>
          <cell r="G9">
            <v>128.703</v>
          </cell>
          <cell r="H9">
            <v>1</v>
          </cell>
          <cell r="M9">
            <v>2.8111999999999999</v>
          </cell>
          <cell r="Q9">
            <v>45.782228229937395</v>
          </cell>
          <cell r="R9">
            <v>45.782228229937395</v>
          </cell>
          <cell r="S9">
            <v>18.088200000000001</v>
          </cell>
          <cell r="T9">
            <v>2.8113999999999999</v>
          </cell>
          <cell r="U9">
            <v>19.744</v>
          </cell>
          <cell r="V9" t="str">
            <v>акция/вывод</v>
          </cell>
        </row>
        <row r="10">
          <cell r="A10" t="str">
            <v>201  Ветчина Нежная ТМ Особый рецепт, (2,5кг), ПОКОМ</v>
          </cell>
          <cell r="B10" t="str">
            <v>кг</v>
          </cell>
          <cell r="D10">
            <v>1270.2819999999999</v>
          </cell>
          <cell r="E10">
            <v>1165.95</v>
          </cell>
          <cell r="F10">
            <v>806.37400000000002</v>
          </cell>
          <cell r="G10">
            <v>1423.73</v>
          </cell>
          <cell r="H10">
            <v>1</v>
          </cell>
          <cell r="M10">
            <v>161.2748</v>
          </cell>
          <cell r="N10">
            <v>550</v>
          </cell>
          <cell r="Q10">
            <v>12.238303814359094</v>
          </cell>
          <cell r="R10">
            <v>8.8279756043721651</v>
          </cell>
          <cell r="S10">
            <v>206.6524</v>
          </cell>
          <cell r="T10">
            <v>145.85899999999998</v>
          </cell>
          <cell r="U10">
            <v>179.6268</v>
          </cell>
        </row>
        <row r="11">
          <cell r="A11" t="str">
            <v>215  Колбаса Докторская ГОСТ Дугушка, ВЕС, ТМ Стародворье ПОКОМ</v>
          </cell>
          <cell r="B11" t="str">
            <v>кг</v>
          </cell>
          <cell r="D11">
            <v>10.52</v>
          </cell>
          <cell r="F11">
            <v>6.14</v>
          </cell>
          <cell r="G11">
            <v>2.637</v>
          </cell>
          <cell r="H11">
            <v>1</v>
          </cell>
          <cell r="M11">
            <v>1.228</v>
          </cell>
          <cell r="N11">
            <v>9.6429999999999989</v>
          </cell>
          <cell r="Q11">
            <v>10</v>
          </cell>
          <cell r="R11">
            <v>2.1473941368078178</v>
          </cell>
          <cell r="S11">
            <v>2.359</v>
          </cell>
          <cell r="T11">
            <v>1.1704000000000001</v>
          </cell>
          <cell r="U11">
            <v>0</v>
          </cell>
        </row>
        <row r="12">
          <cell r="A12" t="str">
            <v>217  Колбаса Докторская Дугушка, ВЕС, НЕ ГОСТ, ТМ Стародворье ПОКОМ</v>
          </cell>
          <cell r="B12" t="str">
            <v>кг</v>
          </cell>
          <cell r="C12" t="str">
            <v>Нояб</v>
          </cell>
          <cell r="D12">
            <v>199.184</v>
          </cell>
          <cell r="E12">
            <v>153.262</v>
          </cell>
          <cell r="F12">
            <v>157.97200000000001</v>
          </cell>
          <cell r="G12">
            <v>155.89000000000001</v>
          </cell>
          <cell r="H12">
            <v>1</v>
          </cell>
          <cell r="M12">
            <v>31.5944</v>
          </cell>
          <cell r="N12">
            <v>230</v>
          </cell>
          <cell r="Q12">
            <v>12.213873344643353</v>
          </cell>
          <cell r="R12">
            <v>4.9341022459676402</v>
          </cell>
          <cell r="S12">
            <v>36.629000000000005</v>
          </cell>
          <cell r="T12">
            <v>22.1554</v>
          </cell>
          <cell r="U12">
            <v>7.2075999999999993</v>
          </cell>
        </row>
        <row r="13">
          <cell r="A13" t="str">
            <v>219  Колбаса Докторская Особая ТМ Особый рецепт, ВЕС  ПОКОМ</v>
          </cell>
          <cell r="B13" t="str">
            <v>кг</v>
          </cell>
          <cell r="D13">
            <v>1820.856</v>
          </cell>
          <cell r="E13">
            <v>142.29900000000001</v>
          </cell>
          <cell r="F13">
            <v>714.11300000000006</v>
          </cell>
          <cell r="G13">
            <v>1063.9870000000001</v>
          </cell>
          <cell r="H13">
            <v>1</v>
          </cell>
          <cell r="M13">
            <v>142.82260000000002</v>
          </cell>
          <cell r="N13">
            <v>650</v>
          </cell>
          <cell r="Q13">
            <v>12.000810796050484</v>
          </cell>
          <cell r="R13">
            <v>7.4497103399602018</v>
          </cell>
          <cell r="S13">
            <v>181.21559999999999</v>
          </cell>
          <cell r="T13">
            <v>183.35139999999998</v>
          </cell>
          <cell r="U13">
            <v>148.0274</v>
          </cell>
        </row>
        <row r="14">
          <cell r="A14" t="str">
            <v>225  Колбаса Дугушка со шпиком, ВЕС, ТМ Стародворье   ПОКОМ</v>
          </cell>
          <cell r="B14" t="str">
            <v>кг</v>
          </cell>
          <cell r="C14" t="str">
            <v>Нояб</v>
          </cell>
          <cell r="D14">
            <v>74.53</v>
          </cell>
          <cell r="E14">
            <v>52.78</v>
          </cell>
          <cell r="F14">
            <v>38.256</v>
          </cell>
          <cell r="G14">
            <v>80.304000000000002</v>
          </cell>
          <cell r="H14">
            <v>1</v>
          </cell>
          <cell r="M14">
            <v>7.6512000000000002</v>
          </cell>
          <cell r="N14">
            <v>15</v>
          </cell>
          <cell r="Q14">
            <v>12.456085319949812</v>
          </cell>
          <cell r="R14">
            <v>10.49560853199498</v>
          </cell>
          <cell r="S14">
            <v>10.6996</v>
          </cell>
          <cell r="T14">
            <v>7.0501999999999994</v>
          </cell>
          <cell r="U14">
            <v>1.0609999999999999</v>
          </cell>
        </row>
        <row r="15">
          <cell r="A15" t="str">
            <v>229  Колбаса Молочная Дугушка, в/у, ВЕС, ТМ Стародворье   ПОКОМ</v>
          </cell>
          <cell r="B15" t="str">
            <v>кг</v>
          </cell>
          <cell r="C15" t="str">
            <v>Нояб</v>
          </cell>
          <cell r="D15">
            <v>219.53100000000001</v>
          </cell>
          <cell r="E15">
            <v>58.036999999999999</v>
          </cell>
          <cell r="F15">
            <v>168.495</v>
          </cell>
          <cell r="G15">
            <v>79.781999999999996</v>
          </cell>
          <cell r="H15">
            <v>1</v>
          </cell>
          <cell r="M15">
            <v>33.698999999999998</v>
          </cell>
          <cell r="N15">
            <v>230</v>
          </cell>
          <cell r="Q15">
            <v>9.1926169916021241</v>
          </cell>
          <cell r="R15">
            <v>2.3674886495148226</v>
          </cell>
          <cell r="S15">
            <v>28.7166</v>
          </cell>
          <cell r="T15">
            <v>27.653199999999998</v>
          </cell>
          <cell r="U15">
            <v>21.604800000000001</v>
          </cell>
        </row>
        <row r="16">
          <cell r="A16" t="str">
            <v>230  Колбаса Молочная Особая ТМ Особый рецепт, п/а, ВЕС. ПОКОМ</v>
          </cell>
          <cell r="B16" t="str">
            <v>кг</v>
          </cell>
          <cell r="D16">
            <v>1863.3869999999999</v>
          </cell>
          <cell r="E16">
            <v>124.87</v>
          </cell>
          <cell r="F16">
            <v>829.56299999999999</v>
          </cell>
          <cell r="G16">
            <v>985.86599999999999</v>
          </cell>
          <cell r="H16">
            <v>1</v>
          </cell>
          <cell r="M16">
            <v>165.9126</v>
          </cell>
          <cell r="N16">
            <v>900</v>
          </cell>
          <cell r="Q16">
            <v>11.36662314977886</v>
          </cell>
          <cell r="R16">
            <v>5.9420803483279752</v>
          </cell>
          <cell r="S16">
            <v>209.41860000000003</v>
          </cell>
          <cell r="T16">
            <v>187.75399999999999</v>
          </cell>
          <cell r="U16">
            <v>150.94540000000001</v>
          </cell>
        </row>
        <row r="17">
          <cell r="A17" t="str">
            <v>235  Колбаса Особая ТМ Особый рецепт, ВЕС, ТМ Стародворье ПОКОМ</v>
          </cell>
          <cell r="B17" t="str">
            <v>кг</v>
          </cell>
          <cell r="D17">
            <v>1239.4760000000001</v>
          </cell>
          <cell r="E17">
            <v>170.345</v>
          </cell>
          <cell r="F17">
            <v>526.16300000000001</v>
          </cell>
          <cell r="G17">
            <v>757.26099999999997</v>
          </cell>
          <cell r="H17">
            <v>1</v>
          </cell>
          <cell r="M17">
            <v>105.23260000000001</v>
          </cell>
          <cell r="N17">
            <v>450</v>
          </cell>
          <cell r="Q17">
            <v>11.472309911567327</v>
          </cell>
          <cell r="R17">
            <v>7.196068518690975</v>
          </cell>
          <cell r="S17">
            <v>127.3116</v>
          </cell>
          <cell r="T17">
            <v>125.32339999999999</v>
          </cell>
          <cell r="U17">
            <v>107.08340000000001</v>
          </cell>
        </row>
        <row r="18">
          <cell r="A18" t="str">
            <v>236  Колбаса Рубленая ЗАПЕЧ. Дугушка ТМ Стародворье, вектор, в/к    ПОКОМ</v>
          </cell>
          <cell r="B18" t="str">
            <v>кг</v>
          </cell>
          <cell r="C18" t="str">
            <v>Нояб</v>
          </cell>
          <cell r="D18">
            <v>6.25</v>
          </cell>
          <cell r="E18">
            <v>210.994</v>
          </cell>
          <cell r="F18">
            <v>13.085000000000001</v>
          </cell>
          <cell r="G18">
            <v>196.161</v>
          </cell>
          <cell r="H18">
            <v>1</v>
          </cell>
          <cell r="M18">
            <v>2.617</v>
          </cell>
          <cell r="Q18">
            <v>74.956438670233098</v>
          </cell>
          <cell r="R18">
            <v>74.956438670233098</v>
          </cell>
          <cell r="S18">
            <v>24.831600000000002</v>
          </cell>
          <cell r="T18">
            <v>3.5177999999999998</v>
          </cell>
          <cell r="U18">
            <v>29.011599999999998</v>
          </cell>
        </row>
        <row r="19">
          <cell r="A19" t="str">
            <v>239  Колбаса Салями запеч Дугушка, оболочка вектор, ВЕС, ТМ Стародворье  ПОКОМ</v>
          </cell>
          <cell r="B19" t="str">
            <v>кг</v>
          </cell>
          <cell r="C19" t="str">
            <v>Нояб</v>
          </cell>
          <cell r="D19">
            <v>15.736000000000001</v>
          </cell>
          <cell r="E19">
            <v>0.13600000000000001</v>
          </cell>
          <cell r="F19">
            <v>1.768</v>
          </cell>
          <cell r="H19">
            <v>1</v>
          </cell>
          <cell r="M19">
            <v>0.35360000000000003</v>
          </cell>
          <cell r="N19">
            <v>50</v>
          </cell>
          <cell r="Q19">
            <v>141.40271493212668</v>
          </cell>
          <cell r="R19">
            <v>0</v>
          </cell>
          <cell r="S19">
            <v>19.149000000000001</v>
          </cell>
          <cell r="T19">
            <v>7.1974</v>
          </cell>
          <cell r="U19">
            <v>19.922599999999999</v>
          </cell>
        </row>
        <row r="20">
          <cell r="A20" t="str">
            <v>242  Колбаса Сервелат ЗАПЕЧ.Дугушка ТМ Стародворье, вектор, в/к     ПОКОМ</v>
          </cell>
          <cell r="B20" t="str">
            <v>кг</v>
          </cell>
          <cell r="C20" t="str">
            <v>Нояб</v>
          </cell>
          <cell r="D20">
            <v>220.71199999999999</v>
          </cell>
          <cell r="E20">
            <v>73.965999999999994</v>
          </cell>
          <cell r="F20">
            <v>150.80199999999999</v>
          </cell>
          <cell r="G20">
            <v>114.255</v>
          </cell>
          <cell r="H20">
            <v>1</v>
          </cell>
          <cell r="M20">
            <v>30.160399999999999</v>
          </cell>
          <cell r="N20">
            <v>180</v>
          </cell>
          <cell r="Q20">
            <v>9.7563361228630914</v>
          </cell>
          <cell r="R20">
            <v>3.7882455139852258</v>
          </cell>
          <cell r="S20">
            <v>26.179199999999998</v>
          </cell>
          <cell r="T20">
            <v>28.1096</v>
          </cell>
          <cell r="U20">
            <v>22.8246</v>
          </cell>
        </row>
        <row r="21">
          <cell r="A21" t="str">
            <v>254  Сосиски Датские, ВЕС, ТМ КОЛБАСНЫЙ СТАНДАРТ ПОКОМ</v>
          </cell>
          <cell r="B21" t="str">
            <v>кг</v>
          </cell>
          <cell r="F21">
            <v>1.3420000000000001</v>
          </cell>
          <cell r="G21">
            <v>-1.3420000000000001</v>
          </cell>
          <cell r="H21">
            <v>0</v>
          </cell>
          <cell r="M21">
            <v>0.26840000000000003</v>
          </cell>
          <cell r="Q21">
            <v>-5</v>
          </cell>
          <cell r="R21">
            <v>-5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265  Колбаса Балыкбургская, ВЕС, ТМ Баварушка  ПОКОМ</v>
          </cell>
          <cell r="B22" t="str">
            <v>кг</v>
          </cell>
          <cell r="D22">
            <v>315.95699999999999</v>
          </cell>
          <cell r="F22">
            <v>97.677000000000007</v>
          </cell>
          <cell r="G22">
            <v>199.33699999999999</v>
          </cell>
          <cell r="H22">
            <v>1</v>
          </cell>
          <cell r="M22">
            <v>19.535400000000003</v>
          </cell>
          <cell r="N22">
            <v>40</v>
          </cell>
          <cell r="Q22">
            <v>12.251451211646547</v>
          </cell>
          <cell r="R22">
            <v>10.203886278243596</v>
          </cell>
          <cell r="S22">
            <v>24.7166</v>
          </cell>
          <cell r="T22">
            <v>30.6144</v>
          </cell>
          <cell r="U22">
            <v>18.794999999999998</v>
          </cell>
        </row>
        <row r="23">
          <cell r="A23" t="str">
            <v>266  Колбаса Филейбургская с сочным окороком, ВЕС, ТМ Баварушка  ПОКОМ</v>
          </cell>
          <cell r="B23" t="str">
            <v>кг</v>
          </cell>
          <cell r="D23">
            <v>211.946</v>
          </cell>
          <cell r="E23">
            <v>45.137999999999998</v>
          </cell>
          <cell r="F23">
            <v>63.774000000000001</v>
          </cell>
          <cell r="G23">
            <v>176.994</v>
          </cell>
          <cell r="H23">
            <v>1</v>
          </cell>
          <cell r="M23">
            <v>12.754799999999999</v>
          </cell>
          <cell r="Q23">
            <v>13.87665819926616</v>
          </cell>
          <cell r="R23">
            <v>13.87665819926616</v>
          </cell>
          <cell r="S23">
            <v>27.4146</v>
          </cell>
          <cell r="T23">
            <v>22.2742</v>
          </cell>
          <cell r="U23">
            <v>19.147200000000002</v>
          </cell>
        </row>
        <row r="24">
          <cell r="A24" t="str">
            <v>273  Сосиски Сочинки с сочной грудинкой, МГС 0.4кг,   ПОКОМ</v>
          </cell>
          <cell r="B24" t="str">
            <v>шт</v>
          </cell>
          <cell r="C24" t="str">
            <v>Нояб</v>
          </cell>
          <cell r="D24">
            <v>349</v>
          </cell>
          <cell r="E24">
            <v>270</v>
          </cell>
          <cell r="F24">
            <v>244</v>
          </cell>
          <cell r="G24">
            <v>317</v>
          </cell>
          <cell r="H24">
            <v>0.4</v>
          </cell>
          <cell r="M24">
            <v>48.8</v>
          </cell>
          <cell r="N24">
            <v>240</v>
          </cell>
          <cell r="Q24">
            <v>11.41393442622951</v>
          </cell>
          <cell r="R24">
            <v>6.4959016393442628</v>
          </cell>
          <cell r="S24">
            <v>79.2</v>
          </cell>
          <cell r="T24">
            <v>43.6</v>
          </cell>
          <cell r="U24">
            <v>46.2</v>
          </cell>
        </row>
        <row r="25">
          <cell r="A25" t="str">
            <v>301  Сосиски Сочинки по-баварски с сыром,  0.4кг, ТМ Стародворье  ПОКОМ</v>
          </cell>
          <cell r="B25" t="str">
            <v>шт</v>
          </cell>
          <cell r="C25" t="str">
            <v>Нояб</v>
          </cell>
          <cell r="D25">
            <v>48</v>
          </cell>
          <cell r="F25">
            <v>43</v>
          </cell>
          <cell r="H25">
            <v>0.4</v>
          </cell>
          <cell r="M25">
            <v>8.6</v>
          </cell>
          <cell r="N25">
            <v>60</v>
          </cell>
          <cell r="Q25">
            <v>6.9767441860465116</v>
          </cell>
          <cell r="R25">
            <v>0</v>
          </cell>
          <cell r="S25">
            <v>0.8</v>
          </cell>
          <cell r="T25">
            <v>-1.4</v>
          </cell>
          <cell r="U25">
            <v>-0.4</v>
          </cell>
        </row>
        <row r="26">
          <cell r="A26" t="str">
            <v>302  Сосиски Сочинки по-баварски,  0.4кг, ТМ Стародворье  ПОКОМ</v>
          </cell>
          <cell r="B26" t="str">
            <v>шт</v>
          </cell>
          <cell r="C26" t="str">
            <v>Нояб</v>
          </cell>
          <cell r="E26">
            <v>150</v>
          </cell>
          <cell r="F26">
            <v>-1</v>
          </cell>
          <cell r="G26">
            <v>148</v>
          </cell>
          <cell r="H26">
            <v>0.4</v>
          </cell>
          <cell r="M26">
            <v>-0.2</v>
          </cell>
          <cell r="N26">
            <v>50</v>
          </cell>
          <cell r="Q26">
            <v>-990</v>
          </cell>
          <cell r="R26">
            <v>-740</v>
          </cell>
          <cell r="S26">
            <v>53.2</v>
          </cell>
          <cell r="T26">
            <v>0.6</v>
          </cell>
          <cell r="U26">
            <v>21</v>
          </cell>
        </row>
        <row r="27">
          <cell r="A27" t="str">
            <v>309  Сосиски Сочинки с сыром 0,4 кг ТМ Стародворье  ПОКОМ</v>
          </cell>
          <cell r="B27" t="str">
            <v>шт</v>
          </cell>
          <cell r="C27" t="str">
            <v>Нояб</v>
          </cell>
          <cell r="D27">
            <v>36</v>
          </cell>
          <cell r="E27">
            <v>54</v>
          </cell>
          <cell r="F27">
            <v>12</v>
          </cell>
          <cell r="G27">
            <v>42</v>
          </cell>
          <cell r="H27">
            <v>0.4</v>
          </cell>
          <cell r="M27">
            <v>2.4</v>
          </cell>
          <cell r="Q27">
            <v>17.5</v>
          </cell>
          <cell r="R27">
            <v>17.5</v>
          </cell>
          <cell r="S27">
            <v>3.8</v>
          </cell>
          <cell r="T27">
            <v>4.2</v>
          </cell>
          <cell r="U27">
            <v>7.6</v>
          </cell>
          <cell r="V27" t="str">
            <v>акция/вывод</v>
          </cell>
        </row>
        <row r="28">
          <cell r="A28" t="str">
            <v>312  Ветчина Филейская ТМ Вязанка ТС Столичная ВЕС  ПОКОМ</v>
          </cell>
          <cell r="B28" t="str">
            <v>кг</v>
          </cell>
          <cell r="C28" t="str">
            <v>Нояб</v>
          </cell>
          <cell r="D28">
            <v>32.412999999999997</v>
          </cell>
          <cell r="E28">
            <v>53.65</v>
          </cell>
          <cell r="F28">
            <v>24.302</v>
          </cell>
          <cell r="G28">
            <v>55.014000000000003</v>
          </cell>
          <cell r="H28">
            <v>1</v>
          </cell>
          <cell r="M28">
            <v>4.8604000000000003</v>
          </cell>
          <cell r="N28">
            <v>5</v>
          </cell>
          <cell r="Q28">
            <v>12.34754341206485</v>
          </cell>
          <cell r="R28">
            <v>11.318821496173154</v>
          </cell>
          <cell r="S28">
            <v>10.4712</v>
          </cell>
          <cell r="T28">
            <v>3.2191999999999998</v>
          </cell>
          <cell r="U28">
            <v>0.53760000000000008</v>
          </cell>
        </row>
        <row r="29">
          <cell r="A29" t="str">
            <v>313 Колбаса вареная Молокуша ТМ Вязанка в оболочке полиамид. ВЕС  ПОКОМ</v>
          </cell>
          <cell r="B29" t="str">
            <v>кг</v>
          </cell>
          <cell r="C29" t="str">
            <v>Нояб</v>
          </cell>
          <cell r="D29">
            <v>239.30199999999999</v>
          </cell>
          <cell r="E29">
            <v>173.63399999999999</v>
          </cell>
          <cell r="F29">
            <v>145.34899999999999</v>
          </cell>
          <cell r="G29">
            <v>263.315</v>
          </cell>
          <cell r="H29">
            <v>1</v>
          </cell>
          <cell r="M29">
            <v>29.069799999999997</v>
          </cell>
          <cell r="N29">
            <v>100</v>
          </cell>
          <cell r="Q29">
            <v>12.498022002215359</v>
          </cell>
          <cell r="R29">
            <v>9.058025855011044</v>
          </cell>
          <cell r="S29">
            <v>27.157799999999998</v>
          </cell>
          <cell r="T29">
            <v>29.356000000000002</v>
          </cell>
          <cell r="U29">
            <v>30.706200000000003</v>
          </cell>
        </row>
        <row r="30">
          <cell r="A30" t="str">
            <v>314 Колбаса вареная Филейская ТМ Вязанка ТС Классическая в оболочке полиамид.  ПОКОМ</v>
          </cell>
          <cell r="B30" t="str">
            <v>кг</v>
          </cell>
          <cell r="C30" t="str">
            <v>Нояб</v>
          </cell>
          <cell r="D30">
            <v>55.954999999999998</v>
          </cell>
          <cell r="E30">
            <v>60.043999999999997</v>
          </cell>
          <cell r="F30">
            <v>23.869</v>
          </cell>
          <cell r="G30">
            <v>81.25</v>
          </cell>
          <cell r="H30">
            <v>1</v>
          </cell>
          <cell r="M30">
            <v>4.7737999999999996</v>
          </cell>
          <cell r="Q30">
            <v>17.01998407976874</v>
          </cell>
          <cell r="R30">
            <v>17.01998407976874</v>
          </cell>
          <cell r="S30">
            <v>8.702</v>
          </cell>
          <cell r="T30">
            <v>2.3899999999999997</v>
          </cell>
          <cell r="U30">
            <v>0.56319999999999992</v>
          </cell>
        </row>
        <row r="31">
          <cell r="A31" t="str">
            <v>315 Колбаса Нежная ТМ Зареченские ТС Зареченские продукты в оболочкНТУ.  изделие вар  ПОКОМ</v>
          </cell>
          <cell r="B31" t="str">
            <v>кг</v>
          </cell>
          <cell r="D31">
            <v>60.174999999999997</v>
          </cell>
          <cell r="F31">
            <v>1.51</v>
          </cell>
          <cell r="G31">
            <v>52.703000000000003</v>
          </cell>
          <cell r="H31">
            <v>1</v>
          </cell>
          <cell r="M31">
            <v>0.30199999999999999</v>
          </cell>
          <cell r="Q31">
            <v>174.51324503311261</v>
          </cell>
          <cell r="R31">
            <v>174.51324503311261</v>
          </cell>
          <cell r="S31">
            <v>0.59840000000000004</v>
          </cell>
          <cell r="T31">
            <v>0</v>
          </cell>
          <cell r="U31">
            <v>0</v>
          </cell>
        </row>
        <row r="32">
          <cell r="A32" t="str">
            <v>318 Сосиски Датские ТМ Зареченские колбасы ТС Зареченские п полиамид в модифициров  ПОКОМ</v>
          </cell>
          <cell r="B32" t="str">
            <v>кг</v>
          </cell>
          <cell r="D32">
            <v>-4.4999999999999998E-2</v>
          </cell>
          <cell r="E32">
            <v>144.56100000000001</v>
          </cell>
          <cell r="F32">
            <v>5.3730000000000002</v>
          </cell>
          <cell r="G32">
            <v>139.143</v>
          </cell>
          <cell r="H32">
            <v>1</v>
          </cell>
          <cell r="M32">
            <v>1.0746</v>
          </cell>
          <cell r="Q32">
            <v>129.48352875488553</v>
          </cell>
          <cell r="R32">
            <v>129.48352875488553</v>
          </cell>
          <cell r="S32">
            <v>16.9346</v>
          </cell>
          <cell r="T32">
            <v>0.7742</v>
          </cell>
          <cell r="U32">
            <v>19.301400000000001</v>
          </cell>
        </row>
        <row r="33">
          <cell r="A33" t="str">
            <v>320  Сосиски Сочинки с сочным окороком 0,4 кг ТМ Стародворье  ПОКОМ</v>
          </cell>
          <cell r="B33" t="str">
            <v>шт</v>
          </cell>
          <cell r="C33" t="str">
            <v>Нояб</v>
          </cell>
          <cell r="D33">
            <v>176</v>
          </cell>
          <cell r="E33">
            <v>42</v>
          </cell>
          <cell r="F33">
            <v>172</v>
          </cell>
          <cell r="G33">
            <v>26</v>
          </cell>
          <cell r="H33">
            <v>0.4</v>
          </cell>
          <cell r="M33">
            <v>34.4</v>
          </cell>
          <cell r="N33">
            <v>200</v>
          </cell>
          <cell r="Q33">
            <v>6.5697674418604652</v>
          </cell>
          <cell r="R33">
            <v>0.7558139534883721</v>
          </cell>
          <cell r="S33">
            <v>2.6</v>
          </cell>
          <cell r="T33">
            <v>23.8</v>
          </cell>
          <cell r="U33">
            <v>3.2</v>
          </cell>
          <cell r="V33" t="str">
            <v>акция/вывод</v>
          </cell>
        </row>
        <row r="34">
          <cell r="A34" t="str">
            <v>349 Сосиски Баварские ТМ Стародворье в оболочке айпи в модифицированной газовой среде 0,42 кг  ПОКОМ</v>
          </cell>
          <cell r="B34" t="str">
            <v>шт</v>
          </cell>
          <cell r="E34">
            <v>54</v>
          </cell>
          <cell r="G34">
            <v>54</v>
          </cell>
          <cell r="H34">
            <v>0.42</v>
          </cell>
          <cell r="M34">
            <v>0</v>
          </cell>
          <cell r="Q34" t="e">
            <v>#DIV/0!</v>
          </cell>
          <cell r="R34" t="e">
            <v>#DIV/0!</v>
          </cell>
          <cell r="S34">
            <v>0</v>
          </cell>
          <cell r="T34">
            <v>0</v>
          </cell>
          <cell r="U34">
            <v>0</v>
          </cell>
          <cell r="V34" t="str">
            <v>096  Сосиски Баварские,  0.42кг,ПОКОМ</v>
          </cell>
        </row>
        <row r="35">
          <cell r="A35" t="str">
            <v>352  Сардельки Сочинки с сыром 0,4 кг ТМ Стародворье   ПОКОМ</v>
          </cell>
          <cell r="B35" t="str">
            <v>шт</v>
          </cell>
          <cell r="C35" t="str">
            <v>Нояб</v>
          </cell>
          <cell r="D35">
            <v>149</v>
          </cell>
          <cell r="E35">
            <v>102</v>
          </cell>
          <cell r="F35">
            <v>88</v>
          </cell>
          <cell r="G35">
            <v>143</v>
          </cell>
          <cell r="H35">
            <v>0.4</v>
          </cell>
          <cell r="M35">
            <v>17.600000000000001</v>
          </cell>
          <cell r="N35">
            <v>70</v>
          </cell>
          <cell r="Q35">
            <v>12.102272727272727</v>
          </cell>
          <cell r="R35">
            <v>8.125</v>
          </cell>
          <cell r="S35">
            <v>3.6</v>
          </cell>
          <cell r="T35">
            <v>18.2</v>
          </cell>
          <cell r="U35">
            <v>19</v>
          </cell>
          <cell r="V35" t="str">
            <v>акция/вывод</v>
          </cell>
        </row>
        <row r="36">
          <cell r="A36" t="str">
            <v>369 Колбаса Сливушка ТМ Вязанка в оболочке полиамид вес.  ПОКОМ</v>
          </cell>
          <cell r="B36" t="str">
            <v>кг</v>
          </cell>
          <cell r="C36" t="str">
            <v>Нояб</v>
          </cell>
          <cell r="D36">
            <v>53.601999999999997</v>
          </cell>
          <cell r="E36">
            <v>64.510000000000005</v>
          </cell>
          <cell r="F36">
            <v>33.442999999999998</v>
          </cell>
          <cell r="G36">
            <v>75.247</v>
          </cell>
          <cell r="H36">
            <v>1</v>
          </cell>
          <cell r="M36">
            <v>6.6885999999999992</v>
          </cell>
          <cell r="N36">
            <v>10</v>
          </cell>
          <cell r="Q36">
            <v>12.745118559937806</v>
          </cell>
          <cell r="R36">
            <v>11.250037377029575</v>
          </cell>
          <cell r="S36">
            <v>11.413599999999999</v>
          </cell>
          <cell r="T36">
            <v>4.8284000000000002</v>
          </cell>
          <cell r="U36">
            <v>1.0668</v>
          </cell>
          <cell r="V36" t="str">
            <v>акция/вывод</v>
          </cell>
        </row>
        <row r="37">
          <cell r="A37" t="str">
            <v>370 Ветчина Сливушка с индейкой ТМ Вязанка в оболочке полиамид.</v>
          </cell>
          <cell r="B37" t="str">
            <v>кг</v>
          </cell>
          <cell r="C37" t="str">
            <v>Нояб</v>
          </cell>
          <cell r="D37">
            <v>21.838999999999999</v>
          </cell>
          <cell r="E37">
            <v>10.771000000000001</v>
          </cell>
          <cell r="F37">
            <v>5.431</v>
          </cell>
          <cell r="G37">
            <v>10.771000000000001</v>
          </cell>
          <cell r="H37">
            <v>1</v>
          </cell>
          <cell r="M37">
            <v>1.0862000000000001</v>
          </cell>
          <cell r="N37">
            <v>5</v>
          </cell>
          <cell r="Q37">
            <v>14.519425520162033</v>
          </cell>
          <cell r="R37">
            <v>9.916221690296446</v>
          </cell>
          <cell r="S37">
            <v>2.7427999999999999</v>
          </cell>
          <cell r="T37">
            <v>1.3704000000000001</v>
          </cell>
          <cell r="U37">
            <v>0.27300000000000002</v>
          </cell>
          <cell r="V37" t="str">
            <v>акция/вывод</v>
          </cell>
        </row>
        <row r="38">
          <cell r="A38" t="str">
            <v>371  Сосиски Сочинки Молочные 0,4 кг ТМ Стародворье  ПОКОМ</v>
          </cell>
          <cell r="B38" t="str">
            <v>шт</v>
          </cell>
          <cell r="C38" t="str">
            <v>Нояб</v>
          </cell>
          <cell r="D38">
            <v>240</v>
          </cell>
          <cell r="F38">
            <v>176</v>
          </cell>
          <cell r="G38">
            <v>45</v>
          </cell>
          <cell r="H38">
            <v>0.4</v>
          </cell>
          <cell r="M38">
            <v>35.200000000000003</v>
          </cell>
          <cell r="N38">
            <v>250</v>
          </cell>
          <cell r="Q38">
            <v>8.3806818181818183</v>
          </cell>
          <cell r="R38">
            <v>1.2784090909090908</v>
          </cell>
          <cell r="S38">
            <v>2.4</v>
          </cell>
          <cell r="T38">
            <v>32.200000000000003</v>
          </cell>
          <cell r="U38">
            <v>10.199999999999999</v>
          </cell>
          <cell r="V38" t="str">
            <v>акция/вывод</v>
          </cell>
        </row>
        <row r="39">
          <cell r="A39" t="str">
            <v>372  Сосиски Сочинки Сливочные 0,4 кг ТМ Стародворье  ПОКОМ</v>
          </cell>
          <cell r="B39" t="str">
            <v>шт</v>
          </cell>
          <cell r="C39" t="str">
            <v>Нояб</v>
          </cell>
          <cell r="D39">
            <v>210</v>
          </cell>
          <cell r="F39">
            <v>140</v>
          </cell>
          <cell r="G39">
            <v>49</v>
          </cell>
          <cell r="H39">
            <v>0.4</v>
          </cell>
          <cell r="M39">
            <v>28</v>
          </cell>
          <cell r="N39">
            <v>210</v>
          </cell>
          <cell r="Q39">
            <v>9.25</v>
          </cell>
          <cell r="R39">
            <v>1.75</v>
          </cell>
          <cell r="S39">
            <v>1.8</v>
          </cell>
          <cell r="T39">
            <v>28.2</v>
          </cell>
          <cell r="U39">
            <v>13.8</v>
          </cell>
          <cell r="V39" t="str">
            <v>акция/вывод</v>
          </cell>
        </row>
        <row r="40">
          <cell r="A40" t="str">
            <v>381  Сардельки Сочинки 0,4кг ТМ Стародворье  ПОКОМ</v>
          </cell>
          <cell r="B40" t="str">
            <v>шт</v>
          </cell>
          <cell r="C40" t="str">
            <v>Нояб</v>
          </cell>
          <cell r="D40">
            <v>73</v>
          </cell>
          <cell r="E40">
            <v>48</v>
          </cell>
          <cell r="F40">
            <v>70</v>
          </cell>
          <cell r="G40">
            <v>43</v>
          </cell>
          <cell r="H40">
            <v>0.4</v>
          </cell>
          <cell r="M40">
            <v>14</v>
          </cell>
          <cell r="N40">
            <v>100</v>
          </cell>
          <cell r="Q40">
            <v>10.214285714285714</v>
          </cell>
          <cell r="R40">
            <v>3.0714285714285716</v>
          </cell>
          <cell r="S40">
            <v>1</v>
          </cell>
          <cell r="T40">
            <v>9.6</v>
          </cell>
          <cell r="U40">
            <v>9</v>
          </cell>
          <cell r="V40" t="str">
            <v>акция/вывод</v>
          </cell>
        </row>
        <row r="41">
          <cell r="A41" t="str">
            <v>383 Колбаса Сочинка по-европейски с сочной грудиной ТМ Стародворье в оболочке фиброуз в ва  Поком</v>
          </cell>
          <cell r="B41" t="str">
            <v>кг</v>
          </cell>
          <cell r="D41">
            <v>116.45099999999999</v>
          </cell>
          <cell r="E41">
            <v>78.421999999999997</v>
          </cell>
          <cell r="F41">
            <v>81.837000000000003</v>
          </cell>
          <cell r="G41">
            <v>93.65</v>
          </cell>
          <cell r="H41">
            <v>1</v>
          </cell>
          <cell r="M41">
            <v>16.3674</v>
          </cell>
          <cell r="N41">
            <v>100</v>
          </cell>
          <cell r="Q41">
            <v>11.831445434216798</v>
          </cell>
          <cell r="R41">
            <v>5.721739555457801</v>
          </cell>
          <cell r="S41">
            <v>13.2834</v>
          </cell>
          <cell r="T41">
            <v>13.528600000000001</v>
          </cell>
          <cell r="U41">
            <v>14.386199999999999</v>
          </cell>
        </row>
        <row r="42">
          <cell r="A42" t="str">
            <v>384  Колбаса Сочинка по-фински с сочным окороком ТМ Стародворье в оболочке фиброуз в ва  Поком</v>
          </cell>
          <cell r="B42" t="str">
            <v>кг</v>
          </cell>
          <cell r="D42">
            <v>90.343999999999994</v>
          </cell>
          <cell r="E42">
            <v>78.320999999999998</v>
          </cell>
          <cell r="F42">
            <v>69.281000000000006</v>
          </cell>
          <cell r="G42">
            <v>80.033000000000001</v>
          </cell>
          <cell r="H42">
            <v>1</v>
          </cell>
          <cell r="M42">
            <v>13.856200000000001</v>
          </cell>
          <cell r="N42">
            <v>90</v>
          </cell>
          <cell r="Q42">
            <v>12.271257631962587</v>
          </cell>
          <cell r="R42">
            <v>5.7759703237539872</v>
          </cell>
          <cell r="S42">
            <v>16.665600000000001</v>
          </cell>
          <cell r="T42">
            <v>10.407</v>
          </cell>
          <cell r="U42">
            <v>12.059999999999999</v>
          </cell>
        </row>
        <row r="43">
          <cell r="A43" t="str">
            <v>389 Колбаса вареная Мусульманская Халяль ТМ Вязанка Халяль оболочка вектор 0,4 кг АК.  Поком</v>
          </cell>
          <cell r="B43" t="str">
            <v>шт</v>
          </cell>
          <cell r="D43">
            <v>116</v>
          </cell>
          <cell r="E43">
            <v>104</v>
          </cell>
          <cell r="F43">
            <v>52</v>
          </cell>
          <cell r="G43">
            <v>149</v>
          </cell>
          <cell r="H43">
            <v>0.4</v>
          </cell>
          <cell r="M43">
            <v>10.4</v>
          </cell>
          <cell r="Q43">
            <v>14.326923076923077</v>
          </cell>
          <cell r="R43">
            <v>14.326923076923077</v>
          </cell>
          <cell r="S43">
            <v>15.8</v>
          </cell>
          <cell r="T43">
            <v>13.6</v>
          </cell>
          <cell r="U43">
            <v>15.8</v>
          </cell>
        </row>
        <row r="44">
          <cell r="A44" t="str">
            <v>390 Сосиски Восточные Халяль ТМ Вязанка в оболочке полиамид в вакуумной упаковке 0,33 кг  Поком</v>
          </cell>
          <cell r="B44" t="str">
            <v>шт</v>
          </cell>
          <cell r="D44">
            <v>80</v>
          </cell>
          <cell r="E44">
            <v>160</v>
          </cell>
          <cell r="F44">
            <v>71</v>
          </cell>
          <cell r="G44">
            <v>158</v>
          </cell>
          <cell r="H44">
            <v>0.33</v>
          </cell>
          <cell r="M44">
            <v>14.2</v>
          </cell>
          <cell r="N44">
            <v>25</v>
          </cell>
          <cell r="Q44">
            <v>12.887323943661972</v>
          </cell>
          <cell r="R44">
            <v>11.126760563380282</v>
          </cell>
          <cell r="S44">
            <v>20.399999999999999</v>
          </cell>
          <cell r="T44">
            <v>15</v>
          </cell>
          <cell r="U44">
            <v>21.8</v>
          </cell>
        </row>
        <row r="45">
          <cell r="A45" t="str">
            <v>БОНУС_229  Колбаса Молочная Дугушка, в/у, ВЕС, ТМ Стародворье   ПОКОМ</v>
          </cell>
          <cell r="B45" t="str">
            <v>кг</v>
          </cell>
          <cell r="D45">
            <v>-0.879</v>
          </cell>
          <cell r="E45">
            <v>0.879</v>
          </cell>
          <cell r="H45">
            <v>0</v>
          </cell>
          <cell r="M45">
            <v>0</v>
          </cell>
          <cell r="Q45" t="e">
            <v>#DIV/0!</v>
          </cell>
          <cell r="R45" t="e">
            <v>#DIV/0!</v>
          </cell>
          <cell r="S45">
            <v>7.2080000000000002</v>
          </cell>
          <cell r="T45">
            <v>4.9264000000000001</v>
          </cell>
          <cell r="U45">
            <v>4.5718000000000005</v>
          </cell>
        </row>
        <row r="46">
          <cell r="A46" t="str">
            <v>БОНУС_314 Колбаса вареная Филейская ТМ Вязанка ТС Классическая в оболочке полиамид.  ПОКОМ</v>
          </cell>
          <cell r="B46" t="str">
            <v>кг</v>
          </cell>
          <cell r="D46">
            <v>-1.33</v>
          </cell>
          <cell r="E46">
            <v>1.33</v>
          </cell>
          <cell r="H46">
            <v>0</v>
          </cell>
          <cell r="M46">
            <v>0</v>
          </cell>
          <cell r="Q46" t="e">
            <v>#DIV/0!</v>
          </cell>
          <cell r="R46" t="e">
            <v>#DIV/0!</v>
          </cell>
          <cell r="S46">
            <v>4.1516000000000002</v>
          </cell>
          <cell r="T46">
            <v>2.3205999999999998</v>
          </cell>
          <cell r="U46">
            <v>0.52679999999999993</v>
          </cell>
        </row>
        <row r="47">
          <cell r="A47" t="str">
            <v>У_003   Колбаса Вязанка с индейкой, вектор ВЕС, ПОКОМ</v>
          </cell>
          <cell r="B47" t="str">
            <v>кг</v>
          </cell>
          <cell r="D47">
            <v>-4.07</v>
          </cell>
          <cell r="G47">
            <v>-4.07</v>
          </cell>
          <cell r="H47">
            <v>0</v>
          </cell>
          <cell r="M47">
            <v>0</v>
          </cell>
          <cell r="Q47" t="e">
            <v>#DIV/0!</v>
          </cell>
          <cell r="R47" t="e">
            <v>#DIV/0!</v>
          </cell>
          <cell r="S47">
            <v>16.472000000000001</v>
          </cell>
          <cell r="T47">
            <v>4.5828000000000007</v>
          </cell>
          <cell r="U47">
            <v>3.2654000000000005</v>
          </cell>
        </row>
        <row r="48">
          <cell r="A48" t="str">
            <v>У_217  Колбаса Докторская Дугушка, ВЕС, НЕ ГОСТ, ТМ Стародворье ПОКОМ</v>
          </cell>
          <cell r="B48" t="str">
            <v>кг</v>
          </cell>
          <cell r="D48">
            <v>-8.76</v>
          </cell>
          <cell r="G48">
            <v>-8.76</v>
          </cell>
          <cell r="H48">
            <v>0</v>
          </cell>
          <cell r="M48">
            <v>0</v>
          </cell>
          <cell r="Q48" t="e">
            <v>#DIV/0!</v>
          </cell>
          <cell r="R48" t="e">
            <v>#DIV/0!</v>
          </cell>
          <cell r="S48">
            <v>0</v>
          </cell>
          <cell r="T48">
            <v>0</v>
          </cell>
          <cell r="U48">
            <v>1.9263999999999999</v>
          </cell>
        </row>
        <row r="49">
          <cell r="A49" t="str">
            <v>У_225  Колбаса Дугушка со шпиком, ВЕС, ТМ Стародворье   ПОКОМ</v>
          </cell>
          <cell r="B49" t="str">
            <v>кг</v>
          </cell>
          <cell r="D49">
            <v>-3.476</v>
          </cell>
          <cell r="G49">
            <v>-3.476</v>
          </cell>
          <cell r="H49">
            <v>0</v>
          </cell>
          <cell r="M49">
            <v>0</v>
          </cell>
          <cell r="Q49" t="e">
            <v>#DIV/0!</v>
          </cell>
          <cell r="R49" t="e">
            <v>#DIV/0!</v>
          </cell>
          <cell r="S49">
            <v>0</v>
          </cell>
          <cell r="T49">
            <v>0</v>
          </cell>
          <cell r="U49">
            <v>2.9531999999999998</v>
          </cell>
        </row>
        <row r="50">
          <cell r="A50" t="str">
            <v>У_314 Колбаса вареная Филейская ТМ Вязанка ТС Классическая в оболочке полиамид.  ПОКОМ</v>
          </cell>
          <cell r="B50" t="str">
            <v>кг</v>
          </cell>
          <cell r="D50">
            <v>-3.94</v>
          </cell>
          <cell r="E50">
            <v>3.94</v>
          </cell>
          <cell r="H50">
            <v>0</v>
          </cell>
          <cell r="M50">
            <v>0</v>
          </cell>
          <cell r="Q50" t="e">
            <v>#DIV/0!</v>
          </cell>
          <cell r="R50" t="e">
            <v>#DIV/0!</v>
          </cell>
          <cell r="S50">
            <v>0</v>
          </cell>
          <cell r="T50">
            <v>0</v>
          </cell>
          <cell r="U50">
            <v>0.78800000000000003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</row>
        <row r="5">
          <cell r="F5">
            <v>12042.583000000006</v>
          </cell>
          <cell r="G5">
            <v>6305.6320000000005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82.155000000000001</v>
          </cell>
          <cell r="E6">
            <v>2.5000000000000001E-2</v>
          </cell>
          <cell r="F6">
            <v>64.847999999999999</v>
          </cell>
          <cell r="G6">
            <v>6.6120000000000001</v>
          </cell>
          <cell r="H6">
            <v>1</v>
          </cell>
          <cell r="I6">
            <v>50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137.53100000000001</v>
          </cell>
          <cell r="E7">
            <v>6.0000000000000001E-3</v>
          </cell>
          <cell r="F7">
            <v>98.95</v>
          </cell>
          <cell r="G7">
            <v>26.363</v>
          </cell>
          <cell r="H7">
            <v>1</v>
          </cell>
          <cell r="I7">
            <v>45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78.334000000000003</v>
          </cell>
          <cell r="E8">
            <v>5.0999999999999997E-2</v>
          </cell>
          <cell r="F8">
            <v>77.66</v>
          </cell>
          <cell r="G8">
            <v>-10.183</v>
          </cell>
          <cell r="H8">
            <v>1</v>
          </cell>
          <cell r="I8">
            <v>45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E9">
            <v>10</v>
          </cell>
          <cell r="F9">
            <v>10</v>
          </cell>
          <cell r="H9">
            <v>0.4</v>
          </cell>
          <cell r="I9">
            <v>50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D10">
            <v>282</v>
          </cell>
          <cell r="F10">
            <v>217</v>
          </cell>
          <cell r="G10">
            <v>53</v>
          </cell>
          <cell r="H10">
            <v>0.45</v>
          </cell>
          <cell r="I10">
            <v>45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203</v>
          </cell>
          <cell r="F11">
            <v>182</v>
          </cell>
          <cell r="G11">
            <v>-11</v>
          </cell>
          <cell r="H11">
            <v>0.45</v>
          </cell>
          <cell r="I11">
            <v>45</v>
          </cell>
        </row>
        <row r="12">
          <cell r="A12" t="str">
            <v>036  Колбаса Сервелат Запекуша с сочным окороком, Вязанка 0,35кг,  ПОКОМ</v>
          </cell>
          <cell r="B12" t="str">
            <v>шт</v>
          </cell>
          <cell r="E12">
            <v>12</v>
          </cell>
          <cell r="F12">
            <v>12</v>
          </cell>
          <cell r="H12">
            <v>0.35</v>
          </cell>
          <cell r="I12">
            <v>45</v>
          </cell>
        </row>
        <row r="13">
          <cell r="A13" t="str">
            <v>058  Колбаса Докторская Особая ТМ Особый рецепт,  0,5кг, ПОКОМ</v>
          </cell>
          <cell r="B13" t="str">
            <v>шт</v>
          </cell>
          <cell r="E13">
            <v>10</v>
          </cell>
          <cell r="F13">
            <v>6</v>
          </cell>
          <cell r="G13">
            <v>4</v>
          </cell>
          <cell r="H13">
            <v>0.5</v>
          </cell>
          <cell r="I13">
            <v>60</v>
          </cell>
        </row>
        <row r="14">
          <cell r="A14" t="str">
            <v>059  Колбаса Докторская по-стародворски  0.5 кг, ПОКОМ</v>
          </cell>
          <cell r="B14" t="str">
            <v>шт</v>
          </cell>
          <cell r="E14">
            <v>10</v>
          </cell>
          <cell r="F14">
            <v>6</v>
          </cell>
          <cell r="G14">
            <v>4</v>
          </cell>
          <cell r="H14">
            <v>0.5</v>
          </cell>
          <cell r="I14">
            <v>55</v>
          </cell>
        </row>
        <row r="15">
          <cell r="A15" t="str">
            <v>064  Колбаса Молочная Дугушка, вектор 0,4 кг, ТМ Стародворье  ПОКОМ</v>
          </cell>
          <cell r="B15" t="str">
            <v>шт</v>
          </cell>
          <cell r="E15">
            <v>6</v>
          </cell>
          <cell r="F15">
            <v>6</v>
          </cell>
          <cell r="H15">
            <v>0.4</v>
          </cell>
          <cell r="I15">
            <v>50</v>
          </cell>
        </row>
        <row r="16">
          <cell r="A16" t="str">
            <v>065  Колбаса Молочная по-стародворски, 0,5кг,ПОКОМ</v>
          </cell>
          <cell r="B16" t="str">
            <v>шт</v>
          </cell>
          <cell r="E16">
            <v>10</v>
          </cell>
          <cell r="G16">
            <v>4</v>
          </cell>
          <cell r="H16">
            <v>0.5</v>
          </cell>
          <cell r="I16">
            <v>55</v>
          </cell>
        </row>
        <row r="17">
          <cell r="A17" t="str">
            <v>079  Колбаса Сервелат Кремлевский,  0.35 кг, ПОКОМ</v>
          </cell>
          <cell r="B17" t="str">
            <v>шт</v>
          </cell>
          <cell r="E17">
            <v>6</v>
          </cell>
          <cell r="F17">
            <v>6</v>
          </cell>
          <cell r="H17">
            <v>0.35</v>
          </cell>
          <cell r="I17">
            <v>40</v>
          </cell>
        </row>
        <row r="18">
          <cell r="A18" t="str">
            <v>082  Колбаса Стародворская, 0,4кг, ТС Старый двор  ПОКОМ</v>
          </cell>
          <cell r="B18" t="str">
            <v>шт</v>
          </cell>
          <cell r="D18">
            <v>4</v>
          </cell>
          <cell r="G18">
            <v>4</v>
          </cell>
          <cell r="H18">
            <v>0</v>
          </cell>
          <cell r="I18">
            <v>55</v>
          </cell>
        </row>
        <row r="19">
          <cell r="A19" t="str">
            <v>096  Сосиски Баварские,  0.42кг,ПОКОМ</v>
          </cell>
          <cell r="B19" t="str">
            <v>шт</v>
          </cell>
          <cell r="C19" t="str">
            <v>бонус_Н</v>
          </cell>
          <cell r="D19">
            <v>120</v>
          </cell>
          <cell r="F19">
            <v>175</v>
          </cell>
          <cell r="G19">
            <v>-55</v>
          </cell>
          <cell r="H19">
            <v>0.42</v>
          </cell>
          <cell r="I19">
            <v>45</v>
          </cell>
        </row>
        <row r="20">
          <cell r="A20" t="str">
            <v>113  Чипсы сыровяленые из натурального филе, 0,025кг ТМ Ядрена Копоть ПОКОМ</v>
          </cell>
          <cell r="B20" t="str">
            <v>шт</v>
          </cell>
          <cell r="E20">
            <v>30</v>
          </cell>
          <cell r="G20">
            <v>20</v>
          </cell>
          <cell r="H20">
            <v>2.5000000000000001E-2</v>
          </cell>
          <cell r="I20">
            <v>120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B21" t="str">
            <v>шт</v>
          </cell>
          <cell r="E21">
            <v>6</v>
          </cell>
          <cell r="F21">
            <v>6</v>
          </cell>
          <cell r="H21">
            <v>0.35</v>
          </cell>
          <cell r="I21">
            <v>45</v>
          </cell>
        </row>
        <row r="22">
          <cell r="A22" t="str">
            <v>116  Колбаса Балыкбурская с копченым балыком, в/у 0,35 кг срез, БАВАРУШКА ПОКОМ</v>
          </cell>
          <cell r="B22" t="str">
            <v>шт</v>
          </cell>
          <cell r="E22">
            <v>6</v>
          </cell>
          <cell r="F22">
            <v>6</v>
          </cell>
          <cell r="H22">
            <v>0.35</v>
          </cell>
          <cell r="I22">
            <v>45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60.389000000000003</v>
          </cell>
          <cell r="F23">
            <v>54.866999999999997</v>
          </cell>
          <cell r="G23">
            <v>-2.4140000000000001</v>
          </cell>
          <cell r="H23">
            <v>1</v>
          </cell>
          <cell r="I23">
            <v>55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3148.866</v>
          </cell>
          <cell r="E24">
            <v>15.007999999999999</v>
          </cell>
          <cell r="F24">
            <v>1845.28</v>
          </cell>
          <cell r="G24">
            <v>1035.9860000000001</v>
          </cell>
          <cell r="H24">
            <v>1</v>
          </cell>
          <cell r="I24">
            <v>50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Нояб</v>
          </cell>
          <cell r="D25">
            <v>45.343000000000004</v>
          </cell>
          <cell r="E25">
            <v>1.5009999999999999</v>
          </cell>
          <cell r="F25">
            <v>30.771999999999998</v>
          </cell>
          <cell r="G25">
            <v>-5.2869999999999999</v>
          </cell>
          <cell r="H25">
            <v>1</v>
          </cell>
          <cell r="I25">
            <v>55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  <cell r="B26" t="str">
            <v>кг</v>
          </cell>
          <cell r="E26">
            <v>10.869</v>
          </cell>
          <cell r="F26">
            <v>7.2080000000000002</v>
          </cell>
          <cell r="G26">
            <v>3.661</v>
          </cell>
          <cell r="H26">
            <v>1</v>
          </cell>
          <cell r="I26">
            <v>60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2744.4029999999998</v>
          </cell>
          <cell r="F27">
            <v>1460.703</v>
          </cell>
          <cell r="G27">
            <v>1021.069</v>
          </cell>
          <cell r="H27">
            <v>1</v>
          </cell>
          <cell r="I27">
            <v>60</v>
          </cell>
        </row>
        <row r="28">
          <cell r="A28" t="str">
            <v>223  Колбаса Докторская стародворская, фиброуз ВАКУУМ ВЕС, ТМ Стародворье ПОКОМ</v>
          </cell>
          <cell r="B28" t="str">
            <v>кг</v>
          </cell>
          <cell r="E28">
            <v>32.244</v>
          </cell>
          <cell r="G28">
            <v>16.196000000000002</v>
          </cell>
          <cell r="H28">
            <v>1</v>
          </cell>
          <cell r="I28">
            <v>55</v>
          </cell>
        </row>
        <row r="29">
          <cell r="A29" t="str">
            <v>225  Колбаса Дугушка со шпиком, ВЕС, ТМ Стародворье   ПОКОМ</v>
          </cell>
          <cell r="B29" t="str">
            <v>кг</v>
          </cell>
          <cell r="C29" t="str">
            <v>Нояб</v>
          </cell>
          <cell r="D29">
            <v>325.20699999999999</v>
          </cell>
          <cell r="E29">
            <v>2.0169999999999999</v>
          </cell>
          <cell r="F29">
            <v>31.437000000000001</v>
          </cell>
          <cell r="G29">
            <v>291.35500000000002</v>
          </cell>
          <cell r="H29">
            <v>1</v>
          </cell>
          <cell r="I29">
            <v>50</v>
          </cell>
        </row>
        <row r="30">
          <cell r="A30" t="str">
            <v>229  Колбаса Молочная Дугушка, в/у, ВЕС, ТМ Стародворье   ПОКОМ</v>
          </cell>
          <cell r="B30" t="str">
            <v>кг</v>
          </cell>
          <cell r="C30" t="str">
            <v>Нояб</v>
          </cell>
          <cell r="D30">
            <v>200.91900000000001</v>
          </cell>
          <cell r="F30">
            <v>149.005</v>
          </cell>
          <cell r="G30">
            <v>28.079000000000001</v>
          </cell>
          <cell r="H30">
            <v>1</v>
          </cell>
          <cell r="I30">
            <v>55</v>
          </cell>
        </row>
        <row r="31">
          <cell r="A31" t="str">
            <v>230  Колбаса Молочная Особая ТМ Особый рецепт, п/а, ВЕС. ПОКОМ</v>
          </cell>
          <cell r="B31" t="str">
            <v>кг</v>
          </cell>
          <cell r="D31">
            <v>2125.0929999999998</v>
          </cell>
          <cell r="E31">
            <v>15.654999999999999</v>
          </cell>
          <cell r="F31">
            <v>1299.739</v>
          </cell>
          <cell r="G31">
            <v>569.16700000000003</v>
          </cell>
          <cell r="H31">
            <v>1</v>
          </cell>
          <cell r="I31">
            <v>60</v>
          </cell>
        </row>
        <row r="32">
          <cell r="A32" t="str">
            <v>235  Колбаса Особая ТМ Особый рецепт, ВЕС, ТМ Стародворье ПОКОМ</v>
          </cell>
          <cell r="B32" t="str">
            <v>кг</v>
          </cell>
          <cell r="D32">
            <v>2309.29</v>
          </cell>
          <cell r="F32">
            <v>1201.8989999999999</v>
          </cell>
          <cell r="G32">
            <v>816.58600000000001</v>
          </cell>
          <cell r="H32">
            <v>1</v>
          </cell>
          <cell r="I32">
            <v>60</v>
          </cell>
        </row>
        <row r="33">
          <cell r="A33" t="str">
            <v>236  Колбаса Рубленая ЗАПЕЧ. Дугушка ТМ Стародворье, вектор, в/к    ПОКОМ</v>
          </cell>
          <cell r="B33" t="str">
            <v>кг</v>
          </cell>
          <cell r="C33" t="str">
            <v>Нояб</v>
          </cell>
          <cell r="D33">
            <v>273.75700000000001</v>
          </cell>
          <cell r="F33">
            <v>80.103999999999999</v>
          </cell>
          <cell r="G33">
            <v>167.37299999999999</v>
          </cell>
          <cell r="H33">
            <v>1</v>
          </cell>
          <cell r="I33">
            <v>60</v>
          </cell>
        </row>
        <row r="34">
          <cell r="A34" t="str">
            <v>239  Колбаса Салями запеч Дугушка, оболочка вектор, ВЕС, ТМ Стародворье  ПОКОМ</v>
          </cell>
          <cell r="B34" t="str">
            <v>кг</v>
          </cell>
          <cell r="C34" t="str">
            <v>Нояб</v>
          </cell>
          <cell r="D34">
            <v>309.12</v>
          </cell>
          <cell r="F34">
            <v>31.779</v>
          </cell>
          <cell r="G34">
            <v>257.12</v>
          </cell>
          <cell r="H34">
            <v>1</v>
          </cell>
          <cell r="I34">
            <v>60</v>
          </cell>
        </row>
        <row r="35">
          <cell r="A35" t="str">
            <v>242  Колбаса Сервелат ЗАПЕЧ.Дугушка ТМ Стародворье, вектор, в/к     ПОКОМ</v>
          </cell>
          <cell r="B35" t="str">
            <v>кг</v>
          </cell>
          <cell r="C35" t="str">
            <v>Нояб</v>
          </cell>
          <cell r="D35">
            <v>93.786000000000001</v>
          </cell>
          <cell r="F35">
            <v>57.887</v>
          </cell>
          <cell r="G35">
            <v>23.625</v>
          </cell>
          <cell r="H35">
            <v>1</v>
          </cell>
          <cell r="I35">
            <v>60</v>
          </cell>
        </row>
        <row r="36">
          <cell r="A36" t="str">
            <v>248  Сардельки Сочные ТМ Особый рецепт,   ПОКОМ</v>
          </cell>
          <cell r="B36" t="str">
            <v>кг</v>
          </cell>
          <cell r="D36">
            <v>315.70600000000002</v>
          </cell>
          <cell r="F36">
            <v>202.06899999999999</v>
          </cell>
          <cell r="G36">
            <v>74.742999999999995</v>
          </cell>
          <cell r="H36">
            <v>1</v>
          </cell>
          <cell r="I36">
            <v>30</v>
          </cell>
        </row>
        <row r="37">
          <cell r="A37" t="str">
            <v>250  Сардельки стародворские с говядиной в обол. NDX, ВЕС. ПОКОМ</v>
          </cell>
          <cell r="B37" t="str">
            <v>кг</v>
          </cell>
          <cell r="D37">
            <v>288.24799999999999</v>
          </cell>
          <cell r="F37">
            <v>224.142</v>
          </cell>
          <cell r="G37">
            <v>32.51</v>
          </cell>
          <cell r="H37">
            <v>1</v>
          </cell>
          <cell r="I37">
            <v>30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B38" t="str">
            <v>кг</v>
          </cell>
          <cell r="D38">
            <v>606.57000000000005</v>
          </cell>
          <cell r="F38">
            <v>207.14699999999999</v>
          </cell>
          <cell r="G38">
            <v>337.70699999999999</v>
          </cell>
          <cell r="H38">
            <v>1</v>
          </cell>
          <cell r="I38">
            <v>40</v>
          </cell>
        </row>
        <row r="39">
          <cell r="A39" t="str">
            <v>257  Сосиски Молочные оригинальные ТМ Особый рецепт, ВЕС.   ПОКОМ</v>
          </cell>
          <cell r="B39" t="str">
            <v>кг</v>
          </cell>
          <cell r="D39">
            <v>228.625</v>
          </cell>
          <cell r="F39">
            <v>79.635000000000005</v>
          </cell>
          <cell r="G39">
            <v>124.4</v>
          </cell>
          <cell r="H39">
            <v>1</v>
          </cell>
          <cell r="I39">
            <v>35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E40">
            <v>15.483000000000001</v>
          </cell>
          <cell r="F40">
            <v>7.569</v>
          </cell>
          <cell r="G40">
            <v>7.9139999999999997</v>
          </cell>
          <cell r="H40">
            <v>1</v>
          </cell>
          <cell r="I40">
            <v>30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D41">
            <v>987.57600000000002</v>
          </cell>
          <cell r="F41">
            <v>491.57400000000001</v>
          </cell>
          <cell r="G41">
            <v>406.09500000000003</v>
          </cell>
          <cell r="H41">
            <v>1</v>
          </cell>
          <cell r="I41">
            <v>45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D42">
            <v>536.09</v>
          </cell>
          <cell r="F42">
            <v>394.66199999999998</v>
          </cell>
          <cell r="G42">
            <v>61.26</v>
          </cell>
          <cell r="H42">
            <v>1</v>
          </cell>
          <cell r="I42">
            <v>45</v>
          </cell>
        </row>
        <row r="43">
          <cell r="A43" t="str">
            <v>271  Колбаса Сервелат Левантский ТМ Особый Рецепт, ВЕС. ПОКОМ</v>
          </cell>
          <cell r="B43" t="str">
            <v>кг</v>
          </cell>
          <cell r="E43">
            <v>13.009</v>
          </cell>
          <cell r="F43">
            <v>13.02</v>
          </cell>
          <cell r="G43">
            <v>-1.0999999999999999E-2</v>
          </cell>
          <cell r="H43">
            <v>1</v>
          </cell>
          <cell r="I43">
            <v>35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 t="str">
            <v>Нояб</v>
          </cell>
          <cell r="D44">
            <v>564</v>
          </cell>
          <cell r="F44">
            <v>437</v>
          </cell>
          <cell r="G44">
            <v>127</v>
          </cell>
          <cell r="H44">
            <v>0.4</v>
          </cell>
          <cell r="I44">
            <v>45</v>
          </cell>
        </row>
        <row r="45">
          <cell r="A45" t="str">
            <v>276  Колбаса Сливушка ТМ Вязанка в оболочке полиамид 0,45 кг  ПОКОМ</v>
          </cell>
          <cell r="B45" t="str">
            <v>шт</v>
          </cell>
          <cell r="E45">
            <v>10</v>
          </cell>
          <cell r="F45">
            <v>10</v>
          </cell>
          <cell r="H45">
            <v>0.45</v>
          </cell>
          <cell r="I45">
            <v>50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C46" t="str">
            <v>Нояб</v>
          </cell>
          <cell r="H46">
            <v>0.4</v>
          </cell>
          <cell r="I46">
            <v>40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C47" t="str">
            <v>Нояб</v>
          </cell>
          <cell r="D47">
            <v>612</v>
          </cell>
          <cell r="F47">
            <v>343</v>
          </cell>
          <cell r="G47">
            <v>252</v>
          </cell>
          <cell r="H47">
            <v>0.4</v>
          </cell>
          <cell r="I47">
            <v>45</v>
          </cell>
        </row>
        <row r="48">
          <cell r="A48" t="str">
            <v>309  Сосиски Сочинки с сыром 0,4 кг ТМ Стародворье  ПОКОМ</v>
          </cell>
          <cell r="B48" t="str">
            <v>шт</v>
          </cell>
          <cell r="C48" t="str">
            <v>Нояб</v>
          </cell>
          <cell r="D48">
            <v>65</v>
          </cell>
          <cell r="F48">
            <v>41</v>
          </cell>
          <cell r="G48">
            <v>-32</v>
          </cell>
          <cell r="H48">
            <v>0.4</v>
          </cell>
          <cell r="I48">
            <v>40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 t="str">
            <v>Нояб</v>
          </cell>
          <cell r="D49">
            <v>22.927</v>
          </cell>
          <cell r="F49">
            <v>5.6120000000000001</v>
          </cell>
          <cell r="H49">
            <v>1</v>
          </cell>
          <cell r="I49">
            <v>50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 t="str">
            <v>Нояб</v>
          </cell>
          <cell r="D50">
            <v>78.084000000000003</v>
          </cell>
          <cell r="F50">
            <v>66.224000000000004</v>
          </cell>
          <cell r="G50">
            <v>-5.6959999999999997</v>
          </cell>
          <cell r="H50">
            <v>1</v>
          </cell>
          <cell r="I50">
            <v>50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 t="str">
            <v>Нояб</v>
          </cell>
          <cell r="D51">
            <v>66.331999999999994</v>
          </cell>
          <cell r="E51">
            <v>2.1999999999999999E-2</v>
          </cell>
          <cell r="F51">
            <v>96.564999999999998</v>
          </cell>
          <cell r="G51">
            <v>32.489999999999995</v>
          </cell>
          <cell r="H51">
            <v>1</v>
          </cell>
          <cell r="I51">
            <v>55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B52" t="str">
            <v>кг</v>
          </cell>
          <cell r="D52">
            <v>483.49299999999999</v>
          </cell>
          <cell r="E52">
            <v>7.7</v>
          </cell>
          <cell r="F52">
            <v>353.73200000000003</v>
          </cell>
          <cell r="G52">
            <v>114.22499999999999</v>
          </cell>
          <cell r="H52">
            <v>1</v>
          </cell>
          <cell r="I52">
            <v>40</v>
          </cell>
        </row>
        <row r="53">
          <cell r="A53" t="str">
            <v>320  Сосиски Сочинки с сочным окороком 0,4 кг ТМ Стародворье  ПОКОМ</v>
          </cell>
          <cell r="B53" t="str">
            <v>шт</v>
          </cell>
          <cell r="C53" t="str">
            <v>Нояб</v>
          </cell>
          <cell r="D53">
            <v>654</v>
          </cell>
          <cell r="F53">
            <v>420</v>
          </cell>
          <cell r="G53">
            <v>234</v>
          </cell>
          <cell r="H53">
            <v>0.4</v>
          </cell>
          <cell r="I53">
            <v>45</v>
          </cell>
        </row>
        <row r="54">
          <cell r="A54" t="str">
            <v>323 Колбаса варенокопченая Балыкбургская рубленая ТМ Баварушка срез 0,35 кг   ПОКОМ</v>
          </cell>
          <cell r="B54" t="str">
            <v>шт</v>
          </cell>
          <cell r="E54">
            <v>6</v>
          </cell>
          <cell r="F54">
            <v>6</v>
          </cell>
          <cell r="H54">
            <v>0.35</v>
          </cell>
          <cell r="I54">
            <v>45</v>
          </cell>
        </row>
        <row r="55">
          <cell r="A55" t="str">
            <v>343 Колбаса Докторская оригинальная ТМ Особый рецепт в оболочке полиамид 0,4 кг.  ПОКОМ</v>
          </cell>
          <cell r="B55" t="str">
            <v>шт</v>
          </cell>
          <cell r="E55">
            <v>10</v>
          </cell>
          <cell r="F55">
            <v>6</v>
          </cell>
          <cell r="G55">
            <v>4</v>
          </cell>
          <cell r="H55">
            <v>0.4</v>
          </cell>
          <cell r="I55">
            <v>60</v>
          </cell>
        </row>
        <row r="56">
          <cell r="A56" t="str">
            <v>346 Колбаса Сервелат Филейбургский с копченой грудинкой ТМ Баварушка в оболов/у 0,35 кг срез  ПОКОМ</v>
          </cell>
          <cell r="B56" t="str">
            <v>шт</v>
          </cell>
          <cell r="E56">
            <v>6</v>
          </cell>
          <cell r="F56">
            <v>6</v>
          </cell>
          <cell r="H56">
            <v>0.35</v>
          </cell>
          <cell r="I56">
            <v>45</v>
          </cell>
        </row>
        <row r="57">
          <cell r="A57" t="str">
            <v>347 Паштет печеночный со сливочным маслом ТМ Стародворье ламистер 0,1 кг. Консервы   ПОКОМ</v>
          </cell>
          <cell r="B57" t="str">
            <v>шт</v>
          </cell>
          <cell r="E57">
            <v>20</v>
          </cell>
          <cell r="F57">
            <v>20</v>
          </cell>
          <cell r="H57">
            <v>0.1</v>
          </cell>
          <cell r="I57">
            <v>730</v>
          </cell>
        </row>
        <row r="58">
          <cell r="A58" t="str">
            <v>352  Сардельки Сочинки с сыром 0,4 кг ТМ Стародворье   ПОКОМ</v>
          </cell>
          <cell r="B58" t="str">
            <v>шт</v>
          </cell>
          <cell r="C58" t="str">
            <v>Нояб</v>
          </cell>
          <cell r="D58">
            <v>64</v>
          </cell>
          <cell r="F58">
            <v>37</v>
          </cell>
          <cell r="G58">
            <v>-7</v>
          </cell>
          <cell r="H58">
            <v>0.4</v>
          </cell>
          <cell r="I58">
            <v>40</v>
          </cell>
        </row>
        <row r="59">
          <cell r="A59" t="str">
            <v>355 Сос Молочные для завтрака ОР полиамид мгс 0,4 кг НД СК  ПОКОМ</v>
          </cell>
          <cell r="B59" t="str">
            <v>шт</v>
          </cell>
          <cell r="E59">
            <v>6</v>
          </cell>
          <cell r="F59">
            <v>6</v>
          </cell>
          <cell r="H59">
            <v>0.4</v>
          </cell>
          <cell r="I59">
            <v>40</v>
          </cell>
        </row>
        <row r="60">
          <cell r="A60" t="str">
            <v>360 Колбаса варено-копченая  Сервелат Левантский ТМ Особый Рецепт  0,35 кг  ПОКОМ</v>
          </cell>
          <cell r="B60" t="str">
            <v>шт</v>
          </cell>
          <cell r="E60">
            <v>8</v>
          </cell>
          <cell r="F60">
            <v>6</v>
          </cell>
          <cell r="G60">
            <v>2</v>
          </cell>
          <cell r="H60">
            <v>0.35</v>
          </cell>
          <cell r="I60">
            <v>35</v>
          </cell>
        </row>
        <row r="61">
          <cell r="A61" t="str">
            <v>369 Колбаса Сливушка ТМ Вязанка в оболочке полиамид вес.  ПОКОМ</v>
          </cell>
          <cell r="B61" t="str">
            <v>кг</v>
          </cell>
          <cell r="C61" t="str">
            <v>Нояб</v>
          </cell>
          <cell r="D61">
            <v>98.506</v>
          </cell>
          <cell r="F61">
            <v>87.174000000000007</v>
          </cell>
          <cell r="G61">
            <v>7.298</v>
          </cell>
          <cell r="H61">
            <v>1</v>
          </cell>
          <cell r="I61">
            <v>50</v>
          </cell>
        </row>
        <row r="62">
          <cell r="A62" t="str">
            <v>370 Ветчина Сливушка с индейкой ТМ Вязанка в оболочке полиамид.</v>
          </cell>
          <cell r="B62" t="str">
            <v>кг</v>
          </cell>
          <cell r="C62" t="str">
            <v>Нояб</v>
          </cell>
          <cell r="D62">
            <v>21.785</v>
          </cell>
          <cell r="F62">
            <v>23.026</v>
          </cell>
          <cell r="G62">
            <v>-17.666</v>
          </cell>
          <cell r="H62">
            <v>1</v>
          </cell>
          <cell r="I62">
            <v>50</v>
          </cell>
        </row>
        <row r="63">
          <cell r="A63" t="str">
            <v>371  Сосиски Сочинки Молочные 0,4 кг ТМ Стародворье  ПОКОМ</v>
          </cell>
          <cell r="B63" t="str">
            <v>шт</v>
          </cell>
          <cell r="C63" t="str">
            <v>Нояб</v>
          </cell>
          <cell r="D63">
            <v>450</v>
          </cell>
          <cell r="F63">
            <v>346</v>
          </cell>
          <cell r="G63">
            <v>104</v>
          </cell>
          <cell r="H63">
            <v>0.4</v>
          </cell>
          <cell r="I63">
            <v>40</v>
          </cell>
        </row>
        <row r="64">
          <cell r="A64" t="str">
            <v>372  Сосиски Сочинки Сливочные 0,4 кг ТМ Стародворье  ПОКОМ</v>
          </cell>
          <cell r="B64" t="str">
            <v>шт</v>
          </cell>
          <cell r="C64" t="str">
            <v>Нояб</v>
          </cell>
          <cell r="D64">
            <v>523</v>
          </cell>
          <cell r="F64">
            <v>352</v>
          </cell>
          <cell r="G64">
            <v>79</v>
          </cell>
          <cell r="H64">
            <v>0.4</v>
          </cell>
          <cell r="I64">
            <v>40</v>
          </cell>
        </row>
        <row r="65">
          <cell r="A65" t="str">
            <v>376  Сардельки Сочинки с сочным окороком ТМ Стародворье полиамид мгс ф/в 0,4 кг СК3</v>
          </cell>
          <cell r="B65" t="str">
            <v>шт</v>
          </cell>
          <cell r="F65">
            <v>1</v>
          </cell>
          <cell r="G65">
            <v>-1</v>
          </cell>
          <cell r="H65">
            <v>0</v>
          </cell>
          <cell r="I65">
            <v>40</v>
          </cell>
        </row>
        <row r="66">
          <cell r="A66" t="str">
            <v>381  Сардельки Сочинки 0,4кг ТМ Стародворье  ПОКОМ</v>
          </cell>
          <cell r="B66" t="str">
            <v>шт</v>
          </cell>
          <cell r="C66" t="str">
            <v>Нояб</v>
          </cell>
          <cell r="D66">
            <v>138</v>
          </cell>
          <cell r="F66">
            <v>130</v>
          </cell>
          <cell r="G66">
            <v>-14</v>
          </cell>
          <cell r="H66">
            <v>0.4</v>
          </cell>
          <cell r="I66">
            <v>40</v>
          </cell>
        </row>
        <row r="67">
          <cell r="A67" t="str">
            <v>383 Колбаса Сочинка по-европейски с сочной грудиной ТМ Стародворье в оболочке фиброуз в ва  Поком</v>
          </cell>
          <cell r="B67" t="str">
            <v>кг</v>
          </cell>
          <cell r="D67">
            <v>5.0620000000000003</v>
          </cell>
          <cell r="H67">
            <v>1</v>
          </cell>
          <cell r="I67">
            <v>40</v>
          </cell>
        </row>
        <row r="68">
          <cell r="A68" t="str">
            <v>384  Колбаса Сочинка по-фински с сочным окороком ТМ Стародворье в оболочке фиброуз в ва  Поком</v>
          </cell>
          <cell r="B68" t="str">
            <v>кг</v>
          </cell>
          <cell r="D68">
            <v>22.087</v>
          </cell>
          <cell r="H68">
            <v>1</v>
          </cell>
          <cell r="I68">
            <v>40</v>
          </cell>
        </row>
        <row r="69">
          <cell r="A69" t="str">
            <v>389 Колбаса вареная Мусульманская Халяль ТМ Вязанка Халяль оболочка вектор 0,4 кг АК.  Поком</v>
          </cell>
          <cell r="B69" t="str">
            <v>шт</v>
          </cell>
          <cell r="D69">
            <v>115</v>
          </cell>
          <cell r="E69">
            <v>24</v>
          </cell>
          <cell r="F69">
            <v>44</v>
          </cell>
          <cell r="G69">
            <v>67</v>
          </cell>
          <cell r="H69">
            <v>0.4</v>
          </cell>
          <cell r="I69">
            <v>90</v>
          </cell>
        </row>
        <row r="70">
          <cell r="A70" t="str">
            <v>390 Сосиски Восточные Халяль ТМ Вязанка в оболочке полиамид в вакуумной упаковке 0,33 кг  Поком</v>
          </cell>
          <cell r="B70" t="str">
            <v>шт</v>
          </cell>
          <cell r="D70">
            <v>189</v>
          </cell>
          <cell r="E70">
            <v>8</v>
          </cell>
          <cell r="F70">
            <v>58</v>
          </cell>
          <cell r="G70">
            <v>106</v>
          </cell>
          <cell r="H70">
            <v>0.33</v>
          </cell>
          <cell r="I70">
            <v>60</v>
          </cell>
        </row>
        <row r="71">
          <cell r="A71" t="str">
            <v>405 Ветчины пастеризованная «Нежная с филе» Фикс.вес 0,4 п/а ТМ «Особый рецепт»  Поком</v>
          </cell>
          <cell r="B71" t="str">
            <v>шт</v>
          </cell>
          <cell r="E71">
            <v>20</v>
          </cell>
          <cell r="F71">
            <v>20</v>
          </cell>
          <cell r="H71">
            <v>0.4</v>
          </cell>
          <cell r="I71">
            <v>90</v>
          </cell>
        </row>
        <row r="72">
          <cell r="A72" t="str">
            <v>406 Ветчины Сливушка с индейкой Вязанка Фикс.вес 0,4 П/а Вязанка  Поком</v>
          </cell>
          <cell r="B72" t="str">
            <v>шт</v>
          </cell>
          <cell r="E72">
            <v>12</v>
          </cell>
          <cell r="F72">
            <v>7</v>
          </cell>
          <cell r="G72">
            <v>5</v>
          </cell>
          <cell r="H72">
            <v>0.4</v>
          </cell>
          <cell r="I72">
            <v>50</v>
          </cell>
        </row>
        <row r="73">
          <cell r="A73" t="str">
            <v>408 Вареные колбасы Сливушка Вязанка Фикс.вес 0,375 П/а Вязанка  Поком</v>
          </cell>
          <cell r="B73" t="str">
            <v>шт</v>
          </cell>
          <cell r="E73">
            <v>10</v>
          </cell>
          <cell r="F73">
            <v>7</v>
          </cell>
          <cell r="G73">
            <v>3</v>
          </cell>
          <cell r="H73">
            <v>0.375</v>
          </cell>
          <cell r="I73">
            <v>50</v>
          </cell>
        </row>
        <row r="74">
          <cell r="A74" t="str">
            <v>409 Вареные колбасы Молокуша Вязанка Фикс.вес 0,4 п/а Вязанка  Поком</v>
          </cell>
          <cell r="B74" t="str">
            <v>шт</v>
          </cell>
          <cell r="E74">
            <v>10</v>
          </cell>
          <cell r="F74">
            <v>10</v>
          </cell>
          <cell r="H74">
            <v>0.4</v>
          </cell>
          <cell r="I74">
            <v>50</v>
          </cell>
        </row>
        <row r="75">
          <cell r="A75" t="str">
            <v>410 В/к колбасы Сервелат Запекуша с говядиной Вязанка Весовые П/а Вязанка  Поком</v>
          </cell>
          <cell r="B75" t="str">
            <v>кг</v>
          </cell>
          <cell r="E75">
            <v>14.281000000000001</v>
          </cell>
          <cell r="F75">
            <v>14.281000000000001</v>
          </cell>
          <cell r="H75">
            <v>1</v>
          </cell>
          <cell r="I75">
            <v>45</v>
          </cell>
        </row>
        <row r="76">
          <cell r="A76" t="str">
            <v>412 Вареные колбасы «Молочная с нежным филе» Фикс.вес 0,4 кг п/а ТМ «Особый рецепт»  Поком</v>
          </cell>
          <cell r="B76" t="str">
            <v>шт</v>
          </cell>
          <cell r="E76">
            <v>20</v>
          </cell>
          <cell r="F76">
            <v>20</v>
          </cell>
          <cell r="H76">
            <v>0.4</v>
          </cell>
          <cell r="I76">
            <v>90</v>
          </cell>
        </row>
        <row r="77">
          <cell r="A77" t="str">
            <v>413 Вареные колбасы пастеризованн «Стародворская без шпика» Фикс.вес 0,4 п/а ТМ «Стародворье»  Поком</v>
          </cell>
          <cell r="B77" t="str">
            <v>шт</v>
          </cell>
          <cell r="E77">
            <v>10</v>
          </cell>
          <cell r="F77">
            <v>10</v>
          </cell>
          <cell r="H77">
            <v>0.4</v>
          </cell>
          <cell r="I77">
            <v>90</v>
          </cell>
        </row>
        <row r="78">
          <cell r="A78" t="str">
            <v>414 Вареные колбасы Молочная По-стародворски Фирменная Фикс.вес 0,5 П/а Стародворье  Поком</v>
          </cell>
          <cell r="B78" t="str">
            <v>шт</v>
          </cell>
          <cell r="E78">
            <v>6</v>
          </cell>
          <cell r="F78">
            <v>6</v>
          </cell>
          <cell r="H78">
            <v>0.5</v>
          </cell>
          <cell r="I78">
            <v>55</v>
          </cell>
        </row>
        <row r="79">
          <cell r="A79" t="str">
            <v>415 Вареные колбасы Докторская ГОСТ Золоченная в печи Весовые ц/о в/у Стародворье  Поком</v>
          </cell>
          <cell r="B79" t="str">
            <v>кг</v>
          </cell>
          <cell r="E79">
            <v>10.753</v>
          </cell>
          <cell r="F79">
            <v>8.0660000000000007</v>
          </cell>
          <cell r="G79">
            <v>2.6869999999999998</v>
          </cell>
          <cell r="H79">
            <v>1</v>
          </cell>
          <cell r="I79">
            <v>35</v>
          </cell>
        </row>
        <row r="80">
          <cell r="A80" t="str">
            <v>416 Вареные колбасы Докторская стародворская Золоченная в печи Весовые ц/о в/у Стародворье  Поком</v>
          </cell>
          <cell r="B80" t="str">
            <v>кг</v>
          </cell>
          <cell r="E80">
            <v>16.047999999999998</v>
          </cell>
          <cell r="F80">
            <v>16.047999999999998</v>
          </cell>
          <cell r="H80">
            <v>1</v>
          </cell>
          <cell r="I80">
            <v>35</v>
          </cell>
        </row>
        <row r="81">
          <cell r="A81" t="str">
            <v>417 П/к колбасы «Сочинка рубленая с сочным окороком» Весовой фиброуз ТМ «Стародворье»  Поком</v>
          </cell>
          <cell r="B81" t="str">
            <v>кг</v>
          </cell>
          <cell r="E81">
            <v>9.7439999999999998</v>
          </cell>
          <cell r="F81">
            <v>7.3449999999999998</v>
          </cell>
          <cell r="G81">
            <v>2.399</v>
          </cell>
          <cell r="H81">
            <v>1</v>
          </cell>
          <cell r="I81">
            <v>40</v>
          </cell>
        </row>
        <row r="82">
          <cell r="A82" t="str">
            <v>418 С/к колбасы Мини-салями во вкусом бекона Ядрена копоть Фикс.вес 0,05 б/о Ядрена копоть  Поком</v>
          </cell>
          <cell r="B82" t="str">
            <v>шт</v>
          </cell>
          <cell r="E82">
            <v>12</v>
          </cell>
          <cell r="F82">
            <v>12</v>
          </cell>
          <cell r="H82">
            <v>0.05</v>
          </cell>
          <cell r="I82">
            <v>120</v>
          </cell>
        </row>
        <row r="83">
          <cell r="A83" t="str">
            <v>419 Паштеты «Любительский ГОСТ» Фикс.вес 0,1 ТМ «Стародворье»  Поком</v>
          </cell>
          <cell r="B83" t="str">
            <v>шт</v>
          </cell>
          <cell r="E83">
            <v>20</v>
          </cell>
          <cell r="F83">
            <v>20</v>
          </cell>
          <cell r="H83">
            <v>0.1</v>
          </cell>
          <cell r="I83">
            <v>730</v>
          </cell>
        </row>
        <row r="84">
          <cell r="A84" t="str">
            <v>420 Паштеты «Печеночный с морковью ГОСТ» Фикс.вес 0,1 ТМ «Стародворье»  Поком</v>
          </cell>
          <cell r="B84" t="str">
            <v>шт</v>
          </cell>
          <cell r="E84">
            <v>20</v>
          </cell>
          <cell r="F84">
            <v>20</v>
          </cell>
          <cell r="H84">
            <v>0.1</v>
          </cell>
          <cell r="I84">
            <v>730</v>
          </cell>
        </row>
        <row r="85">
          <cell r="A85" t="str">
            <v>421 Сардельки Сливушки #минидельки ТМ Вязанка айпил мгс ф/в 0,33 кг  Поком</v>
          </cell>
          <cell r="B85" t="str">
            <v>шт</v>
          </cell>
          <cell r="E85">
            <v>6</v>
          </cell>
          <cell r="F85">
            <v>6</v>
          </cell>
          <cell r="H85">
            <v>0.33</v>
          </cell>
          <cell r="I85">
            <v>40</v>
          </cell>
        </row>
        <row r="86">
          <cell r="A86" t="str">
            <v>422 Сардельки «Сливушки с сыром #минидельки» ф/в 0,33 айпил ТМ «Вязанка»  Поком</v>
          </cell>
          <cell r="B86" t="str">
            <v>шт</v>
          </cell>
          <cell r="E86">
            <v>6</v>
          </cell>
          <cell r="F86">
            <v>6</v>
          </cell>
          <cell r="H86">
            <v>0.33</v>
          </cell>
          <cell r="I86">
            <v>40</v>
          </cell>
        </row>
        <row r="87">
          <cell r="A87" t="str">
            <v>423 Сосиски «Сливушки с сыром» ф/в 0,3 п/а ТМ «Вязанка»  Поком</v>
          </cell>
          <cell r="B87" t="str">
            <v>шт</v>
          </cell>
          <cell r="E87">
            <v>6</v>
          </cell>
          <cell r="F87">
            <v>6</v>
          </cell>
          <cell r="H87">
            <v>0.3</v>
          </cell>
          <cell r="I87">
            <v>40</v>
          </cell>
        </row>
        <row r="88">
          <cell r="A88" t="str">
            <v>424 Сосиски Сливочные Вязанка Сливушки Весовые П/а мгс Вязанка  Поком</v>
          </cell>
          <cell r="B88" t="str">
            <v>кг</v>
          </cell>
          <cell r="E88">
            <v>8.1479999999999997</v>
          </cell>
          <cell r="F88">
            <v>5.5119999999999996</v>
          </cell>
          <cell r="G88">
            <v>2.6360000000000001</v>
          </cell>
          <cell r="H88">
            <v>1</v>
          </cell>
          <cell r="I88">
            <v>45</v>
          </cell>
        </row>
        <row r="89">
          <cell r="A89" t="str">
            <v>425 Сосиски «Сочные без свинины» Весовые ТМ «Особый рецепт» 1,3 кг  Поком</v>
          </cell>
          <cell r="B89" t="str">
            <v>кг</v>
          </cell>
          <cell r="E89">
            <v>8.2530000000000001</v>
          </cell>
          <cell r="F89">
            <v>8.2530000000000001</v>
          </cell>
          <cell r="H89">
            <v>1</v>
          </cell>
          <cell r="I89">
            <v>40</v>
          </cell>
        </row>
        <row r="90">
          <cell r="A90" t="str">
            <v>426 С/к колбасы Чипсы сыровяленые из натурального филе Ядрена копоть Фикс.вес 0,03 Поком</v>
          </cell>
          <cell r="B90" t="str">
            <v>шт</v>
          </cell>
          <cell r="E90">
            <v>10</v>
          </cell>
          <cell r="F90">
            <v>10</v>
          </cell>
          <cell r="H90">
            <v>0.03</v>
          </cell>
          <cell r="I90">
            <v>120</v>
          </cell>
        </row>
        <row r="91">
          <cell r="A91" t="str">
            <v>БОНУС_096  Сосиски Баварские,  0.42кг,ПОКОМ</v>
          </cell>
          <cell r="B91" t="str">
            <v>шт</v>
          </cell>
          <cell r="E91">
            <v>19</v>
          </cell>
          <cell r="F91">
            <v>103</v>
          </cell>
          <cell r="G91">
            <v>-84</v>
          </cell>
          <cell r="H91">
            <v>0</v>
          </cell>
          <cell r="I91">
            <v>0</v>
          </cell>
        </row>
        <row r="92">
          <cell r="A92" t="str">
            <v>БОНУС_225  Колбаса Дугушка со шпиком, ВЕС, ТМ Стародворье   ПОКОМ</v>
          </cell>
          <cell r="B92" t="str">
            <v>кг</v>
          </cell>
          <cell r="D92">
            <v>3.5179999999999998</v>
          </cell>
          <cell r="H92">
            <v>0</v>
          </cell>
          <cell r="I92">
            <v>0</v>
          </cell>
        </row>
        <row r="93">
          <cell r="A93" t="str">
            <v>БОНУС_229  Колбаса Молочная Дугушка, в/у, ВЕС, ТМ Стародворье   ПОКОМ</v>
          </cell>
          <cell r="B93" t="str">
            <v>кг</v>
          </cell>
          <cell r="D93">
            <v>-14.135999999999999</v>
          </cell>
          <cell r="E93">
            <v>33.850999999999999</v>
          </cell>
          <cell r="F93">
            <v>38.734999999999999</v>
          </cell>
          <cell r="G93">
            <v>-24.295999999999999</v>
          </cell>
          <cell r="H93">
            <v>0</v>
          </cell>
          <cell r="I93">
            <v>0</v>
          </cell>
        </row>
        <row r="94">
          <cell r="A94" t="str">
            <v>БОНУС_314 Колбаса вареная Филейская ТМ Вязанка ТС Классическая в оболочке полиамид.  ПОКОМ</v>
          </cell>
          <cell r="B94" t="str">
            <v>кг</v>
          </cell>
          <cell r="D94">
            <v>71.096000000000004</v>
          </cell>
          <cell r="F94">
            <v>36.054000000000002</v>
          </cell>
          <cell r="G94">
            <v>33.628999999999998</v>
          </cell>
          <cell r="H94">
            <v>0</v>
          </cell>
          <cell r="I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53"/>
  <sheetViews>
    <sheetView tabSelected="1" workbookViewId="0">
      <pane ySplit="5" topLeftCell="A6" activePane="bottomLeft" state="frozen"/>
      <selection pane="bottomLeft" activeCell="AA14" sqref="AA14"/>
    </sheetView>
  </sheetViews>
  <sheetFormatPr defaultColWidth="10.5" defaultRowHeight="11.45" customHeight="1" outlineLevelRow="2" x14ac:dyDescent="0.2"/>
  <cols>
    <col min="1" max="1" width="68.5" style="1" customWidth="1"/>
    <col min="2" max="2" width="3.1640625" style="1" customWidth="1"/>
    <col min="3" max="3" width="9.1640625" style="1" customWidth="1"/>
    <col min="4" max="7" width="6.83203125" style="1" customWidth="1"/>
    <col min="8" max="8" width="4.83203125" style="16" customWidth="1"/>
    <col min="9" max="9" width="4.83203125" style="23" customWidth="1"/>
    <col min="10" max="10" width="1" style="7" customWidth="1"/>
    <col min="11" max="13" width="1.1640625" style="7" customWidth="1"/>
    <col min="14" max="14" width="10.5" style="7"/>
    <col min="15" max="16" width="9" style="7" customWidth="1"/>
    <col min="17" max="17" width="17" style="7" customWidth="1"/>
    <col min="18" max="19" width="6" style="7" customWidth="1"/>
    <col min="20" max="22" width="8.6640625" style="7" customWidth="1"/>
    <col min="23" max="23" width="21.83203125" style="7" customWidth="1"/>
    <col min="24" max="16384" width="10.5" style="7"/>
  </cols>
  <sheetData>
    <row r="1" spans="1:24" ht="12.95" customHeight="1" outlineLevel="1" x14ac:dyDescent="0.2">
      <c r="A1" s="3" t="s">
        <v>0</v>
      </c>
    </row>
    <row r="2" spans="1:24" ht="12.95" customHeight="1" outlineLevel="1" x14ac:dyDescent="0.2">
      <c r="A2" s="3"/>
    </row>
    <row r="3" spans="1:24" ht="26.1" customHeight="1" x14ac:dyDescent="0.2">
      <c r="A3" s="6" t="s">
        <v>1</v>
      </c>
      <c r="B3" s="6" t="s">
        <v>2</v>
      </c>
      <c r="C3" s="6" t="s">
        <v>72</v>
      </c>
      <c r="D3" s="6" t="s">
        <v>3</v>
      </c>
      <c r="E3" s="6"/>
      <c r="F3" s="6"/>
      <c r="G3" s="6"/>
      <c r="H3" s="10" t="s">
        <v>57</v>
      </c>
      <c r="I3" s="22" t="s">
        <v>74</v>
      </c>
      <c r="J3" s="2" t="s">
        <v>58</v>
      </c>
      <c r="K3" s="2" t="s">
        <v>59</v>
      </c>
      <c r="L3" s="2" t="s">
        <v>60</v>
      </c>
      <c r="M3" s="2" t="s">
        <v>60</v>
      </c>
      <c r="N3" s="2" t="s">
        <v>61</v>
      </c>
      <c r="O3" s="2" t="s">
        <v>60</v>
      </c>
      <c r="P3" s="11" t="s">
        <v>62</v>
      </c>
      <c r="Q3" s="12"/>
      <c r="R3" s="2" t="s">
        <v>63</v>
      </c>
      <c r="S3" s="2" t="s">
        <v>64</v>
      </c>
      <c r="T3" s="13" t="s">
        <v>65</v>
      </c>
      <c r="U3" s="13" t="s">
        <v>66</v>
      </c>
      <c r="V3" s="13" t="s">
        <v>71</v>
      </c>
      <c r="W3" s="2" t="s">
        <v>67</v>
      </c>
      <c r="X3" s="2" t="s">
        <v>68</v>
      </c>
    </row>
    <row r="4" spans="1:24" ht="26.1" customHeight="1" x14ac:dyDescent="0.2">
      <c r="A4" s="6" t="s">
        <v>1</v>
      </c>
      <c r="B4" s="6" t="s">
        <v>2</v>
      </c>
      <c r="C4" s="6" t="s">
        <v>72</v>
      </c>
      <c r="D4" s="6" t="s">
        <v>4</v>
      </c>
      <c r="E4" s="6" t="s">
        <v>5</v>
      </c>
      <c r="F4" s="6" t="s">
        <v>6</v>
      </c>
      <c r="G4" s="6" t="s">
        <v>7</v>
      </c>
      <c r="H4" s="10"/>
      <c r="I4" s="22" t="s">
        <v>74</v>
      </c>
      <c r="J4" s="2"/>
      <c r="K4" s="2"/>
      <c r="L4" s="13"/>
      <c r="M4" s="2"/>
      <c r="N4" s="2"/>
      <c r="O4" s="2"/>
      <c r="P4" s="11" t="s">
        <v>69</v>
      </c>
      <c r="Q4" s="12" t="s">
        <v>70</v>
      </c>
      <c r="R4" s="2"/>
      <c r="S4" s="2"/>
      <c r="T4" s="2"/>
      <c r="U4" s="2"/>
      <c r="V4" s="2"/>
      <c r="W4" s="2"/>
      <c r="X4" s="2"/>
    </row>
    <row r="5" spans="1:24" ht="11.1" customHeight="1" x14ac:dyDescent="0.2">
      <c r="A5" s="8"/>
      <c r="B5" s="8"/>
      <c r="C5" s="8"/>
      <c r="D5" s="4"/>
      <c r="E5" s="4"/>
      <c r="F5" s="14">
        <f t="shared" ref="F5:G5" si="0">SUM(F6:F71)</f>
        <v>6091.8760000000002</v>
      </c>
      <c r="G5" s="14">
        <f t="shared" si="0"/>
        <v>6648.1040000000021</v>
      </c>
      <c r="H5" s="10"/>
      <c r="J5" s="14">
        <f t="shared" ref="J5:O5" si="1">SUM(J6:J71)</f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1218.3751999999999</v>
      </c>
      <c r="O5" s="14">
        <f t="shared" si="1"/>
        <v>8364.8945999999996</v>
      </c>
      <c r="P5" s="14">
        <f t="shared" ref="P5" si="2">SUM(P6:P63)</f>
        <v>0</v>
      </c>
      <c r="Q5" s="15"/>
      <c r="R5" s="2"/>
      <c r="S5" s="2"/>
      <c r="T5" s="14">
        <f>SUM(T6:T71)</f>
        <v>1087.3924</v>
      </c>
      <c r="U5" s="14">
        <f>SUM(U6:U71)</f>
        <v>1020.4604</v>
      </c>
      <c r="V5" s="14">
        <f>SUM(V6:V71)</f>
        <v>1040.7968000000003</v>
      </c>
      <c r="W5" s="2"/>
      <c r="X5" s="14">
        <f>SUM(X6:X71)</f>
        <v>7596.6945999999998</v>
      </c>
    </row>
    <row r="6" spans="1:24" ht="11.1" customHeight="1" outlineLevel="2" x14ac:dyDescent="0.2">
      <c r="A6" s="9" t="s">
        <v>8</v>
      </c>
      <c r="B6" s="9" t="s">
        <v>9</v>
      </c>
      <c r="C6" s="9"/>
      <c r="D6" s="5"/>
      <c r="E6" s="5"/>
      <c r="F6" s="5"/>
      <c r="G6" s="5">
        <v>-1.373</v>
      </c>
      <c r="H6" s="16">
        <v>0</v>
      </c>
      <c r="I6" s="23">
        <v>0</v>
      </c>
      <c r="N6" s="7">
        <f>F6/5</f>
        <v>0</v>
      </c>
      <c r="O6" s="17"/>
      <c r="P6" s="17"/>
      <c r="R6" s="7" t="e">
        <f>(G6+O6)/N6</f>
        <v>#DIV/0!</v>
      </c>
      <c r="S6" s="7" t="e">
        <f>G6/N6</f>
        <v>#DIV/0!</v>
      </c>
      <c r="T6" s="7">
        <v>0</v>
      </c>
      <c r="U6" s="7">
        <v>0</v>
      </c>
      <c r="V6" s="7">
        <v>0</v>
      </c>
      <c r="X6" s="7">
        <f>O6*H6</f>
        <v>0</v>
      </c>
    </row>
    <row r="7" spans="1:24" ht="11.1" customHeight="1" outlineLevel="2" x14ac:dyDescent="0.2">
      <c r="A7" s="19" t="s">
        <v>10</v>
      </c>
      <c r="B7" s="9" t="s">
        <v>9</v>
      </c>
      <c r="C7" s="18" t="str">
        <f>VLOOKUP(A7,[2]TDSheet!$A:$C,3,0)</f>
        <v>Нояб</v>
      </c>
      <c r="D7" s="5">
        <v>71.816999999999993</v>
      </c>
      <c r="E7" s="5"/>
      <c r="F7" s="5">
        <v>57.975000000000001</v>
      </c>
      <c r="G7" s="5">
        <v>5.5119999999999996</v>
      </c>
      <c r="H7" s="16">
        <f>VLOOKUP(A7,[2]TDSheet!$A:$H,8,0)</f>
        <v>1</v>
      </c>
      <c r="I7" s="23">
        <f>VLOOKUP(A7,[3]TDSheet!$A:$I,9,0)</f>
        <v>50</v>
      </c>
      <c r="N7" s="7">
        <f t="shared" ref="N7:N53" si="3">F7/5</f>
        <v>11.595000000000001</v>
      </c>
      <c r="O7" s="17">
        <v>85</v>
      </c>
      <c r="P7" s="17"/>
      <c r="R7" s="7">
        <f t="shared" ref="R7:R53" si="4">(G7+O7)/N7</f>
        <v>7.8061233290211298</v>
      </c>
      <c r="S7" s="7">
        <f t="shared" ref="S7:S53" si="5">G7/N7</f>
        <v>0.47537731780940051</v>
      </c>
      <c r="T7" s="7">
        <f>VLOOKUP(A7,[2]TDSheet!$A:$T,20,0)</f>
        <v>7.6641999999999992</v>
      </c>
      <c r="U7" s="7">
        <f>VLOOKUP(A7,[2]TDSheet!$A:$U,21,0)</f>
        <v>1.1972</v>
      </c>
      <c r="V7" s="7">
        <f>VLOOKUP(A7,[2]TDSheet!$A:$M,13,0)</f>
        <v>9.0733999999999995</v>
      </c>
      <c r="X7" s="7">
        <f t="shared" ref="X7:X53" si="6">O7*H7</f>
        <v>85</v>
      </c>
    </row>
    <row r="8" spans="1:24" ht="11.1" customHeight="1" outlineLevel="2" x14ac:dyDescent="0.2">
      <c r="A8" s="9" t="s">
        <v>11</v>
      </c>
      <c r="B8" s="9" t="s">
        <v>9</v>
      </c>
      <c r="C8" s="9"/>
      <c r="D8" s="5">
        <v>146.768</v>
      </c>
      <c r="E8" s="5"/>
      <c r="F8" s="5">
        <v>61.2</v>
      </c>
      <c r="G8" s="5">
        <v>73.426000000000002</v>
      </c>
      <c r="H8" s="16">
        <f>VLOOKUP(A8,[2]TDSheet!$A:$H,8,0)</f>
        <v>1</v>
      </c>
      <c r="I8" s="23">
        <f>VLOOKUP(A8,[3]TDSheet!$A:$I,9,0)</f>
        <v>45</v>
      </c>
      <c r="N8" s="7">
        <f t="shared" si="3"/>
        <v>12.24</v>
      </c>
      <c r="O8" s="17">
        <v>85</v>
      </c>
      <c r="P8" s="17"/>
      <c r="R8" s="7">
        <f t="shared" si="4"/>
        <v>12.94330065359477</v>
      </c>
      <c r="S8" s="7">
        <f t="shared" si="5"/>
        <v>5.9988562091503272</v>
      </c>
      <c r="T8" s="7">
        <f>VLOOKUP(A8,[2]TDSheet!$A:$T,20,0)</f>
        <v>2.7345999999999999</v>
      </c>
      <c r="U8" s="7">
        <f>VLOOKUP(A8,[2]TDSheet!$A:$U,21,0)</f>
        <v>11.08</v>
      </c>
      <c r="V8" s="7">
        <f>VLOOKUP(A8,[2]TDSheet!$A:$M,13,0)</f>
        <v>2.6960000000000002</v>
      </c>
      <c r="X8" s="7">
        <f t="shared" si="6"/>
        <v>85</v>
      </c>
    </row>
    <row r="9" spans="1:24" ht="11.1" customHeight="1" outlineLevel="2" x14ac:dyDescent="0.2">
      <c r="A9" s="9" t="s">
        <v>12</v>
      </c>
      <c r="B9" s="9" t="s">
        <v>9</v>
      </c>
      <c r="C9" s="9"/>
      <c r="D9" s="5">
        <v>60.872</v>
      </c>
      <c r="E9" s="5">
        <v>121.842</v>
      </c>
      <c r="F9" s="5">
        <v>56.026000000000003</v>
      </c>
      <c r="G9" s="5">
        <v>108.93</v>
      </c>
      <c r="H9" s="16">
        <f>VLOOKUP(A9,[2]TDSheet!$A:$H,8,0)</f>
        <v>1</v>
      </c>
      <c r="I9" s="23">
        <f>VLOOKUP(A9,[3]TDSheet!$A:$I,9,0)</f>
        <v>45</v>
      </c>
      <c r="N9" s="7">
        <f t="shared" si="3"/>
        <v>11.205200000000001</v>
      </c>
      <c r="O9" s="17">
        <v>35</v>
      </c>
      <c r="P9" s="17"/>
      <c r="R9" s="7">
        <f t="shared" si="4"/>
        <v>12.844929140042122</v>
      </c>
      <c r="S9" s="7">
        <f t="shared" si="5"/>
        <v>9.7213793595830502</v>
      </c>
      <c r="T9" s="7">
        <f>VLOOKUP(A9,[2]TDSheet!$A:$T,20,0)</f>
        <v>16.848199999999999</v>
      </c>
      <c r="U9" s="7">
        <f>VLOOKUP(A9,[2]TDSheet!$A:$U,21,0)</f>
        <v>3.8438000000000003</v>
      </c>
      <c r="V9" s="7">
        <f>VLOOKUP(A9,[2]TDSheet!$A:$M,13,0)</f>
        <v>19.632400000000001</v>
      </c>
      <c r="X9" s="7">
        <f t="shared" si="6"/>
        <v>35</v>
      </c>
    </row>
    <row r="10" spans="1:24" ht="11.1" customHeight="1" outlineLevel="2" x14ac:dyDescent="0.2">
      <c r="A10" s="19" t="s">
        <v>73</v>
      </c>
      <c r="B10" s="19" t="s">
        <v>21</v>
      </c>
      <c r="C10" s="9"/>
      <c r="D10" s="5"/>
      <c r="E10" s="5"/>
      <c r="F10" s="5"/>
      <c r="G10" s="5"/>
      <c r="H10" s="16">
        <v>0.42</v>
      </c>
      <c r="I10" s="23">
        <f>VLOOKUP(A10,[3]TDSheet!$A:$I,9,0)</f>
        <v>45</v>
      </c>
      <c r="N10" s="7">
        <f t="shared" si="3"/>
        <v>0</v>
      </c>
      <c r="O10" s="21">
        <v>30</v>
      </c>
      <c r="P10" s="17"/>
      <c r="R10" s="7" t="e">
        <f t="shared" si="4"/>
        <v>#DIV/0!</v>
      </c>
      <c r="S10" s="7" t="e">
        <f t="shared" si="5"/>
        <v>#DIV/0!</v>
      </c>
      <c r="T10" s="7">
        <v>0</v>
      </c>
      <c r="U10" s="7">
        <v>0</v>
      </c>
      <c r="V10" s="7">
        <v>0</v>
      </c>
      <c r="X10" s="7">
        <f t="shared" si="6"/>
        <v>12.6</v>
      </c>
    </row>
    <row r="11" spans="1:24" ht="11.1" customHeight="1" outlineLevel="2" x14ac:dyDescent="0.2">
      <c r="A11" s="9" t="s">
        <v>23</v>
      </c>
      <c r="B11" s="9" t="s">
        <v>9</v>
      </c>
      <c r="C11" s="18" t="str">
        <f>VLOOKUP(A11,[2]TDSheet!$A:$C,3,0)</f>
        <v>Нояб</v>
      </c>
      <c r="D11" s="5">
        <v>142.75899999999999</v>
      </c>
      <c r="E11" s="5"/>
      <c r="F11" s="5">
        <v>126.98099999999999</v>
      </c>
      <c r="G11" s="5">
        <v>1.722</v>
      </c>
      <c r="H11" s="16">
        <f>VLOOKUP(A11,[2]TDSheet!$A:$H,8,0)</f>
        <v>1</v>
      </c>
      <c r="I11" s="23">
        <f>VLOOKUP(A11,[3]TDSheet!$A:$I,9,0)</f>
        <v>55</v>
      </c>
      <c r="N11" s="7">
        <f t="shared" si="3"/>
        <v>25.3962</v>
      </c>
      <c r="O11" s="17">
        <v>190</v>
      </c>
      <c r="P11" s="17"/>
      <c r="R11" s="7">
        <f t="shared" si="4"/>
        <v>7.5492396500263821</v>
      </c>
      <c r="S11" s="7">
        <f t="shared" si="5"/>
        <v>6.7805419708460324E-2</v>
      </c>
      <c r="T11" s="7">
        <f>VLOOKUP(A11,[2]TDSheet!$A:$T,20,0)</f>
        <v>2.8113999999999999</v>
      </c>
      <c r="U11" s="7">
        <f>VLOOKUP(A11,[2]TDSheet!$A:$U,21,0)</f>
        <v>19.744</v>
      </c>
      <c r="V11" s="7">
        <f>VLOOKUP(A11,[2]TDSheet!$A:$M,13,0)</f>
        <v>2.8111999999999999</v>
      </c>
      <c r="W11" s="20" t="str">
        <f>VLOOKUP(A11,[2]TDSheet!$A:$V,22,0)</f>
        <v>акция/вывод</v>
      </c>
      <c r="X11" s="7">
        <f t="shared" si="6"/>
        <v>190</v>
      </c>
    </row>
    <row r="12" spans="1:24" ht="11.1" customHeight="1" outlineLevel="2" x14ac:dyDescent="0.2">
      <c r="A12" s="9" t="s">
        <v>24</v>
      </c>
      <c r="B12" s="9" t="s">
        <v>9</v>
      </c>
      <c r="C12" s="9"/>
      <c r="D12" s="5">
        <v>1536.2239999999999</v>
      </c>
      <c r="E12" s="5">
        <v>555.17499999999995</v>
      </c>
      <c r="F12" s="5">
        <v>976.14300000000003</v>
      </c>
      <c r="G12" s="5">
        <v>1001.802</v>
      </c>
      <c r="H12" s="16">
        <f>VLOOKUP(A12,[2]TDSheet!$A:$H,8,0)</f>
        <v>1</v>
      </c>
      <c r="I12" s="23">
        <f>VLOOKUP(A12,[3]TDSheet!$A:$I,9,0)</f>
        <v>50</v>
      </c>
      <c r="N12" s="7">
        <f t="shared" si="3"/>
        <v>195.2286</v>
      </c>
      <c r="O12" s="17">
        <v>1450</v>
      </c>
      <c r="P12" s="17"/>
      <c r="R12" s="7">
        <f t="shared" si="4"/>
        <v>12.558621021715057</v>
      </c>
      <c r="S12" s="7">
        <f t="shared" si="5"/>
        <v>5.1314305383534995</v>
      </c>
      <c r="T12" s="7">
        <f>VLOOKUP(A12,[2]TDSheet!$A:$T,20,0)</f>
        <v>145.85899999999998</v>
      </c>
      <c r="U12" s="7">
        <f>VLOOKUP(A12,[2]TDSheet!$A:$U,21,0)</f>
        <v>179.6268</v>
      </c>
      <c r="V12" s="7">
        <f>VLOOKUP(A12,[2]TDSheet!$A:$M,13,0)</f>
        <v>161.2748</v>
      </c>
      <c r="X12" s="7">
        <f t="shared" si="6"/>
        <v>1450</v>
      </c>
    </row>
    <row r="13" spans="1:24" ht="21.95" customHeight="1" outlineLevel="2" x14ac:dyDescent="0.2">
      <c r="A13" s="9" t="s">
        <v>25</v>
      </c>
      <c r="B13" s="9" t="s">
        <v>9</v>
      </c>
      <c r="C13" s="9"/>
      <c r="D13" s="5">
        <v>5.2619999999999996</v>
      </c>
      <c r="E13" s="5">
        <v>80.058000000000007</v>
      </c>
      <c r="F13" s="5">
        <v>7.87</v>
      </c>
      <c r="G13" s="5">
        <v>74.825000000000003</v>
      </c>
      <c r="H13" s="16">
        <f>VLOOKUP(A13,[2]TDSheet!$A:$H,8,0)</f>
        <v>1</v>
      </c>
      <c r="I13" s="23">
        <f>VLOOKUP(A13,[1]TDSheet!$A:$I,9,0)</f>
        <v>55</v>
      </c>
      <c r="N13" s="7">
        <f t="shared" si="3"/>
        <v>1.5740000000000001</v>
      </c>
      <c r="O13" s="17"/>
      <c r="P13" s="17"/>
      <c r="R13" s="7">
        <f t="shared" si="4"/>
        <v>47.538119440914869</v>
      </c>
      <c r="S13" s="7">
        <f t="shared" si="5"/>
        <v>47.538119440914869</v>
      </c>
      <c r="T13" s="7">
        <f>VLOOKUP(A13,[2]TDSheet!$A:$T,20,0)</f>
        <v>1.1704000000000001</v>
      </c>
      <c r="U13" s="7">
        <f>VLOOKUP(A13,[2]TDSheet!$A:$U,21,0)</f>
        <v>0</v>
      </c>
      <c r="V13" s="7">
        <f>VLOOKUP(A13,[2]TDSheet!$A:$M,13,0)</f>
        <v>1.228</v>
      </c>
      <c r="X13" s="7">
        <f t="shared" si="6"/>
        <v>0</v>
      </c>
    </row>
    <row r="14" spans="1:24" ht="11.1" customHeight="1" outlineLevel="2" x14ac:dyDescent="0.2">
      <c r="A14" s="9" t="s">
        <v>26</v>
      </c>
      <c r="B14" s="9" t="s">
        <v>9</v>
      </c>
      <c r="C14" s="18" t="str">
        <f>VLOOKUP(A14,[2]TDSheet!$A:$C,3,0)</f>
        <v>Нояб</v>
      </c>
      <c r="D14" s="5">
        <v>183.952</v>
      </c>
      <c r="E14" s="5">
        <v>232.41900000000001</v>
      </c>
      <c r="F14" s="5">
        <v>168.30500000000001</v>
      </c>
      <c r="G14" s="5">
        <v>228.76400000000001</v>
      </c>
      <c r="H14" s="16">
        <f>VLOOKUP(A14,[2]TDSheet!$A:$H,8,0)</f>
        <v>1</v>
      </c>
      <c r="I14" s="23">
        <f>VLOOKUP(A14,[3]TDSheet!$A:$I,9,0)</f>
        <v>55</v>
      </c>
      <c r="N14" s="7">
        <f t="shared" si="3"/>
        <v>33.661000000000001</v>
      </c>
      <c r="O14" s="17">
        <v>200</v>
      </c>
      <c r="P14" s="17"/>
      <c r="R14" s="7">
        <f t="shared" si="4"/>
        <v>12.737708327144173</v>
      </c>
      <c r="S14" s="7">
        <f t="shared" si="5"/>
        <v>6.7961141974391728</v>
      </c>
      <c r="T14" s="7">
        <f>VLOOKUP(A14,[2]TDSheet!$A:$T,20,0)</f>
        <v>22.1554</v>
      </c>
      <c r="U14" s="7">
        <f>VLOOKUP(A14,[2]TDSheet!$A:$U,21,0)</f>
        <v>7.2075999999999993</v>
      </c>
      <c r="V14" s="7">
        <f>VLOOKUP(A14,[2]TDSheet!$A:$M,13,0)</f>
        <v>31.5944</v>
      </c>
      <c r="X14" s="7">
        <f t="shared" si="6"/>
        <v>200</v>
      </c>
    </row>
    <row r="15" spans="1:24" ht="11.1" customHeight="1" outlineLevel="2" x14ac:dyDescent="0.2">
      <c r="A15" s="9" t="s">
        <v>27</v>
      </c>
      <c r="B15" s="9" t="s">
        <v>9</v>
      </c>
      <c r="C15" s="9"/>
      <c r="D15" s="5">
        <v>1183.0250000000001</v>
      </c>
      <c r="E15" s="5">
        <v>659.63800000000003</v>
      </c>
      <c r="F15" s="5">
        <v>861.86099999999999</v>
      </c>
      <c r="G15" s="5">
        <v>861.76400000000001</v>
      </c>
      <c r="H15" s="16">
        <f>VLOOKUP(A15,[2]TDSheet!$A:$H,8,0)</f>
        <v>1</v>
      </c>
      <c r="I15" s="23">
        <f>VLOOKUP(A15,[3]TDSheet!$A:$I,9,0)</f>
        <v>60</v>
      </c>
      <c r="N15" s="7">
        <f t="shared" si="3"/>
        <v>172.37219999999999</v>
      </c>
      <c r="O15" s="17">
        <v>1300</v>
      </c>
      <c r="P15" s="17"/>
      <c r="R15" s="7">
        <f t="shared" si="4"/>
        <v>12.541256652754912</v>
      </c>
      <c r="S15" s="7">
        <f t="shared" si="5"/>
        <v>4.9994372642456266</v>
      </c>
      <c r="T15" s="7">
        <f>VLOOKUP(A15,[2]TDSheet!$A:$T,20,0)</f>
        <v>183.35139999999998</v>
      </c>
      <c r="U15" s="7">
        <f>VLOOKUP(A15,[2]TDSheet!$A:$U,21,0)</f>
        <v>148.0274</v>
      </c>
      <c r="V15" s="7">
        <f>VLOOKUP(A15,[2]TDSheet!$A:$M,13,0)</f>
        <v>142.82260000000002</v>
      </c>
      <c r="X15" s="7">
        <f t="shared" si="6"/>
        <v>1300</v>
      </c>
    </row>
    <row r="16" spans="1:24" ht="21.95" customHeight="1" outlineLevel="2" x14ac:dyDescent="0.2">
      <c r="A16" s="9" t="s">
        <v>28</v>
      </c>
      <c r="B16" s="9" t="s">
        <v>9</v>
      </c>
      <c r="C16" s="18" t="str">
        <f>VLOOKUP(A16,[2]TDSheet!$A:$C,3,0)</f>
        <v>Нояб</v>
      </c>
      <c r="D16" s="5">
        <v>85.572000000000003</v>
      </c>
      <c r="E16" s="5">
        <v>15.85</v>
      </c>
      <c r="F16" s="5">
        <v>53.905999999999999</v>
      </c>
      <c r="G16" s="5">
        <v>43.119</v>
      </c>
      <c r="H16" s="16">
        <f>VLOOKUP(A16,[2]TDSheet!$A:$H,8,0)</f>
        <v>1</v>
      </c>
      <c r="I16" s="23">
        <f>VLOOKUP(A16,[3]TDSheet!$A:$I,9,0)</f>
        <v>50</v>
      </c>
      <c r="N16" s="7">
        <f t="shared" si="3"/>
        <v>10.7812</v>
      </c>
      <c r="O16" s="17">
        <v>85</v>
      </c>
      <c r="P16" s="17"/>
      <c r="R16" s="7">
        <f t="shared" si="4"/>
        <v>11.883556561421734</v>
      </c>
      <c r="S16" s="7">
        <f t="shared" si="5"/>
        <v>3.9994620264905576</v>
      </c>
      <c r="T16" s="7">
        <f>VLOOKUP(A16,[2]TDSheet!$A:$T,20,0)</f>
        <v>7.0501999999999994</v>
      </c>
      <c r="U16" s="7">
        <f>VLOOKUP(A16,[2]TDSheet!$A:$U,21,0)</f>
        <v>1.0609999999999999</v>
      </c>
      <c r="V16" s="7">
        <f>VLOOKUP(A16,[2]TDSheet!$A:$M,13,0)</f>
        <v>7.6512000000000002</v>
      </c>
      <c r="X16" s="7">
        <f t="shared" si="6"/>
        <v>85</v>
      </c>
    </row>
    <row r="17" spans="1:24" ht="11.1" customHeight="1" outlineLevel="2" x14ac:dyDescent="0.2">
      <c r="A17" s="9" t="s">
        <v>29</v>
      </c>
      <c r="B17" s="9" t="s">
        <v>9</v>
      </c>
      <c r="C17" s="18" t="str">
        <f>VLOOKUP(A17,[2]TDSheet!$A:$C,3,0)</f>
        <v>Нояб</v>
      </c>
      <c r="D17" s="5">
        <v>115.89</v>
      </c>
      <c r="E17" s="5">
        <v>236.762</v>
      </c>
      <c r="F17" s="5">
        <v>119.229</v>
      </c>
      <c r="G17" s="5">
        <v>196.44</v>
      </c>
      <c r="H17" s="16">
        <f>VLOOKUP(A17,[2]TDSheet!$A:$H,8,0)</f>
        <v>1</v>
      </c>
      <c r="I17" s="23">
        <f>VLOOKUP(A17,[3]TDSheet!$A:$I,9,0)</f>
        <v>55</v>
      </c>
      <c r="N17" s="7">
        <f t="shared" si="3"/>
        <v>23.845800000000001</v>
      </c>
      <c r="O17" s="17">
        <v>110</v>
      </c>
      <c r="P17" s="17"/>
      <c r="R17" s="7">
        <f t="shared" si="4"/>
        <v>12.850900368199012</v>
      </c>
      <c r="S17" s="7">
        <f t="shared" si="5"/>
        <v>8.237928691845104</v>
      </c>
      <c r="T17" s="7">
        <f>VLOOKUP(A17,[2]TDSheet!$A:$T,20,0)</f>
        <v>27.653199999999998</v>
      </c>
      <c r="U17" s="7">
        <f>VLOOKUP(A17,[2]TDSheet!$A:$U,21,0)</f>
        <v>21.604800000000001</v>
      </c>
      <c r="V17" s="7">
        <f>VLOOKUP(A17,[2]TDSheet!$A:$M,13,0)</f>
        <v>33.698999999999998</v>
      </c>
      <c r="X17" s="7">
        <f t="shared" si="6"/>
        <v>110</v>
      </c>
    </row>
    <row r="18" spans="1:24" ht="21.95" customHeight="1" outlineLevel="2" x14ac:dyDescent="0.2">
      <c r="A18" s="9" t="s">
        <v>30</v>
      </c>
      <c r="B18" s="9" t="s">
        <v>9</v>
      </c>
      <c r="C18" s="9"/>
      <c r="D18" s="5">
        <v>1133.999</v>
      </c>
      <c r="E18" s="5">
        <v>906</v>
      </c>
      <c r="F18" s="5">
        <v>896.322</v>
      </c>
      <c r="G18" s="5">
        <v>995.54399999999998</v>
      </c>
      <c r="H18" s="16">
        <f>VLOOKUP(A18,[2]TDSheet!$A:$H,8,0)</f>
        <v>1</v>
      </c>
      <c r="I18" s="23">
        <f>VLOOKUP(A18,[3]TDSheet!$A:$I,9,0)</f>
        <v>60</v>
      </c>
      <c r="N18" s="7">
        <f t="shared" si="3"/>
        <v>179.26439999999999</v>
      </c>
      <c r="O18" s="17">
        <v>1250</v>
      </c>
      <c r="P18" s="17"/>
      <c r="R18" s="7">
        <f t="shared" si="4"/>
        <v>12.526435812130016</v>
      </c>
      <c r="S18" s="7">
        <f t="shared" si="5"/>
        <v>5.5534952840608618</v>
      </c>
      <c r="T18" s="7">
        <f>VLOOKUP(A18,[2]TDSheet!$A:$T,20,0)</f>
        <v>187.75399999999999</v>
      </c>
      <c r="U18" s="7">
        <f>VLOOKUP(A18,[2]TDSheet!$A:$U,21,0)</f>
        <v>150.94540000000001</v>
      </c>
      <c r="V18" s="7">
        <f>VLOOKUP(A18,[2]TDSheet!$A:$M,13,0)</f>
        <v>165.9126</v>
      </c>
      <c r="X18" s="7">
        <f t="shared" si="6"/>
        <v>1250</v>
      </c>
    </row>
    <row r="19" spans="1:24" ht="21.95" customHeight="1" outlineLevel="2" x14ac:dyDescent="0.2">
      <c r="A19" s="9" t="s">
        <v>31</v>
      </c>
      <c r="B19" s="9" t="s">
        <v>9</v>
      </c>
      <c r="C19" s="9"/>
      <c r="D19" s="5">
        <v>860.70600000000002</v>
      </c>
      <c r="E19" s="5">
        <v>462.59500000000003</v>
      </c>
      <c r="F19" s="5">
        <v>655.80899999999997</v>
      </c>
      <c r="G19" s="5">
        <v>564.04700000000003</v>
      </c>
      <c r="H19" s="16">
        <f>VLOOKUP(A19,[2]TDSheet!$A:$H,8,0)</f>
        <v>1</v>
      </c>
      <c r="I19" s="23">
        <f>VLOOKUP(A19,[3]TDSheet!$A:$I,9,0)</f>
        <v>60</v>
      </c>
      <c r="N19" s="7">
        <f t="shared" si="3"/>
        <v>131.1618</v>
      </c>
      <c r="O19" s="17">
        <f>12*N19-G19</f>
        <v>1009.8946000000001</v>
      </c>
      <c r="P19" s="17"/>
      <c r="R19" s="7">
        <f t="shared" si="4"/>
        <v>12</v>
      </c>
      <c r="S19" s="7">
        <f t="shared" si="5"/>
        <v>4.3003908150086385</v>
      </c>
      <c r="T19" s="7">
        <f>VLOOKUP(A19,[2]TDSheet!$A:$T,20,0)</f>
        <v>125.32339999999999</v>
      </c>
      <c r="U19" s="7">
        <f>VLOOKUP(A19,[2]TDSheet!$A:$U,21,0)</f>
        <v>107.08340000000001</v>
      </c>
      <c r="V19" s="7">
        <f>VLOOKUP(A19,[2]TDSheet!$A:$M,13,0)</f>
        <v>105.23260000000001</v>
      </c>
      <c r="X19" s="7">
        <f t="shared" si="6"/>
        <v>1009.8946000000001</v>
      </c>
    </row>
    <row r="20" spans="1:24" ht="11.1" customHeight="1" outlineLevel="2" x14ac:dyDescent="0.2">
      <c r="A20" s="9" t="s">
        <v>32</v>
      </c>
      <c r="B20" s="9" t="s">
        <v>9</v>
      </c>
      <c r="C20" s="18" t="str">
        <f>VLOOKUP(A20,[2]TDSheet!$A:$C,3,0)</f>
        <v>Нояб</v>
      </c>
      <c r="D20" s="5">
        <v>210.994</v>
      </c>
      <c r="E20" s="5"/>
      <c r="F20" s="5">
        <v>170.24799999999999</v>
      </c>
      <c r="G20" s="5">
        <v>25.913</v>
      </c>
      <c r="H20" s="16">
        <f>VLOOKUP(A20,[2]TDSheet!$A:$H,8,0)</f>
        <v>1</v>
      </c>
      <c r="I20" s="23">
        <f>VLOOKUP(A20,[3]TDSheet!$A:$I,9,0)</f>
        <v>60</v>
      </c>
      <c r="N20" s="7">
        <f t="shared" si="3"/>
        <v>34.049599999999998</v>
      </c>
      <c r="O20" s="17">
        <v>280</v>
      </c>
      <c r="P20" s="17"/>
      <c r="R20" s="7">
        <f t="shared" si="4"/>
        <v>8.9843346177341292</v>
      </c>
      <c r="S20" s="7">
        <f t="shared" si="5"/>
        <v>0.76103684037404262</v>
      </c>
      <c r="T20" s="7">
        <f>VLOOKUP(A20,[2]TDSheet!$A:$T,20,0)</f>
        <v>3.5177999999999998</v>
      </c>
      <c r="U20" s="7">
        <f>VLOOKUP(A20,[2]TDSheet!$A:$U,21,0)</f>
        <v>29.011599999999998</v>
      </c>
      <c r="V20" s="7">
        <f>VLOOKUP(A20,[2]TDSheet!$A:$M,13,0)</f>
        <v>2.617</v>
      </c>
      <c r="X20" s="7">
        <f t="shared" si="6"/>
        <v>280</v>
      </c>
    </row>
    <row r="21" spans="1:24" ht="11.1" customHeight="1" outlineLevel="2" x14ac:dyDescent="0.2">
      <c r="A21" s="9" t="s">
        <v>33</v>
      </c>
      <c r="B21" s="9" t="s">
        <v>9</v>
      </c>
      <c r="C21" s="18" t="str">
        <f>VLOOKUP(A21,[2]TDSheet!$A:$C,3,0)</f>
        <v>Нояб</v>
      </c>
      <c r="D21" s="5"/>
      <c r="E21" s="5">
        <v>58.023000000000003</v>
      </c>
      <c r="F21" s="5">
        <v>9.2420000000000009</v>
      </c>
      <c r="G21" s="5">
        <v>48.360999999999997</v>
      </c>
      <c r="H21" s="16">
        <f>VLOOKUP(A21,[2]TDSheet!$A:$H,8,0)</f>
        <v>1</v>
      </c>
      <c r="I21" s="23">
        <f>VLOOKUP(A21,[3]TDSheet!$A:$I,9,0)</f>
        <v>60</v>
      </c>
      <c r="N21" s="7">
        <f t="shared" si="3"/>
        <v>1.8484000000000003</v>
      </c>
      <c r="O21" s="17"/>
      <c r="P21" s="17"/>
      <c r="R21" s="7">
        <f t="shared" si="4"/>
        <v>26.163709153862793</v>
      </c>
      <c r="S21" s="7">
        <f t="shared" si="5"/>
        <v>26.163709153862793</v>
      </c>
      <c r="T21" s="7">
        <f>VLOOKUP(A21,[2]TDSheet!$A:$T,20,0)</f>
        <v>7.1974</v>
      </c>
      <c r="U21" s="7">
        <f>VLOOKUP(A21,[2]TDSheet!$A:$U,21,0)</f>
        <v>19.922599999999999</v>
      </c>
      <c r="V21" s="7">
        <f>VLOOKUP(A21,[2]TDSheet!$A:$M,13,0)</f>
        <v>0.35360000000000003</v>
      </c>
      <c r="X21" s="7">
        <f t="shared" si="6"/>
        <v>0</v>
      </c>
    </row>
    <row r="22" spans="1:24" ht="11.1" customHeight="1" outlineLevel="2" x14ac:dyDescent="0.2">
      <c r="A22" s="9" t="s">
        <v>34</v>
      </c>
      <c r="B22" s="9" t="s">
        <v>9</v>
      </c>
      <c r="C22" s="18" t="str">
        <f>VLOOKUP(A22,[2]TDSheet!$A:$C,3,0)</f>
        <v>Нояб</v>
      </c>
      <c r="D22" s="5">
        <v>130.10900000000001</v>
      </c>
      <c r="E22" s="5">
        <v>189.99199999999999</v>
      </c>
      <c r="F22" s="5">
        <v>146.107</v>
      </c>
      <c r="G22" s="5">
        <v>154.696</v>
      </c>
      <c r="H22" s="16">
        <f>VLOOKUP(A22,[2]TDSheet!$A:$H,8,0)</f>
        <v>1</v>
      </c>
      <c r="I22" s="23">
        <f>VLOOKUP(A22,[3]TDSheet!$A:$I,9,0)</f>
        <v>60</v>
      </c>
      <c r="N22" s="7">
        <f t="shared" si="3"/>
        <v>29.221399999999999</v>
      </c>
      <c r="O22" s="17">
        <v>220</v>
      </c>
      <c r="P22" s="17"/>
      <c r="R22" s="7">
        <f t="shared" si="4"/>
        <v>12.822657367545704</v>
      </c>
      <c r="S22" s="7">
        <f t="shared" si="5"/>
        <v>5.2939284223206284</v>
      </c>
      <c r="T22" s="7">
        <f>VLOOKUP(A22,[2]TDSheet!$A:$T,20,0)</f>
        <v>28.1096</v>
      </c>
      <c r="U22" s="7">
        <f>VLOOKUP(A22,[2]TDSheet!$A:$U,21,0)</f>
        <v>22.8246</v>
      </c>
      <c r="V22" s="7">
        <f>VLOOKUP(A22,[2]TDSheet!$A:$M,13,0)</f>
        <v>30.160399999999999</v>
      </c>
      <c r="X22" s="7">
        <f t="shared" si="6"/>
        <v>220</v>
      </c>
    </row>
    <row r="23" spans="1:24" ht="11.1" customHeight="1" outlineLevel="2" x14ac:dyDescent="0.2">
      <c r="A23" s="9" t="s">
        <v>35</v>
      </c>
      <c r="B23" s="9" t="s">
        <v>9</v>
      </c>
      <c r="C23" s="9"/>
      <c r="D23" s="5"/>
      <c r="E23" s="5"/>
      <c r="F23" s="5"/>
      <c r="G23" s="5">
        <v>-1.3420000000000001</v>
      </c>
      <c r="H23" s="16">
        <f>VLOOKUP(A23,[2]TDSheet!$A:$H,8,0)</f>
        <v>0</v>
      </c>
      <c r="I23" s="23">
        <f>VLOOKUP(A23,[1]TDSheet!$A:$I,9,0)</f>
        <v>40</v>
      </c>
      <c r="N23" s="7">
        <f t="shared" si="3"/>
        <v>0</v>
      </c>
      <c r="O23" s="17"/>
      <c r="P23" s="17"/>
      <c r="R23" s="7" t="e">
        <f t="shared" si="4"/>
        <v>#DIV/0!</v>
      </c>
      <c r="S23" s="7" t="e">
        <f t="shared" si="5"/>
        <v>#DIV/0!</v>
      </c>
      <c r="T23" s="7">
        <f>VLOOKUP(A23,[2]TDSheet!$A:$T,20,0)</f>
        <v>0</v>
      </c>
      <c r="U23" s="7">
        <f>VLOOKUP(A23,[2]TDSheet!$A:$U,21,0)</f>
        <v>0</v>
      </c>
      <c r="V23" s="7">
        <f>VLOOKUP(A23,[2]TDSheet!$A:$M,13,0)</f>
        <v>0.26840000000000003</v>
      </c>
      <c r="X23" s="7">
        <f t="shared" si="6"/>
        <v>0</v>
      </c>
    </row>
    <row r="24" spans="1:24" ht="11.1" customHeight="1" outlineLevel="2" x14ac:dyDescent="0.2">
      <c r="A24" s="9" t="s">
        <v>36</v>
      </c>
      <c r="B24" s="9" t="s">
        <v>9</v>
      </c>
      <c r="C24" s="9"/>
      <c r="D24" s="5">
        <v>215.80099999999999</v>
      </c>
      <c r="E24" s="5">
        <v>42.381</v>
      </c>
      <c r="F24" s="5">
        <v>83.665000000000006</v>
      </c>
      <c r="G24" s="5">
        <v>158.053</v>
      </c>
      <c r="H24" s="16">
        <f>VLOOKUP(A24,[2]TDSheet!$A:$H,8,0)</f>
        <v>1</v>
      </c>
      <c r="I24" s="23">
        <f>VLOOKUP(A24,[3]TDSheet!$A:$I,9,0)</f>
        <v>45</v>
      </c>
      <c r="N24" s="7">
        <f t="shared" si="3"/>
        <v>16.733000000000001</v>
      </c>
      <c r="O24" s="17">
        <v>55</v>
      </c>
      <c r="P24" s="17"/>
      <c r="R24" s="7">
        <f t="shared" si="4"/>
        <v>12.732504631566366</v>
      </c>
      <c r="S24" s="7">
        <f t="shared" si="5"/>
        <v>9.4455865654694318</v>
      </c>
      <c r="T24" s="7">
        <f>VLOOKUP(A24,[2]TDSheet!$A:$T,20,0)</f>
        <v>30.6144</v>
      </c>
      <c r="U24" s="7">
        <f>VLOOKUP(A24,[2]TDSheet!$A:$U,21,0)</f>
        <v>18.794999999999998</v>
      </c>
      <c r="V24" s="7">
        <f>VLOOKUP(A24,[2]TDSheet!$A:$M,13,0)</f>
        <v>19.535400000000003</v>
      </c>
      <c r="X24" s="7">
        <f t="shared" si="6"/>
        <v>55</v>
      </c>
    </row>
    <row r="25" spans="1:24" ht="11.1" customHeight="1" outlineLevel="2" x14ac:dyDescent="0.2">
      <c r="A25" s="9" t="s">
        <v>37</v>
      </c>
      <c r="B25" s="9" t="s">
        <v>9</v>
      </c>
      <c r="C25" s="9"/>
      <c r="D25" s="5">
        <v>192.59200000000001</v>
      </c>
      <c r="E25" s="5"/>
      <c r="F25" s="5">
        <v>73.872</v>
      </c>
      <c r="G25" s="5">
        <v>103.122</v>
      </c>
      <c r="H25" s="16">
        <f>VLOOKUP(A25,[2]TDSheet!$A:$H,8,0)</f>
        <v>1</v>
      </c>
      <c r="I25" s="23">
        <f>VLOOKUP(A25,[3]TDSheet!$A:$I,9,0)</f>
        <v>45</v>
      </c>
      <c r="N25" s="7">
        <f t="shared" si="3"/>
        <v>14.7744</v>
      </c>
      <c r="O25" s="17">
        <v>85</v>
      </c>
      <c r="P25" s="17"/>
      <c r="R25" s="7">
        <f t="shared" si="4"/>
        <v>12.732970543643059</v>
      </c>
      <c r="S25" s="7">
        <f t="shared" si="5"/>
        <v>6.9797758284600393</v>
      </c>
      <c r="T25" s="7">
        <f>VLOOKUP(A25,[2]TDSheet!$A:$T,20,0)</f>
        <v>22.2742</v>
      </c>
      <c r="U25" s="7">
        <f>VLOOKUP(A25,[2]TDSheet!$A:$U,21,0)</f>
        <v>19.147200000000002</v>
      </c>
      <c r="V25" s="7">
        <f>VLOOKUP(A25,[2]TDSheet!$A:$M,13,0)</f>
        <v>12.754799999999999</v>
      </c>
      <c r="X25" s="7">
        <f t="shared" si="6"/>
        <v>85</v>
      </c>
    </row>
    <row r="26" spans="1:24" ht="11.1" customHeight="1" outlineLevel="2" x14ac:dyDescent="0.2">
      <c r="A26" s="9" t="s">
        <v>46</v>
      </c>
      <c r="B26" s="9" t="s">
        <v>21</v>
      </c>
      <c r="C26" s="18" t="str">
        <f>VLOOKUP(A26,[2]TDSheet!$A:$C,3,0)</f>
        <v>Нояб</v>
      </c>
      <c r="D26" s="5">
        <v>354</v>
      </c>
      <c r="E26" s="5">
        <v>240</v>
      </c>
      <c r="F26" s="5">
        <v>355</v>
      </c>
      <c r="G26" s="5">
        <v>201</v>
      </c>
      <c r="H26" s="16">
        <f>VLOOKUP(A26,[2]TDSheet!$A:$H,8,0)</f>
        <v>0.4</v>
      </c>
      <c r="I26" s="23">
        <f>VLOOKUP(A26,[3]TDSheet!$A:$I,9,0)</f>
        <v>45</v>
      </c>
      <c r="N26" s="7">
        <f t="shared" si="3"/>
        <v>71</v>
      </c>
      <c r="O26" s="17">
        <v>580</v>
      </c>
      <c r="P26" s="17"/>
      <c r="R26" s="7">
        <f t="shared" si="4"/>
        <v>11</v>
      </c>
      <c r="S26" s="7">
        <f t="shared" si="5"/>
        <v>2.8309859154929575</v>
      </c>
      <c r="T26" s="7">
        <f>VLOOKUP(A26,[2]TDSheet!$A:$T,20,0)</f>
        <v>43.6</v>
      </c>
      <c r="U26" s="7">
        <f>VLOOKUP(A26,[2]TDSheet!$A:$U,21,0)</f>
        <v>46.2</v>
      </c>
      <c r="V26" s="7">
        <f>VLOOKUP(A26,[2]TDSheet!$A:$M,13,0)</f>
        <v>48.8</v>
      </c>
      <c r="X26" s="7">
        <f t="shared" si="6"/>
        <v>232</v>
      </c>
    </row>
    <row r="27" spans="1:24" ht="11.1" customHeight="1" outlineLevel="2" x14ac:dyDescent="0.2">
      <c r="A27" s="9" t="s">
        <v>47</v>
      </c>
      <c r="B27" s="9" t="s">
        <v>21</v>
      </c>
      <c r="C27" s="18" t="str">
        <f>VLOOKUP(A27,[2]TDSheet!$A:$C,3,0)</f>
        <v>Нояб</v>
      </c>
      <c r="D27" s="5"/>
      <c r="E27" s="5">
        <v>60</v>
      </c>
      <c r="F27" s="5">
        <v>-1</v>
      </c>
      <c r="G27" s="5">
        <v>60</v>
      </c>
      <c r="H27" s="16">
        <f>VLOOKUP(A27,[2]TDSheet!$A:$H,8,0)</f>
        <v>0.4</v>
      </c>
      <c r="I27" s="23">
        <f>VLOOKUP(A27,[3]TDSheet!$A:$I,9,0)</f>
        <v>40</v>
      </c>
      <c r="N27" s="7">
        <f t="shared" si="3"/>
        <v>-0.2</v>
      </c>
      <c r="O27" s="21">
        <v>20</v>
      </c>
      <c r="P27" s="17"/>
      <c r="R27" s="7">
        <f t="shared" si="4"/>
        <v>-400</v>
      </c>
      <c r="S27" s="7">
        <f t="shared" si="5"/>
        <v>-300</v>
      </c>
      <c r="T27" s="7">
        <f>VLOOKUP(A27,[2]TDSheet!$A:$T,20,0)</f>
        <v>-1.4</v>
      </c>
      <c r="U27" s="7">
        <f>VLOOKUP(A27,[2]TDSheet!$A:$U,21,0)</f>
        <v>-0.4</v>
      </c>
      <c r="V27" s="7">
        <f>VLOOKUP(A27,[2]TDSheet!$A:$M,13,0)</f>
        <v>8.6</v>
      </c>
      <c r="X27" s="7">
        <f t="shared" si="6"/>
        <v>8</v>
      </c>
    </row>
    <row r="28" spans="1:24" ht="11.1" customHeight="1" outlineLevel="2" x14ac:dyDescent="0.2">
      <c r="A28" s="9" t="s">
        <v>48</v>
      </c>
      <c r="B28" s="9" t="s">
        <v>21</v>
      </c>
      <c r="C28" s="18" t="str">
        <f>VLOOKUP(A28,[2]TDSheet!$A:$C,3,0)</f>
        <v>Нояб</v>
      </c>
      <c r="D28" s="5">
        <v>150</v>
      </c>
      <c r="E28" s="5">
        <v>54</v>
      </c>
      <c r="F28" s="5">
        <v>155</v>
      </c>
      <c r="G28" s="5">
        <v>44</v>
      </c>
      <c r="H28" s="16">
        <f>VLOOKUP(A28,[2]TDSheet!$A:$H,8,0)</f>
        <v>0.4</v>
      </c>
      <c r="I28" s="23">
        <f>VLOOKUP(A28,[3]TDSheet!$A:$I,9,0)</f>
        <v>45</v>
      </c>
      <c r="N28" s="7">
        <f t="shared" si="3"/>
        <v>31</v>
      </c>
      <c r="O28" s="17">
        <v>230</v>
      </c>
      <c r="P28" s="17"/>
      <c r="R28" s="7">
        <f t="shared" si="4"/>
        <v>8.8387096774193541</v>
      </c>
      <c r="S28" s="7">
        <f t="shared" si="5"/>
        <v>1.4193548387096775</v>
      </c>
      <c r="T28" s="7">
        <f>VLOOKUP(A28,[2]TDSheet!$A:$T,20,0)</f>
        <v>0.6</v>
      </c>
      <c r="U28" s="7">
        <f>VLOOKUP(A28,[2]TDSheet!$A:$U,21,0)</f>
        <v>21</v>
      </c>
      <c r="V28" s="7">
        <f>VLOOKUP(A28,[2]TDSheet!$A:$M,13,0)</f>
        <v>-0.2</v>
      </c>
      <c r="X28" s="7">
        <f t="shared" si="6"/>
        <v>92</v>
      </c>
    </row>
    <row r="29" spans="1:24" ht="11.1" customHeight="1" outlineLevel="2" x14ac:dyDescent="0.2">
      <c r="A29" s="9" t="s">
        <v>49</v>
      </c>
      <c r="B29" s="9" t="s">
        <v>21</v>
      </c>
      <c r="C29" s="18" t="str">
        <f>VLOOKUP(A29,[2]TDSheet!$A:$C,3,0)</f>
        <v>Нояб</v>
      </c>
      <c r="D29" s="5">
        <v>54</v>
      </c>
      <c r="E29" s="5"/>
      <c r="F29" s="5">
        <v>38</v>
      </c>
      <c r="G29" s="5">
        <v>5</v>
      </c>
      <c r="H29" s="16">
        <f>VLOOKUP(A29,[2]TDSheet!$A:$H,8,0)</f>
        <v>0.4</v>
      </c>
      <c r="I29" s="23">
        <f>VLOOKUP(A29,[3]TDSheet!$A:$I,9,0)</f>
        <v>40</v>
      </c>
      <c r="N29" s="7">
        <f t="shared" si="3"/>
        <v>7.6</v>
      </c>
      <c r="O29" s="17">
        <v>60</v>
      </c>
      <c r="P29" s="17"/>
      <c r="R29" s="7">
        <f t="shared" si="4"/>
        <v>8.5526315789473681</v>
      </c>
      <c r="S29" s="7">
        <f t="shared" si="5"/>
        <v>0.65789473684210531</v>
      </c>
      <c r="T29" s="7">
        <f>VLOOKUP(A29,[2]TDSheet!$A:$T,20,0)</f>
        <v>4.2</v>
      </c>
      <c r="U29" s="7">
        <f>VLOOKUP(A29,[2]TDSheet!$A:$U,21,0)</f>
        <v>7.6</v>
      </c>
      <c r="V29" s="7">
        <f>VLOOKUP(A29,[2]TDSheet!$A:$M,13,0)</f>
        <v>2.4</v>
      </c>
      <c r="W29" s="20" t="str">
        <f>VLOOKUP(A29,[2]TDSheet!$A:$V,22,0)</f>
        <v>акция/вывод</v>
      </c>
      <c r="X29" s="7">
        <f t="shared" si="6"/>
        <v>24</v>
      </c>
    </row>
    <row r="30" spans="1:24" ht="11.1" customHeight="1" outlineLevel="2" x14ac:dyDescent="0.2">
      <c r="A30" s="9" t="s">
        <v>13</v>
      </c>
      <c r="B30" s="9" t="s">
        <v>9</v>
      </c>
      <c r="C30" s="18" t="str">
        <f>VLOOKUP(A30,[2]TDSheet!$A:$C,3,0)</f>
        <v>Нояб</v>
      </c>
      <c r="D30" s="5">
        <v>57.719000000000001</v>
      </c>
      <c r="E30" s="5">
        <v>10.86</v>
      </c>
      <c r="F30" s="5">
        <v>48.438000000000002</v>
      </c>
      <c r="G30" s="5">
        <v>17.436</v>
      </c>
      <c r="H30" s="16">
        <f>VLOOKUP(A30,[2]TDSheet!$A:$H,8,0)</f>
        <v>1</v>
      </c>
      <c r="I30" s="23">
        <f>VLOOKUP(A30,[3]TDSheet!$A:$I,9,0)</f>
        <v>50</v>
      </c>
      <c r="N30" s="7">
        <f t="shared" si="3"/>
        <v>9.6875999999999998</v>
      </c>
      <c r="O30" s="17">
        <v>75</v>
      </c>
      <c r="P30" s="17"/>
      <c r="R30" s="7">
        <f t="shared" si="4"/>
        <v>9.5416821503778042</v>
      </c>
      <c r="S30" s="7">
        <f t="shared" si="5"/>
        <v>1.7998265824352782</v>
      </c>
      <c r="T30" s="7">
        <f>VLOOKUP(A30,[2]TDSheet!$A:$T,20,0)</f>
        <v>3.2191999999999998</v>
      </c>
      <c r="U30" s="7">
        <f>VLOOKUP(A30,[2]TDSheet!$A:$U,21,0)</f>
        <v>0.53760000000000008</v>
      </c>
      <c r="V30" s="7">
        <f>VLOOKUP(A30,[2]TDSheet!$A:$M,13,0)</f>
        <v>4.8604000000000003</v>
      </c>
      <c r="X30" s="7">
        <f t="shared" si="6"/>
        <v>75</v>
      </c>
    </row>
    <row r="31" spans="1:24" ht="11.1" customHeight="1" outlineLevel="2" x14ac:dyDescent="0.2">
      <c r="A31" s="9" t="s">
        <v>14</v>
      </c>
      <c r="B31" s="9" t="s">
        <v>9</v>
      </c>
      <c r="C31" s="18" t="str">
        <f>VLOOKUP(A31,[2]TDSheet!$A:$C,3,0)</f>
        <v>Нояб</v>
      </c>
      <c r="D31" s="5">
        <v>272.75900000000001</v>
      </c>
      <c r="E31" s="5">
        <v>108.14</v>
      </c>
      <c r="F31" s="5">
        <v>149.887</v>
      </c>
      <c r="G31" s="5">
        <v>220.18799999999999</v>
      </c>
      <c r="H31" s="16">
        <f>VLOOKUP(A31,[2]TDSheet!$A:$H,8,0)</f>
        <v>1</v>
      </c>
      <c r="I31" s="23">
        <f>VLOOKUP(A31,[3]TDSheet!$A:$I,9,0)</f>
        <v>50</v>
      </c>
      <c r="N31" s="7">
        <f t="shared" si="3"/>
        <v>29.977399999999999</v>
      </c>
      <c r="O31" s="17">
        <v>165</v>
      </c>
      <c r="P31" s="17"/>
      <c r="R31" s="7">
        <f t="shared" si="4"/>
        <v>12.849279790775718</v>
      </c>
      <c r="S31" s="7">
        <f t="shared" si="5"/>
        <v>7.3451333337781124</v>
      </c>
      <c r="T31" s="7">
        <f>VLOOKUP(A31,[2]TDSheet!$A:$T,20,0)</f>
        <v>29.356000000000002</v>
      </c>
      <c r="U31" s="7">
        <f>VLOOKUP(A31,[2]TDSheet!$A:$U,21,0)</f>
        <v>30.706200000000003</v>
      </c>
      <c r="V31" s="7">
        <f>VLOOKUP(A31,[2]TDSheet!$A:$M,13,0)</f>
        <v>29.069799999999997</v>
      </c>
      <c r="X31" s="7">
        <f t="shared" si="6"/>
        <v>165</v>
      </c>
    </row>
    <row r="32" spans="1:24" ht="11.1" customHeight="1" outlineLevel="2" x14ac:dyDescent="0.2">
      <c r="A32" s="9" t="s">
        <v>15</v>
      </c>
      <c r="B32" s="9" t="s">
        <v>9</v>
      </c>
      <c r="C32" s="18" t="str">
        <f>VLOOKUP(A32,[2]TDSheet!$A:$C,3,0)</f>
        <v>Нояб</v>
      </c>
      <c r="D32" s="5">
        <v>84.04</v>
      </c>
      <c r="E32" s="5"/>
      <c r="F32" s="5">
        <v>29.350999999999999</v>
      </c>
      <c r="G32" s="5">
        <v>51.899000000000001</v>
      </c>
      <c r="H32" s="16">
        <f>VLOOKUP(A32,[2]TDSheet!$A:$H,8,0)</f>
        <v>1</v>
      </c>
      <c r="I32" s="23">
        <f>VLOOKUP(A32,[3]TDSheet!$A:$I,9,0)</f>
        <v>55</v>
      </c>
      <c r="N32" s="7">
        <f t="shared" si="3"/>
        <v>5.8701999999999996</v>
      </c>
      <c r="O32" s="17">
        <v>20</v>
      </c>
      <c r="P32" s="17"/>
      <c r="R32" s="7">
        <f t="shared" si="4"/>
        <v>12.248134646179007</v>
      </c>
      <c r="S32" s="7">
        <f t="shared" si="5"/>
        <v>8.8410957037238944</v>
      </c>
      <c r="T32" s="7">
        <f>VLOOKUP(A32,[2]TDSheet!$A:$T,20,0)</f>
        <v>2.3899999999999997</v>
      </c>
      <c r="U32" s="7">
        <f>VLOOKUP(A32,[2]TDSheet!$A:$U,21,0)</f>
        <v>0.56319999999999992</v>
      </c>
      <c r="V32" s="7">
        <f>VLOOKUP(A32,[2]TDSheet!$A:$M,13,0)</f>
        <v>4.7737999999999996</v>
      </c>
      <c r="X32" s="7">
        <f t="shared" si="6"/>
        <v>20</v>
      </c>
    </row>
    <row r="33" spans="1:24" ht="11.1" customHeight="1" outlineLevel="2" x14ac:dyDescent="0.2">
      <c r="A33" s="9" t="s">
        <v>38</v>
      </c>
      <c r="B33" s="9" t="s">
        <v>9</v>
      </c>
      <c r="C33" s="9"/>
      <c r="D33" s="5">
        <v>52.703000000000003</v>
      </c>
      <c r="E33" s="5"/>
      <c r="F33" s="5">
        <v>1.5</v>
      </c>
      <c r="G33" s="5">
        <v>51.203000000000003</v>
      </c>
      <c r="H33" s="16">
        <f>VLOOKUP(A33,[2]TDSheet!$A:$H,8,0)</f>
        <v>1</v>
      </c>
      <c r="I33" s="23">
        <v>50</v>
      </c>
      <c r="N33" s="7">
        <f t="shared" si="3"/>
        <v>0.3</v>
      </c>
      <c r="O33" s="17"/>
      <c r="P33" s="17"/>
      <c r="R33" s="7">
        <f t="shared" si="4"/>
        <v>170.67666666666668</v>
      </c>
      <c r="S33" s="7">
        <f t="shared" si="5"/>
        <v>170.67666666666668</v>
      </c>
      <c r="T33" s="7">
        <f>VLOOKUP(A33,[2]TDSheet!$A:$T,20,0)</f>
        <v>0</v>
      </c>
      <c r="U33" s="7">
        <f>VLOOKUP(A33,[2]TDSheet!$A:$U,21,0)</f>
        <v>0</v>
      </c>
      <c r="V33" s="7">
        <f>VLOOKUP(A33,[2]TDSheet!$A:$M,13,0)</f>
        <v>0.30199999999999999</v>
      </c>
      <c r="X33" s="7">
        <f t="shared" si="6"/>
        <v>0</v>
      </c>
    </row>
    <row r="34" spans="1:24" ht="11.1" customHeight="1" outlineLevel="2" x14ac:dyDescent="0.2">
      <c r="A34" s="9" t="s">
        <v>39</v>
      </c>
      <c r="B34" s="9" t="s">
        <v>9</v>
      </c>
      <c r="C34" s="9"/>
      <c r="D34" s="5">
        <v>144.51599999999999</v>
      </c>
      <c r="E34" s="5"/>
      <c r="F34" s="5">
        <v>74.765000000000001</v>
      </c>
      <c r="G34" s="5">
        <v>64.378</v>
      </c>
      <c r="H34" s="16">
        <f>VLOOKUP(A34,[2]TDSheet!$A:$H,8,0)</f>
        <v>1</v>
      </c>
      <c r="I34" s="23">
        <f>VLOOKUP(A34,[3]TDSheet!$A:$I,9,0)</f>
        <v>40</v>
      </c>
      <c r="N34" s="7">
        <f t="shared" si="3"/>
        <v>14.952999999999999</v>
      </c>
      <c r="O34" s="17">
        <v>110</v>
      </c>
      <c r="P34" s="17"/>
      <c r="R34" s="7">
        <f t="shared" si="4"/>
        <v>11.661740119039656</v>
      </c>
      <c r="S34" s="7">
        <f t="shared" si="5"/>
        <v>4.3053567845917211</v>
      </c>
      <c r="T34" s="7">
        <f>VLOOKUP(A34,[2]TDSheet!$A:$T,20,0)</f>
        <v>0.7742</v>
      </c>
      <c r="U34" s="7">
        <f>VLOOKUP(A34,[2]TDSheet!$A:$U,21,0)</f>
        <v>19.301400000000001</v>
      </c>
      <c r="V34" s="7">
        <f>VLOOKUP(A34,[2]TDSheet!$A:$M,13,0)</f>
        <v>1.0746</v>
      </c>
      <c r="X34" s="7">
        <f t="shared" si="6"/>
        <v>110</v>
      </c>
    </row>
    <row r="35" spans="1:24" ht="21.95" customHeight="1" outlineLevel="2" x14ac:dyDescent="0.2">
      <c r="A35" s="9" t="s">
        <v>50</v>
      </c>
      <c r="B35" s="9" t="s">
        <v>21</v>
      </c>
      <c r="C35" s="18" t="str">
        <f>VLOOKUP(A35,[2]TDSheet!$A:$C,3,0)</f>
        <v>Нояб</v>
      </c>
      <c r="D35" s="5">
        <v>51</v>
      </c>
      <c r="E35" s="5">
        <v>204</v>
      </c>
      <c r="F35" s="5">
        <v>35</v>
      </c>
      <c r="G35" s="5">
        <v>195</v>
      </c>
      <c r="H35" s="16">
        <f>VLOOKUP(A35,[2]TDSheet!$A:$H,8,0)</f>
        <v>0.4</v>
      </c>
      <c r="I35" s="23">
        <f>VLOOKUP(A35,[3]TDSheet!$A:$I,9,0)</f>
        <v>45</v>
      </c>
      <c r="N35" s="7">
        <f t="shared" si="3"/>
        <v>7</v>
      </c>
      <c r="O35" s="17"/>
      <c r="P35" s="17"/>
      <c r="R35" s="7">
        <f t="shared" si="4"/>
        <v>27.857142857142858</v>
      </c>
      <c r="S35" s="7">
        <f t="shared" si="5"/>
        <v>27.857142857142858</v>
      </c>
      <c r="T35" s="7">
        <f>VLOOKUP(A35,[2]TDSheet!$A:$T,20,0)</f>
        <v>23.8</v>
      </c>
      <c r="U35" s="7">
        <f>VLOOKUP(A35,[2]TDSheet!$A:$U,21,0)</f>
        <v>3.2</v>
      </c>
      <c r="V35" s="7">
        <f>VLOOKUP(A35,[2]TDSheet!$A:$M,13,0)</f>
        <v>34.4</v>
      </c>
      <c r="W35" s="20" t="str">
        <f>VLOOKUP(A35,[2]TDSheet!$A:$V,22,0)</f>
        <v>акция/вывод</v>
      </c>
      <c r="X35" s="7">
        <f t="shared" si="6"/>
        <v>0</v>
      </c>
    </row>
    <row r="36" spans="1:24" ht="21.95" customHeight="1" outlineLevel="2" x14ac:dyDescent="0.2">
      <c r="A36" s="9" t="s">
        <v>51</v>
      </c>
      <c r="B36" s="9" t="s">
        <v>21</v>
      </c>
      <c r="C36" s="9"/>
      <c r="D36" s="5">
        <v>54</v>
      </c>
      <c r="E36" s="5"/>
      <c r="F36" s="5">
        <v>22</v>
      </c>
      <c r="G36" s="5">
        <v>32</v>
      </c>
      <c r="H36" s="16">
        <v>0</v>
      </c>
      <c r="I36" s="23">
        <v>45</v>
      </c>
      <c r="N36" s="7">
        <f t="shared" si="3"/>
        <v>4.4000000000000004</v>
      </c>
      <c r="O36" s="17"/>
      <c r="P36" s="17"/>
      <c r="R36" s="7">
        <f t="shared" si="4"/>
        <v>7.2727272727272725</v>
      </c>
      <c r="S36" s="7">
        <f t="shared" si="5"/>
        <v>7.2727272727272725</v>
      </c>
      <c r="T36" s="7">
        <f>VLOOKUP(A36,[2]TDSheet!$A:$T,20,0)</f>
        <v>0</v>
      </c>
      <c r="U36" s="7">
        <f>VLOOKUP(A36,[2]TDSheet!$A:$U,21,0)</f>
        <v>0</v>
      </c>
      <c r="V36" s="7">
        <f>VLOOKUP(A36,[2]TDSheet!$A:$M,13,0)</f>
        <v>0</v>
      </c>
      <c r="W36" s="7" t="str">
        <f>VLOOKUP(A36,[2]TDSheet!$A:$V,22,0)</f>
        <v>096  Сосиски Баварские,  0.42кг,ПОКОМ</v>
      </c>
      <c r="X36" s="7">
        <f t="shared" si="6"/>
        <v>0</v>
      </c>
    </row>
    <row r="37" spans="1:24" ht="21.95" customHeight="1" outlineLevel="2" x14ac:dyDescent="0.2">
      <c r="A37" s="9" t="s">
        <v>52</v>
      </c>
      <c r="B37" s="9" t="s">
        <v>21</v>
      </c>
      <c r="C37" s="18" t="str">
        <f>VLOOKUP(A37,[2]TDSheet!$A:$C,3,0)</f>
        <v>Нояб</v>
      </c>
      <c r="D37" s="5">
        <v>153</v>
      </c>
      <c r="E37" s="5">
        <v>72</v>
      </c>
      <c r="F37" s="5">
        <v>95</v>
      </c>
      <c r="G37" s="5">
        <v>119</v>
      </c>
      <c r="H37" s="16">
        <f>VLOOKUP(A37,[2]TDSheet!$A:$H,8,0)</f>
        <v>0.4</v>
      </c>
      <c r="I37" s="23">
        <f>VLOOKUP(A37,[3]TDSheet!$A:$I,9,0)</f>
        <v>40</v>
      </c>
      <c r="N37" s="7">
        <f t="shared" si="3"/>
        <v>19</v>
      </c>
      <c r="O37" s="17">
        <v>120</v>
      </c>
      <c r="P37" s="17"/>
      <c r="R37" s="7">
        <f t="shared" si="4"/>
        <v>12.578947368421053</v>
      </c>
      <c r="S37" s="7">
        <f t="shared" si="5"/>
        <v>6.2631578947368425</v>
      </c>
      <c r="T37" s="7">
        <f>VLOOKUP(A37,[2]TDSheet!$A:$T,20,0)</f>
        <v>18.2</v>
      </c>
      <c r="U37" s="7">
        <f>VLOOKUP(A37,[2]TDSheet!$A:$U,21,0)</f>
        <v>19</v>
      </c>
      <c r="V37" s="7">
        <f>VLOOKUP(A37,[2]TDSheet!$A:$M,13,0)</f>
        <v>17.600000000000001</v>
      </c>
      <c r="W37" s="20" t="str">
        <f>VLOOKUP(A37,[2]TDSheet!$A:$V,22,0)</f>
        <v>акция/вывод</v>
      </c>
      <c r="X37" s="7">
        <f t="shared" si="6"/>
        <v>48</v>
      </c>
    </row>
    <row r="38" spans="1:24" ht="21.95" customHeight="1" outlineLevel="2" x14ac:dyDescent="0.2">
      <c r="A38" s="9" t="s">
        <v>16</v>
      </c>
      <c r="B38" s="9" t="s">
        <v>9</v>
      </c>
      <c r="C38" s="18" t="str">
        <f>VLOOKUP(A38,[2]TDSheet!$A:$C,3,0)</f>
        <v>Нояб</v>
      </c>
      <c r="D38" s="5">
        <v>80.602000000000004</v>
      </c>
      <c r="E38" s="5">
        <v>10.843</v>
      </c>
      <c r="F38" s="5">
        <v>63.243000000000002</v>
      </c>
      <c r="G38" s="5">
        <v>22.847000000000001</v>
      </c>
      <c r="H38" s="16">
        <f>VLOOKUP(A38,[2]TDSheet!$A:$H,8,0)</f>
        <v>1</v>
      </c>
      <c r="I38" s="23">
        <f>VLOOKUP(A38,[3]TDSheet!$A:$I,9,0)</f>
        <v>50</v>
      </c>
      <c r="N38" s="7">
        <f t="shared" si="3"/>
        <v>12.6486</v>
      </c>
      <c r="O38" s="17">
        <v>100</v>
      </c>
      <c r="P38" s="17"/>
      <c r="R38" s="7">
        <f t="shared" si="4"/>
        <v>9.7123001755134961</v>
      </c>
      <c r="S38" s="7">
        <f t="shared" si="5"/>
        <v>1.8062868617870753</v>
      </c>
      <c r="T38" s="7">
        <f>VLOOKUP(A38,[2]TDSheet!$A:$T,20,0)</f>
        <v>4.8284000000000002</v>
      </c>
      <c r="U38" s="7">
        <f>VLOOKUP(A38,[2]TDSheet!$A:$U,21,0)</f>
        <v>1.0668</v>
      </c>
      <c r="V38" s="7">
        <f>VLOOKUP(A38,[2]TDSheet!$A:$M,13,0)</f>
        <v>6.6885999999999992</v>
      </c>
      <c r="W38" s="20" t="str">
        <f>VLOOKUP(A38,[2]TDSheet!$A:$V,22,0)</f>
        <v>акция/вывод</v>
      </c>
      <c r="X38" s="7">
        <f t="shared" si="6"/>
        <v>100</v>
      </c>
    </row>
    <row r="39" spans="1:24" ht="11.1" customHeight="1" outlineLevel="2" x14ac:dyDescent="0.2">
      <c r="A39" s="9" t="s">
        <v>17</v>
      </c>
      <c r="B39" s="9" t="s">
        <v>9</v>
      </c>
      <c r="C39" s="18" t="str">
        <f>VLOOKUP(A39,[2]TDSheet!$A:$C,3,0)</f>
        <v>Нояб</v>
      </c>
      <c r="D39" s="5">
        <v>10.771000000000001</v>
      </c>
      <c r="E39" s="5">
        <v>10.731</v>
      </c>
      <c r="F39" s="5">
        <v>12.29</v>
      </c>
      <c r="G39" s="5">
        <v>9.2119999999999997</v>
      </c>
      <c r="H39" s="16">
        <f>VLOOKUP(A39,[2]TDSheet!$A:$H,8,0)</f>
        <v>1</v>
      </c>
      <c r="I39" s="23">
        <f>VLOOKUP(A39,[3]TDSheet!$A:$I,9,0)</f>
        <v>50</v>
      </c>
      <c r="N39" s="7">
        <f t="shared" si="3"/>
        <v>2.4579999999999997</v>
      </c>
      <c r="O39" s="17">
        <v>20</v>
      </c>
      <c r="P39" s="17"/>
      <c r="R39" s="7">
        <f t="shared" si="4"/>
        <v>11.884458909682669</v>
      </c>
      <c r="S39" s="7">
        <f t="shared" si="5"/>
        <v>3.7477624084621648</v>
      </c>
      <c r="T39" s="7">
        <f>VLOOKUP(A39,[2]TDSheet!$A:$T,20,0)</f>
        <v>1.3704000000000001</v>
      </c>
      <c r="U39" s="7">
        <f>VLOOKUP(A39,[2]TDSheet!$A:$U,21,0)</f>
        <v>0.27300000000000002</v>
      </c>
      <c r="V39" s="7">
        <f>VLOOKUP(A39,[2]TDSheet!$A:$M,13,0)</f>
        <v>1.0862000000000001</v>
      </c>
      <c r="W39" s="20" t="str">
        <f>VLOOKUP(A39,[2]TDSheet!$A:$V,22,0)</f>
        <v>акция/вывод</v>
      </c>
      <c r="X39" s="7">
        <f t="shared" si="6"/>
        <v>20</v>
      </c>
    </row>
    <row r="40" spans="1:24" ht="11.1" customHeight="1" outlineLevel="2" x14ac:dyDescent="0.2">
      <c r="A40" s="9" t="s">
        <v>53</v>
      </c>
      <c r="B40" s="9" t="s">
        <v>21</v>
      </c>
      <c r="C40" s="18" t="str">
        <f>VLOOKUP(A40,[2]TDSheet!$A:$C,3,0)</f>
        <v>Нояб</v>
      </c>
      <c r="D40" s="5">
        <v>84</v>
      </c>
      <c r="E40" s="5">
        <v>252</v>
      </c>
      <c r="F40" s="5">
        <v>53</v>
      </c>
      <c r="G40" s="5">
        <v>244</v>
      </c>
      <c r="H40" s="16">
        <f>VLOOKUP(A40,[2]TDSheet!$A:$H,8,0)</f>
        <v>0.4</v>
      </c>
      <c r="I40" s="23">
        <f>VLOOKUP(A40,[3]TDSheet!$A:$I,9,0)</f>
        <v>40</v>
      </c>
      <c r="N40" s="7">
        <f t="shared" si="3"/>
        <v>10.6</v>
      </c>
      <c r="O40" s="17"/>
      <c r="P40" s="17"/>
      <c r="R40" s="7">
        <f t="shared" si="4"/>
        <v>23.018867924528301</v>
      </c>
      <c r="S40" s="7">
        <f t="shared" si="5"/>
        <v>23.018867924528301</v>
      </c>
      <c r="T40" s="7">
        <f>VLOOKUP(A40,[2]TDSheet!$A:$T,20,0)</f>
        <v>32.200000000000003</v>
      </c>
      <c r="U40" s="7">
        <f>VLOOKUP(A40,[2]TDSheet!$A:$U,21,0)</f>
        <v>10.199999999999999</v>
      </c>
      <c r="V40" s="7">
        <f>VLOOKUP(A40,[2]TDSheet!$A:$M,13,0)</f>
        <v>35.200000000000003</v>
      </c>
      <c r="W40" s="20" t="str">
        <f>VLOOKUP(A40,[2]TDSheet!$A:$V,22,0)</f>
        <v>акция/вывод</v>
      </c>
      <c r="X40" s="7">
        <f t="shared" si="6"/>
        <v>0</v>
      </c>
    </row>
    <row r="41" spans="1:24" ht="11.1" customHeight="1" outlineLevel="2" x14ac:dyDescent="0.2">
      <c r="A41" s="9" t="s">
        <v>54</v>
      </c>
      <c r="B41" s="9" t="s">
        <v>21</v>
      </c>
      <c r="C41" s="18" t="str">
        <f>VLOOKUP(A41,[2]TDSheet!$A:$C,3,0)</f>
        <v>Нояб</v>
      </c>
      <c r="D41" s="5">
        <v>75</v>
      </c>
      <c r="E41" s="5">
        <v>210</v>
      </c>
      <c r="F41" s="5">
        <v>57</v>
      </c>
      <c r="G41" s="5">
        <v>203</v>
      </c>
      <c r="H41" s="16">
        <f>VLOOKUP(A41,[2]TDSheet!$A:$H,8,0)</f>
        <v>0.4</v>
      </c>
      <c r="I41" s="23">
        <f>VLOOKUP(A41,[3]TDSheet!$A:$I,9,0)</f>
        <v>40</v>
      </c>
      <c r="N41" s="7">
        <f t="shared" si="3"/>
        <v>11.4</v>
      </c>
      <c r="O41" s="17"/>
      <c r="P41" s="17"/>
      <c r="R41" s="7">
        <f t="shared" si="4"/>
        <v>17.807017543859647</v>
      </c>
      <c r="S41" s="7">
        <f t="shared" si="5"/>
        <v>17.807017543859647</v>
      </c>
      <c r="T41" s="7">
        <f>VLOOKUP(A41,[2]TDSheet!$A:$T,20,0)</f>
        <v>28.2</v>
      </c>
      <c r="U41" s="7">
        <f>VLOOKUP(A41,[2]TDSheet!$A:$U,21,0)</f>
        <v>13.8</v>
      </c>
      <c r="V41" s="7">
        <f>VLOOKUP(A41,[2]TDSheet!$A:$M,13,0)</f>
        <v>28</v>
      </c>
      <c r="W41" s="20" t="str">
        <f>VLOOKUP(A41,[2]TDSheet!$A:$V,22,0)</f>
        <v>акция/вывод</v>
      </c>
      <c r="X41" s="7">
        <f t="shared" si="6"/>
        <v>0</v>
      </c>
    </row>
    <row r="42" spans="1:24" ht="11.1" customHeight="1" outlineLevel="2" x14ac:dyDescent="0.2">
      <c r="A42" s="9" t="s">
        <v>55</v>
      </c>
      <c r="B42" s="9" t="s">
        <v>21</v>
      </c>
      <c r="C42" s="18" t="str">
        <f>VLOOKUP(A42,[2]TDSheet!$A:$C,3,0)</f>
        <v>Нояб</v>
      </c>
      <c r="D42" s="5">
        <v>48</v>
      </c>
      <c r="E42" s="5">
        <v>102</v>
      </c>
      <c r="F42" s="5">
        <v>49</v>
      </c>
      <c r="G42" s="5">
        <v>98</v>
      </c>
      <c r="H42" s="16">
        <f>VLOOKUP(A42,[2]TDSheet!$A:$H,8,0)</f>
        <v>0.4</v>
      </c>
      <c r="I42" s="23">
        <f>VLOOKUP(A42,[3]TDSheet!$A:$I,9,0)</f>
        <v>40</v>
      </c>
      <c r="N42" s="7">
        <f t="shared" si="3"/>
        <v>9.8000000000000007</v>
      </c>
      <c r="O42" s="17">
        <v>25</v>
      </c>
      <c r="P42" s="17"/>
      <c r="R42" s="7">
        <f t="shared" si="4"/>
        <v>12.551020408163264</v>
      </c>
      <c r="S42" s="7">
        <f t="shared" si="5"/>
        <v>10</v>
      </c>
      <c r="T42" s="7">
        <f>VLOOKUP(A42,[2]TDSheet!$A:$T,20,0)</f>
        <v>9.6</v>
      </c>
      <c r="U42" s="7">
        <f>VLOOKUP(A42,[2]TDSheet!$A:$U,21,0)</f>
        <v>9</v>
      </c>
      <c r="V42" s="7">
        <f>VLOOKUP(A42,[2]TDSheet!$A:$M,13,0)</f>
        <v>14</v>
      </c>
      <c r="W42" s="20" t="str">
        <f>VLOOKUP(A42,[2]TDSheet!$A:$V,22,0)</f>
        <v>акция/вывод</v>
      </c>
      <c r="X42" s="7">
        <f t="shared" si="6"/>
        <v>10</v>
      </c>
    </row>
    <row r="43" spans="1:24" ht="11.1" customHeight="1" outlineLevel="2" x14ac:dyDescent="0.2">
      <c r="A43" s="9" t="s">
        <v>40</v>
      </c>
      <c r="B43" s="9" t="s">
        <v>9</v>
      </c>
      <c r="C43" s="9"/>
      <c r="D43" s="5">
        <v>106.605</v>
      </c>
      <c r="E43" s="5">
        <v>102.983</v>
      </c>
      <c r="F43" s="5">
        <v>86.524000000000001</v>
      </c>
      <c r="G43" s="5">
        <v>110.10899999999999</v>
      </c>
      <c r="H43" s="16">
        <f>VLOOKUP(A43,[2]TDSheet!$A:$H,8,0)</f>
        <v>1</v>
      </c>
      <c r="I43" s="23">
        <f>VLOOKUP(A43,[3]TDSheet!$A:$I,9,0)</f>
        <v>40</v>
      </c>
      <c r="N43" s="7">
        <f t="shared" si="3"/>
        <v>17.3048</v>
      </c>
      <c r="O43" s="17">
        <v>110</v>
      </c>
      <c r="P43" s="17"/>
      <c r="R43" s="7">
        <f t="shared" si="4"/>
        <v>12.719534464426054</v>
      </c>
      <c r="S43" s="7">
        <f t="shared" si="5"/>
        <v>6.3629166474041883</v>
      </c>
      <c r="T43" s="7">
        <f>VLOOKUP(A43,[2]TDSheet!$A:$T,20,0)</f>
        <v>13.528600000000001</v>
      </c>
      <c r="U43" s="7">
        <f>VLOOKUP(A43,[2]TDSheet!$A:$U,21,0)</f>
        <v>14.386199999999999</v>
      </c>
      <c r="V43" s="7">
        <f>VLOOKUP(A43,[2]TDSheet!$A:$M,13,0)</f>
        <v>16.3674</v>
      </c>
      <c r="X43" s="7">
        <f t="shared" si="6"/>
        <v>110</v>
      </c>
    </row>
    <row r="44" spans="1:24" ht="11.1" customHeight="1" outlineLevel="2" x14ac:dyDescent="0.2">
      <c r="A44" s="9" t="s">
        <v>41</v>
      </c>
      <c r="B44" s="9" t="s">
        <v>9</v>
      </c>
      <c r="C44" s="9"/>
      <c r="D44" s="5">
        <v>93.17</v>
      </c>
      <c r="E44" s="5">
        <v>92.897000000000006</v>
      </c>
      <c r="F44" s="5">
        <v>65.394999999999996</v>
      </c>
      <c r="G44" s="5">
        <v>107.535</v>
      </c>
      <c r="H44" s="16">
        <f>VLOOKUP(A44,[2]TDSheet!$A:$H,8,0)</f>
        <v>1</v>
      </c>
      <c r="I44" s="23">
        <f>VLOOKUP(A44,[3]TDSheet!$A:$I,9,0)</f>
        <v>40</v>
      </c>
      <c r="N44" s="7">
        <f t="shared" si="3"/>
        <v>13.078999999999999</v>
      </c>
      <c r="O44" s="17">
        <v>60</v>
      </c>
      <c r="P44" s="17"/>
      <c r="R44" s="7">
        <f t="shared" si="4"/>
        <v>12.809465555470602</v>
      </c>
      <c r="S44" s="7">
        <f t="shared" si="5"/>
        <v>8.2219588653566795</v>
      </c>
      <c r="T44" s="7">
        <f>VLOOKUP(A44,[2]TDSheet!$A:$T,20,0)</f>
        <v>10.407</v>
      </c>
      <c r="U44" s="7">
        <f>VLOOKUP(A44,[2]TDSheet!$A:$U,21,0)</f>
        <v>12.059999999999999</v>
      </c>
      <c r="V44" s="7">
        <f>VLOOKUP(A44,[2]TDSheet!$A:$M,13,0)</f>
        <v>13.856200000000001</v>
      </c>
      <c r="X44" s="7">
        <f t="shared" si="6"/>
        <v>60</v>
      </c>
    </row>
    <row r="45" spans="1:24" ht="11.1" customHeight="1" outlineLevel="2" x14ac:dyDescent="0.2">
      <c r="A45" s="9" t="s">
        <v>20</v>
      </c>
      <c r="B45" s="9" t="s">
        <v>21</v>
      </c>
      <c r="C45" s="9"/>
      <c r="D45" s="5">
        <v>167</v>
      </c>
      <c r="E45" s="5"/>
      <c r="F45" s="5">
        <v>59</v>
      </c>
      <c r="G45" s="5">
        <v>92</v>
      </c>
      <c r="H45" s="16">
        <f>VLOOKUP(A45,[2]TDSheet!$A:$H,8,0)</f>
        <v>0.4</v>
      </c>
      <c r="I45" s="23">
        <f>VLOOKUP(A45,[3]TDSheet!$A:$I,9,0)</f>
        <v>90</v>
      </c>
      <c r="N45" s="7">
        <f t="shared" si="3"/>
        <v>11.8</v>
      </c>
      <c r="O45" s="17">
        <v>60</v>
      </c>
      <c r="P45" s="17"/>
      <c r="R45" s="7">
        <f t="shared" si="4"/>
        <v>12.881355932203389</v>
      </c>
      <c r="S45" s="7">
        <f t="shared" si="5"/>
        <v>7.7966101694915251</v>
      </c>
      <c r="T45" s="7">
        <f>VLOOKUP(A45,[2]TDSheet!$A:$T,20,0)</f>
        <v>13.6</v>
      </c>
      <c r="U45" s="7">
        <f>VLOOKUP(A45,[2]TDSheet!$A:$U,21,0)</f>
        <v>15.8</v>
      </c>
      <c r="V45" s="7">
        <f>VLOOKUP(A45,[2]TDSheet!$A:$M,13,0)</f>
        <v>10.4</v>
      </c>
      <c r="X45" s="7">
        <f t="shared" si="6"/>
        <v>24</v>
      </c>
    </row>
    <row r="46" spans="1:24" ht="11.1" customHeight="1" outlineLevel="2" x14ac:dyDescent="0.2">
      <c r="A46" s="9" t="s">
        <v>22</v>
      </c>
      <c r="B46" s="9" t="s">
        <v>21</v>
      </c>
      <c r="C46" s="9"/>
      <c r="D46" s="5">
        <v>180</v>
      </c>
      <c r="E46" s="5">
        <v>32</v>
      </c>
      <c r="F46" s="5">
        <v>95</v>
      </c>
      <c r="G46" s="5">
        <v>97</v>
      </c>
      <c r="H46" s="16">
        <f>VLOOKUP(A46,[2]TDSheet!$A:$H,8,0)</f>
        <v>0.33</v>
      </c>
      <c r="I46" s="23">
        <f>VLOOKUP(A46,[3]TDSheet!$A:$I,9,0)</f>
        <v>60</v>
      </c>
      <c r="N46" s="7">
        <f t="shared" si="3"/>
        <v>19</v>
      </c>
      <c r="O46" s="17">
        <v>140</v>
      </c>
      <c r="P46" s="17"/>
      <c r="R46" s="7">
        <f t="shared" si="4"/>
        <v>12.473684210526315</v>
      </c>
      <c r="S46" s="7">
        <f t="shared" si="5"/>
        <v>5.1052631578947372</v>
      </c>
      <c r="T46" s="7">
        <f>VLOOKUP(A46,[2]TDSheet!$A:$T,20,0)</f>
        <v>15</v>
      </c>
      <c r="U46" s="7">
        <f>VLOOKUP(A46,[2]TDSheet!$A:$U,21,0)</f>
        <v>21.8</v>
      </c>
      <c r="V46" s="7">
        <f>VLOOKUP(A46,[2]TDSheet!$A:$M,13,0)</f>
        <v>14.2</v>
      </c>
      <c r="X46" s="7">
        <f t="shared" si="6"/>
        <v>46.2</v>
      </c>
    </row>
    <row r="47" spans="1:24" ht="11.1" customHeight="1" outlineLevel="2" x14ac:dyDescent="0.2">
      <c r="A47" s="9" t="s">
        <v>56</v>
      </c>
      <c r="B47" s="9" t="s">
        <v>21</v>
      </c>
      <c r="C47" s="9"/>
      <c r="D47" s="5"/>
      <c r="E47" s="5"/>
      <c r="F47" s="5">
        <v>5</v>
      </c>
      <c r="G47" s="5">
        <v>-5</v>
      </c>
      <c r="H47" s="16">
        <v>0</v>
      </c>
      <c r="I47" s="23">
        <f>VLOOKUP(A47,[3]TDSheet!$A:$I,9,0)</f>
        <v>0</v>
      </c>
      <c r="N47" s="7">
        <f t="shared" si="3"/>
        <v>1</v>
      </c>
      <c r="O47" s="17"/>
      <c r="P47" s="17"/>
      <c r="R47" s="7">
        <f t="shared" si="4"/>
        <v>-5</v>
      </c>
      <c r="S47" s="7">
        <f t="shared" si="5"/>
        <v>-5</v>
      </c>
      <c r="T47" s="7">
        <v>0</v>
      </c>
      <c r="U47" s="7">
        <v>0</v>
      </c>
      <c r="V47" s="7">
        <v>0</v>
      </c>
      <c r="X47" s="7">
        <f t="shared" si="6"/>
        <v>0</v>
      </c>
    </row>
    <row r="48" spans="1:24" ht="21.95" customHeight="1" outlineLevel="2" x14ac:dyDescent="0.2">
      <c r="A48" s="9" t="s">
        <v>42</v>
      </c>
      <c r="B48" s="9" t="s">
        <v>9</v>
      </c>
      <c r="C48" s="9"/>
      <c r="D48" s="5"/>
      <c r="E48" s="5"/>
      <c r="F48" s="5">
        <v>1.76</v>
      </c>
      <c r="G48" s="5">
        <v>-1.76</v>
      </c>
      <c r="H48" s="16">
        <v>0</v>
      </c>
      <c r="I48" s="23">
        <f>VLOOKUP(A48,[3]TDSheet!$A:$I,9,0)</f>
        <v>0</v>
      </c>
      <c r="N48" s="7">
        <f t="shared" si="3"/>
        <v>0.35199999999999998</v>
      </c>
      <c r="O48" s="17"/>
      <c r="P48" s="17"/>
      <c r="R48" s="7">
        <f t="shared" si="4"/>
        <v>-5</v>
      </c>
      <c r="S48" s="7">
        <f t="shared" si="5"/>
        <v>-5</v>
      </c>
      <c r="T48" s="7">
        <v>0</v>
      </c>
      <c r="U48" s="7">
        <v>0</v>
      </c>
      <c r="V48" s="7">
        <v>0</v>
      </c>
      <c r="X48" s="7">
        <f t="shared" si="6"/>
        <v>0</v>
      </c>
    </row>
    <row r="49" spans="1:24" ht="11.1" customHeight="1" outlineLevel="2" x14ac:dyDescent="0.2">
      <c r="A49" s="9" t="s">
        <v>43</v>
      </c>
      <c r="B49" s="9" t="s">
        <v>9</v>
      </c>
      <c r="C49" s="9"/>
      <c r="D49" s="5"/>
      <c r="E49" s="5"/>
      <c r="F49" s="5">
        <v>11.337999999999999</v>
      </c>
      <c r="G49" s="5">
        <v>-11.337999999999999</v>
      </c>
      <c r="H49" s="16">
        <f>VLOOKUP(A49,[2]TDSheet!$A:$H,8,0)</f>
        <v>0</v>
      </c>
      <c r="I49" s="23">
        <f>VLOOKUP(A49,[3]TDSheet!$A:$I,9,0)</f>
        <v>0</v>
      </c>
      <c r="N49" s="7">
        <f t="shared" si="3"/>
        <v>2.2675999999999998</v>
      </c>
      <c r="O49" s="17"/>
      <c r="P49" s="17"/>
      <c r="R49" s="7">
        <f t="shared" si="4"/>
        <v>-5</v>
      </c>
      <c r="S49" s="7">
        <f t="shared" si="5"/>
        <v>-5</v>
      </c>
      <c r="T49" s="7">
        <f>VLOOKUP(A49,[2]TDSheet!$A:$T,20,0)</f>
        <v>4.9264000000000001</v>
      </c>
      <c r="U49" s="7">
        <f>VLOOKUP(A49,[2]TDSheet!$A:$U,21,0)</f>
        <v>4.5718000000000005</v>
      </c>
      <c r="V49" s="7">
        <f>VLOOKUP(A49,[2]TDSheet!$A:$M,13,0)</f>
        <v>0</v>
      </c>
      <c r="X49" s="7">
        <f t="shared" si="6"/>
        <v>0</v>
      </c>
    </row>
    <row r="50" spans="1:24" ht="11.1" customHeight="1" outlineLevel="2" x14ac:dyDescent="0.2">
      <c r="A50" s="9" t="s">
        <v>18</v>
      </c>
      <c r="B50" s="9" t="s">
        <v>9</v>
      </c>
      <c r="C50" s="9"/>
      <c r="D50" s="5"/>
      <c r="E50" s="5"/>
      <c r="F50" s="5">
        <v>5.6239999999999997</v>
      </c>
      <c r="G50" s="5">
        <v>-5.6239999999999997</v>
      </c>
      <c r="H50" s="16">
        <f>VLOOKUP(A50,[2]TDSheet!$A:$H,8,0)</f>
        <v>0</v>
      </c>
      <c r="I50" s="23">
        <f>VLOOKUP(A50,[3]TDSheet!$A:$I,9,0)</f>
        <v>0</v>
      </c>
      <c r="N50" s="7">
        <f t="shared" si="3"/>
        <v>1.1248</v>
      </c>
      <c r="O50" s="17"/>
      <c r="P50" s="17"/>
      <c r="R50" s="7">
        <f t="shared" si="4"/>
        <v>-5</v>
      </c>
      <c r="S50" s="7">
        <f t="shared" si="5"/>
        <v>-5</v>
      </c>
      <c r="T50" s="7">
        <f>VLOOKUP(A50,[2]TDSheet!$A:$T,20,0)</f>
        <v>2.3205999999999998</v>
      </c>
      <c r="U50" s="7">
        <f>VLOOKUP(A50,[2]TDSheet!$A:$U,21,0)</f>
        <v>0.52679999999999993</v>
      </c>
      <c r="V50" s="7">
        <f>VLOOKUP(A50,[2]TDSheet!$A:$M,13,0)</f>
        <v>0</v>
      </c>
      <c r="X50" s="7">
        <f t="shared" si="6"/>
        <v>0</v>
      </c>
    </row>
    <row r="51" spans="1:24" ht="11.1" customHeight="1" outlineLevel="2" x14ac:dyDescent="0.2">
      <c r="A51" s="9" t="s">
        <v>19</v>
      </c>
      <c r="B51" s="9" t="s">
        <v>9</v>
      </c>
      <c r="C51" s="9"/>
      <c r="D51" s="5">
        <v>-4.07</v>
      </c>
      <c r="E51" s="5"/>
      <c r="F51" s="5"/>
      <c r="G51" s="5">
        <v>-4.07</v>
      </c>
      <c r="H51" s="16">
        <f>VLOOKUP(A51,[2]TDSheet!$A:$H,8,0)</f>
        <v>0</v>
      </c>
      <c r="I51" s="23">
        <v>0</v>
      </c>
      <c r="N51" s="7">
        <f t="shared" si="3"/>
        <v>0</v>
      </c>
      <c r="O51" s="17"/>
      <c r="P51" s="17"/>
      <c r="R51" s="7" t="e">
        <f t="shared" si="4"/>
        <v>#DIV/0!</v>
      </c>
      <c r="S51" s="7" t="e">
        <f t="shared" si="5"/>
        <v>#DIV/0!</v>
      </c>
      <c r="T51" s="7">
        <f>VLOOKUP(A51,[2]TDSheet!$A:$T,20,0)</f>
        <v>4.5828000000000007</v>
      </c>
      <c r="U51" s="7">
        <f>VLOOKUP(A51,[2]TDSheet!$A:$U,21,0)</f>
        <v>3.2654000000000005</v>
      </c>
      <c r="V51" s="7">
        <f>VLOOKUP(A51,[2]TDSheet!$A:$M,13,0)</f>
        <v>0</v>
      </c>
      <c r="X51" s="7">
        <f t="shared" si="6"/>
        <v>0</v>
      </c>
    </row>
    <row r="52" spans="1:24" ht="11.1" customHeight="1" outlineLevel="2" x14ac:dyDescent="0.2">
      <c r="A52" s="9" t="s">
        <v>44</v>
      </c>
      <c r="B52" s="9" t="s">
        <v>9</v>
      </c>
      <c r="C52" s="9"/>
      <c r="D52" s="5">
        <v>-8.76</v>
      </c>
      <c r="E52" s="5"/>
      <c r="F52" s="5"/>
      <c r="G52" s="5">
        <v>-8.76</v>
      </c>
      <c r="H52" s="16">
        <f>VLOOKUP(A52,[2]TDSheet!$A:$H,8,0)</f>
        <v>0</v>
      </c>
      <c r="I52" s="23">
        <v>0</v>
      </c>
      <c r="N52" s="7">
        <f t="shared" si="3"/>
        <v>0</v>
      </c>
      <c r="O52" s="17"/>
      <c r="P52" s="17"/>
      <c r="R52" s="7" t="e">
        <f t="shared" si="4"/>
        <v>#DIV/0!</v>
      </c>
      <c r="S52" s="7" t="e">
        <f t="shared" si="5"/>
        <v>#DIV/0!</v>
      </c>
      <c r="T52" s="7">
        <f>VLOOKUP(A52,[2]TDSheet!$A:$T,20,0)</f>
        <v>0</v>
      </c>
      <c r="U52" s="7">
        <f>VLOOKUP(A52,[2]TDSheet!$A:$U,21,0)</f>
        <v>1.9263999999999999</v>
      </c>
      <c r="V52" s="7">
        <f>VLOOKUP(A52,[2]TDSheet!$A:$M,13,0)</f>
        <v>0</v>
      </c>
      <c r="X52" s="7">
        <f t="shared" si="6"/>
        <v>0</v>
      </c>
    </row>
    <row r="53" spans="1:24" ht="11.1" customHeight="1" outlineLevel="2" x14ac:dyDescent="0.2">
      <c r="A53" s="9" t="s">
        <v>45</v>
      </c>
      <c r="B53" s="9" t="s">
        <v>9</v>
      </c>
      <c r="C53" s="9"/>
      <c r="D53" s="5">
        <v>-3.476</v>
      </c>
      <c r="E53" s="5"/>
      <c r="F53" s="5"/>
      <c r="G53" s="5">
        <v>-3.476</v>
      </c>
      <c r="H53" s="16">
        <f>VLOOKUP(A53,[2]TDSheet!$A:$H,8,0)</f>
        <v>0</v>
      </c>
      <c r="I53" s="23">
        <v>0</v>
      </c>
      <c r="N53" s="7">
        <f t="shared" si="3"/>
        <v>0</v>
      </c>
      <c r="O53" s="17"/>
      <c r="P53" s="17"/>
      <c r="R53" s="7" t="e">
        <f t="shared" si="4"/>
        <v>#DIV/0!</v>
      </c>
      <c r="S53" s="7" t="e">
        <f t="shared" si="5"/>
        <v>#DIV/0!</v>
      </c>
      <c r="T53" s="7">
        <f>VLOOKUP(A53,[2]TDSheet!$A:$T,20,0)</f>
        <v>0</v>
      </c>
      <c r="U53" s="7">
        <f>VLOOKUP(A53,[2]TDSheet!$A:$U,21,0)</f>
        <v>2.9531999999999998</v>
      </c>
      <c r="V53" s="7">
        <f>VLOOKUP(A53,[2]TDSheet!$A:$M,13,0)</f>
        <v>0</v>
      </c>
      <c r="X53" s="7">
        <f t="shared" si="6"/>
        <v>0</v>
      </c>
    </row>
  </sheetData>
  <autoFilter ref="A3:X53" xr:uid="{F76A18EE-C5BA-4960-8BD9-3E7A3E95D32A}"/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2023-11-17T13:29:35Z</dcterms:modified>
</cp:coreProperties>
</file>