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1,23 филиалы ЗПФ\"/>
    </mc:Choice>
  </mc:AlternateContent>
  <xr:revisionPtr revIDLastSave="0" documentId="13_ncr:1_{D4D7E5ED-F4B9-420C-888C-56F26835756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TDSheet!$AA$3:$AD$3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AA9" i="1"/>
  <c r="AA11" i="1"/>
  <c r="AA14" i="1"/>
  <c r="AA22" i="1"/>
  <c r="AA27" i="1"/>
  <c r="AA28" i="1"/>
  <c r="AA30" i="1"/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6" i="1"/>
  <c r="O5" i="1"/>
  <c r="AD5" i="1"/>
  <c r="AC5" i="1"/>
  <c r="Y5" i="1" l="1"/>
  <c r="X11" i="1"/>
  <c r="X28" i="1"/>
  <c r="M8" i="1"/>
  <c r="M9" i="1"/>
  <c r="M10" i="1"/>
  <c r="M11" i="1"/>
  <c r="M12" i="1"/>
  <c r="M13" i="1"/>
  <c r="M14" i="1"/>
  <c r="M15" i="1"/>
  <c r="M16" i="1"/>
  <c r="M17" i="1"/>
  <c r="S17" i="1" s="1"/>
  <c r="M18" i="1"/>
  <c r="M19" i="1"/>
  <c r="M21" i="1"/>
  <c r="S21" i="1" s="1"/>
  <c r="M22" i="1"/>
  <c r="M23" i="1"/>
  <c r="M24" i="1"/>
  <c r="M25" i="1"/>
  <c r="S25" i="1" s="1"/>
  <c r="M26" i="1"/>
  <c r="M27" i="1"/>
  <c r="M28" i="1"/>
  <c r="M29" i="1"/>
  <c r="M30" i="1"/>
  <c r="M31" i="1"/>
  <c r="M32" i="1"/>
  <c r="M33" i="1"/>
  <c r="S33" i="1" s="1"/>
  <c r="M34" i="1"/>
  <c r="M35" i="1"/>
  <c r="M36" i="1"/>
  <c r="M6" i="1"/>
  <c r="S6" i="1" s="1"/>
  <c r="G20" i="1"/>
  <c r="F20" i="1"/>
  <c r="M20" i="1" s="1"/>
  <c r="F7" i="1"/>
  <c r="M7" i="1" s="1"/>
  <c r="G7" i="1"/>
  <c r="T7" i="1"/>
  <c r="U7" i="1"/>
  <c r="V7" i="1"/>
  <c r="Z7" i="1"/>
  <c r="T8" i="1"/>
  <c r="U8" i="1"/>
  <c r="V8" i="1"/>
  <c r="Z8" i="1"/>
  <c r="T9" i="1"/>
  <c r="U9" i="1"/>
  <c r="V9" i="1"/>
  <c r="Z9" i="1"/>
  <c r="T10" i="1"/>
  <c r="U10" i="1"/>
  <c r="V10" i="1"/>
  <c r="Z10" i="1"/>
  <c r="T12" i="1"/>
  <c r="U12" i="1"/>
  <c r="V12" i="1"/>
  <c r="Z12" i="1"/>
  <c r="T13" i="1"/>
  <c r="U13" i="1"/>
  <c r="V13" i="1"/>
  <c r="Z13" i="1"/>
  <c r="T14" i="1"/>
  <c r="U14" i="1"/>
  <c r="V14" i="1"/>
  <c r="Z14" i="1"/>
  <c r="T15" i="1"/>
  <c r="U15" i="1"/>
  <c r="V15" i="1"/>
  <c r="Z15" i="1"/>
  <c r="T16" i="1"/>
  <c r="U16" i="1"/>
  <c r="V16" i="1"/>
  <c r="Z16" i="1"/>
  <c r="T17" i="1"/>
  <c r="U17" i="1"/>
  <c r="V17" i="1"/>
  <c r="Z17" i="1"/>
  <c r="T18" i="1"/>
  <c r="U18" i="1"/>
  <c r="V18" i="1"/>
  <c r="Z18" i="1"/>
  <c r="T19" i="1"/>
  <c r="U19" i="1"/>
  <c r="V19" i="1"/>
  <c r="Z19" i="1"/>
  <c r="T20" i="1"/>
  <c r="U20" i="1"/>
  <c r="V20" i="1"/>
  <c r="Z20" i="1"/>
  <c r="T21" i="1"/>
  <c r="U21" i="1"/>
  <c r="V21" i="1"/>
  <c r="Z21" i="1"/>
  <c r="T22" i="1"/>
  <c r="U22" i="1"/>
  <c r="V22" i="1"/>
  <c r="Z22" i="1"/>
  <c r="T23" i="1"/>
  <c r="U23" i="1"/>
  <c r="V23" i="1"/>
  <c r="Z23" i="1"/>
  <c r="T24" i="1"/>
  <c r="U24" i="1"/>
  <c r="V24" i="1"/>
  <c r="Z24" i="1"/>
  <c r="T25" i="1"/>
  <c r="U25" i="1"/>
  <c r="V25" i="1"/>
  <c r="Z25" i="1"/>
  <c r="T26" i="1"/>
  <c r="U26" i="1"/>
  <c r="V26" i="1"/>
  <c r="Z26" i="1"/>
  <c r="T27" i="1"/>
  <c r="U27" i="1"/>
  <c r="V27" i="1"/>
  <c r="Z27" i="1"/>
  <c r="T29" i="1"/>
  <c r="U29" i="1"/>
  <c r="V29" i="1"/>
  <c r="Z29" i="1"/>
  <c r="T30" i="1"/>
  <c r="U30" i="1"/>
  <c r="V30" i="1"/>
  <c r="Z30" i="1"/>
  <c r="T31" i="1"/>
  <c r="U31" i="1"/>
  <c r="V31" i="1"/>
  <c r="Z31" i="1"/>
  <c r="T32" i="1"/>
  <c r="U32" i="1"/>
  <c r="V32" i="1"/>
  <c r="Z32" i="1"/>
  <c r="T33" i="1"/>
  <c r="U33" i="1"/>
  <c r="V33" i="1"/>
  <c r="Z33" i="1"/>
  <c r="T34" i="1"/>
  <c r="U34" i="1"/>
  <c r="V34" i="1"/>
  <c r="Z34" i="1"/>
  <c r="T35" i="1"/>
  <c r="U35" i="1"/>
  <c r="V35" i="1"/>
  <c r="Z35" i="1"/>
  <c r="T36" i="1"/>
  <c r="U36" i="1"/>
  <c r="V36" i="1"/>
  <c r="Z36" i="1"/>
  <c r="Z6" i="1"/>
  <c r="V6" i="1"/>
  <c r="U6" i="1"/>
  <c r="T6" i="1"/>
  <c r="H7" i="1"/>
  <c r="X7" i="1" s="1"/>
  <c r="H8" i="1"/>
  <c r="X8" i="1" s="1"/>
  <c r="H9" i="1"/>
  <c r="X9" i="1" s="1"/>
  <c r="H10" i="1"/>
  <c r="X10" i="1" s="1"/>
  <c r="H12" i="1"/>
  <c r="X12" i="1" s="1"/>
  <c r="H13" i="1"/>
  <c r="X13" i="1" s="1"/>
  <c r="H14" i="1"/>
  <c r="X14" i="1" s="1"/>
  <c r="H15" i="1"/>
  <c r="X15" i="1" s="1"/>
  <c r="H16" i="1"/>
  <c r="X16" i="1" s="1"/>
  <c r="H17" i="1"/>
  <c r="X17" i="1" s="1"/>
  <c r="H18" i="1"/>
  <c r="X18" i="1" s="1"/>
  <c r="H19" i="1"/>
  <c r="X19" i="1" s="1"/>
  <c r="H20" i="1"/>
  <c r="X20" i="1" s="1"/>
  <c r="H21" i="1"/>
  <c r="X21" i="1" s="1"/>
  <c r="H22" i="1"/>
  <c r="X22" i="1" s="1"/>
  <c r="H23" i="1"/>
  <c r="X23" i="1" s="1"/>
  <c r="H24" i="1"/>
  <c r="X24" i="1" s="1"/>
  <c r="H25" i="1"/>
  <c r="X25" i="1" s="1"/>
  <c r="H26" i="1"/>
  <c r="X26" i="1" s="1"/>
  <c r="H27" i="1"/>
  <c r="X27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6" i="1"/>
  <c r="X6" i="1" s="1"/>
  <c r="C7" i="1"/>
  <c r="C12" i="1"/>
  <c r="C16" i="1"/>
  <c r="C17" i="1"/>
  <c r="C20" i="1"/>
  <c r="C22" i="1"/>
  <c r="C23" i="1"/>
  <c r="C31" i="1"/>
  <c r="C33" i="1"/>
  <c r="C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6" i="1"/>
  <c r="AB5" i="1"/>
  <c r="AA5" i="1"/>
  <c r="P5" i="1"/>
  <c r="L5" i="1"/>
  <c r="K5" i="1"/>
  <c r="I5" i="1"/>
  <c r="X5" i="1" l="1"/>
  <c r="S35" i="1"/>
  <c r="S27" i="1"/>
  <c r="S19" i="1"/>
  <c r="S11" i="1"/>
  <c r="S31" i="1"/>
  <c r="S23" i="1"/>
  <c r="S15" i="1"/>
  <c r="S29" i="1"/>
  <c r="S13" i="1"/>
  <c r="S9" i="1"/>
  <c r="S7" i="1"/>
  <c r="M5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F5" i="1"/>
  <c r="G5" i="1"/>
  <c r="V5" i="1"/>
  <c r="T5" i="1"/>
  <c r="U5" i="1"/>
  <c r="J5" i="1"/>
  <c r="N5" i="1" l="1"/>
</calcChain>
</file>

<file path=xl/sharedStrings.xml><?xml version="1.0" encoding="utf-8"?>
<sst xmlns="http://schemas.openxmlformats.org/spreadsheetml/2006/main" count="72" uniqueCount="65">
  <si>
    <t>Период: 09.11.2023 - 16.11.2023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</si>
  <si>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</si>
  <si>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</si>
  <si>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</si>
  <si>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</si>
  <si>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</si>
  <si>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</si>
  <si>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</si>
  <si>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</si>
  <si>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</si>
  <si>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</si>
  <si>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</si>
  <si>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ЖАР-мени ТМ Зареченские ТС Зареченские продукты. 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</si>
  <si>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</si>
  <si>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</si>
  <si>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</si>
  <si>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</si>
  <si>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</si>
  <si>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</si>
  <si>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</si>
  <si>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</si>
  <si>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</si>
  <si>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</si>
  <si>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</si>
  <si>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</si>
  <si>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</si>
  <si>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</si>
  <si>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</si>
  <si>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</si>
  <si>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</si>
  <si>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</si>
  <si>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</si>
  <si>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</si>
  <si>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</si>
  <si>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</si>
  <si>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</si>
  <si>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</si>
  <si>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Жар-ладушки с клубникой и вишней. Жареные с начинкой.ВЕС  ПОКОМ</t>
  </si>
  <si>
    <t>Чебуреки Мясные вес 2,7 кг Кулинарные изделия мясосодержащие рубленые в тесте жарен  ПОКОМ</t>
  </si>
  <si>
    <t>ед.изм</t>
  </si>
  <si>
    <t>АКЦИИ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</si>
  <si>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</si>
  <si>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</si>
  <si>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</si>
  <si>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</si>
  <si>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</si>
  <si>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</si>
  <si>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</si>
  <si>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</si>
  <si>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26,10</t>
  </si>
  <si>
    <t>ср 02,11</t>
  </si>
  <si>
    <t>коментарий</t>
  </si>
  <si>
    <t>вес 1</t>
  </si>
  <si>
    <t>заказ кор. 1</t>
  </si>
  <si>
    <t>ВЕС 1</t>
  </si>
  <si>
    <t>от филиала</t>
  </si>
  <si>
    <t>комментарий филиала</t>
  </si>
  <si>
    <t>крат кор</t>
  </si>
  <si>
    <t>кг</t>
  </si>
  <si>
    <t>ср 09,11</t>
  </si>
  <si>
    <t>заказ кор. 2</t>
  </si>
  <si>
    <t>ВЕС 2</t>
  </si>
  <si>
    <t>вес 2</t>
  </si>
  <si>
    <t>20,11,23</t>
  </si>
  <si>
    <t>22,11,23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</si>
</sst>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6" fillId="6" borderId="3" xfId="0" applyNumberFormat="1" applyFont="1" applyFill="1" applyBorder="1" applyAlignment="1">
      <alignment horizontal="right" vertical="top"/>
    </xf>
    <xf numFmtId="164" fontId="6" fillId="6" borderId="0" xfId="0" applyNumberFormat="1" applyFont="1" applyFill="1" applyAlignment="1">
      <alignment horizontal="right" vertical="top"/>
    </xf>
    <xf numFmtId="165" fontId="6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7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9,11,23%20&#1047;&#1055;&#1060;/&#1076;&#1074;%2009,11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02.11.2023 - 09.11.2023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19,10</v>
          </cell>
          <cell r="T3" t="str">
            <v>ср 26,10</v>
          </cell>
          <cell r="U3" t="str">
            <v>ср 02,11</v>
          </cell>
          <cell r="V3" t="str">
            <v>коментарий</v>
          </cell>
          <cell r="W3" t="str">
            <v>вес 1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14042.400000000001</v>
          </cell>
          <cell r="G5">
            <v>31634.7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2808.48</v>
          </cell>
          <cell r="N5">
            <v>16582.080000000002</v>
          </cell>
          <cell r="O5">
            <v>0</v>
          </cell>
          <cell r="S5">
            <v>3242.56</v>
          </cell>
          <cell r="T5">
            <v>2841.1600000000003</v>
          </cell>
          <cell r="U5">
            <v>2907.4</v>
          </cell>
          <cell r="W5">
            <v>13316.276000000002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38</v>
          </cell>
          <cell r="E6">
            <v>2412</v>
          </cell>
          <cell r="F6">
            <v>766</v>
          </cell>
          <cell r="G6">
            <v>1652</v>
          </cell>
          <cell r="H6">
            <v>0.3</v>
          </cell>
          <cell r="M6">
            <v>153.19999999999999</v>
          </cell>
          <cell r="N6">
            <v>492.79999999999973</v>
          </cell>
          <cell r="Q6">
            <v>14</v>
          </cell>
          <cell r="R6">
            <v>10.783289817232376</v>
          </cell>
          <cell r="S6">
            <v>171.8</v>
          </cell>
          <cell r="T6">
            <v>216.2</v>
          </cell>
          <cell r="U6">
            <v>185.8</v>
          </cell>
          <cell r="W6">
            <v>147.83999999999992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35</v>
          </cell>
          <cell r="E7">
            <v>2016</v>
          </cell>
          <cell r="F7">
            <v>918</v>
          </cell>
          <cell r="G7">
            <v>1033</v>
          </cell>
          <cell r="H7">
            <v>0.3</v>
          </cell>
          <cell r="M7">
            <v>183.6</v>
          </cell>
          <cell r="N7">
            <v>1537.4</v>
          </cell>
          <cell r="Q7">
            <v>14.000000000000002</v>
          </cell>
          <cell r="R7">
            <v>5.6263616557734206</v>
          </cell>
          <cell r="S7">
            <v>206.4</v>
          </cell>
          <cell r="T7">
            <v>236</v>
          </cell>
          <cell r="U7">
            <v>154.6</v>
          </cell>
          <cell r="W7">
            <v>461.22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100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0</v>
          </cell>
          <cell r="W8">
            <v>100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E9">
            <v>803</v>
          </cell>
          <cell r="F9">
            <v>803</v>
          </cell>
          <cell r="H9">
            <v>1</v>
          </cell>
          <cell r="M9">
            <v>160.6</v>
          </cell>
          <cell r="N9">
            <v>2248.4</v>
          </cell>
          <cell r="Q9">
            <v>14.000000000000002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W9">
            <v>2248.4</v>
          </cell>
          <cell r="X9">
            <v>5.5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349.4</v>
          </cell>
          <cell r="F10">
            <v>349.4</v>
          </cell>
          <cell r="H10">
            <v>1</v>
          </cell>
          <cell r="M10">
            <v>69.88</v>
          </cell>
          <cell r="N10">
            <v>978.31999999999994</v>
          </cell>
          <cell r="Q10">
            <v>14</v>
          </cell>
          <cell r="R10">
            <v>0</v>
          </cell>
          <cell r="S10">
            <v>54.36</v>
          </cell>
          <cell r="T10">
            <v>32.760000000000005</v>
          </cell>
          <cell r="U10">
            <v>0</v>
          </cell>
          <cell r="W10">
            <v>978.31999999999994</v>
          </cell>
          <cell r="X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E11">
            <v>3.7</v>
          </cell>
          <cell r="F11">
            <v>3.7</v>
          </cell>
          <cell r="H11">
            <v>0</v>
          </cell>
          <cell r="M11">
            <v>0.74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 t="str">
            <v>устар.</v>
          </cell>
          <cell r="W11">
            <v>0</v>
          </cell>
          <cell r="X11">
            <v>0</v>
          </cell>
        </row>
        <row r="12">
          <cell r="A12" t="str">
            <v>Мини-сосиски в тесте "Фрайпики" 3,7кг ВЕС, ТМ Зареченские  ПОКОМ</v>
          </cell>
          <cell r="B12" t="str">
            <v>кг</v>
          </cell>
          <cell r="E12">
            <v>551.29999999999995</v>
          </cell>
          <cell r="F12">
            <v>48.1</v>
          </cell>
          <cell r="G12">
            <v>499.5</v>
          </cell>
          <cell r="H12">
            <v>1</v>
          </cell>
          <cell r="M12">
            <v>9.620000000000001</v>
          </cell>
          <cell r="Q12">
            <v>51.92307692307692</v>
          </cell>
          <cell r="R12">
            <v>51.92307692307692</v>
          </cell>
          <cell r="S12">
            <v>0</v>
          </cell>
          <cell r="T12">
            <v>0</v>
          </cell>
          <cell r="U12">
            <v>0</v>
          </cell>
          <cell r="W12">
            <v>0</v>
          </cell>
          <cell r="X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 t="str">
            <v>Нояб</v>
          </cell>
          <cell r="E13">
            <v>1800</v>
          </cell>
          <cell r="F13">
            <v>990</v>
          </cell>
          <cell r="G13">
            <v>810</v>
          </cell>
          <cell r="H13">
            <v>0.25</v>
          </cell>
          <cell r="M13">
            <v>198</v>
          </cell>
          <cell r="N13">
            <v>1962</v>
          </cell>
          <cell r="Q13">
            <v>14</v>
          </cell>
          <cell r="R13">
            <v>4.0909090909090908</v>
          </cell>
          <cell r="S13">
            <v>128.6</v>
          </cell>
          <cell r="T13">
            <v>175.8</v>
          </cell>
          <cell r="U13">
            <v>94.2</v>
          </cell>
          <cell r="W13">
            <v>490.5</v>
          </cell>
          <cell r="X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D14">
            <v>371</v>
          </cell>
          <cell r="E14">
            <v>1776</v>
          </cell>
          <cell r="F14">
            <v>238</v>
          </cell>
          <cell r="G14">
            <v>1776</v>
          </cell>
          <cell r="H14">
            <v>0.25</v>
          </cell>
          <cell r="M14">
            <v>47.6</v>
          </cell>
          <cell r="Q14">
            <v>37.310924369747895</v>
          </cell>
          <cell r="R14">
            <v>37.310924369747895</v>
          </cell>
          <cell r="S14">
            <v>161.4</v>
          </cell>
          <cell r="T14">
            <v>62.8</v>
          </cell>
          <cell r="U14">
            <v>200.8</v>
          </cell>
          <cell r="W14">
            <v>0</v>
          </cell>
          <cell r="X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E15">
            <v>6</v>
          </cell>
          <cell r="F15">
            <v>6</v>
          </cell>
          <cell r="H15">
            <v>0</v>
          </cell>
          <cell r="M15">
            <v>1.2</v>
          </cell>
          <cell r="Q15">
            <v>0</v>
          </cell>
          <cell r="R15">
            <v>0</v>
          </cell>
          <cell r="S15">
            <v>166.6</v>
          </cell>
          <cell r="T15">
            <v>106.8</v>
          </cell>
          <cell r="U15">
            <v>27.6</v>
          </cell>
          <cell r="V15" t="str">
            <v>устар.</v>
          </cell>
          <cell r="W15">
            <v>0</v>
          </cell>
          <cell r="X15">
            <v>6</v>
          </cell>
        </row>
        <row r="16">
          <cell r="A16" t="str">
            <v>Наггетсы Хрустящие ТМ Зареченские ТС Зареченские продукты. Поком</v>
          </cell>
          <cell r="B16" t="str">
            <v>кг</v>
          </cell>
          <cell r="E16">
            <v>2502</v>
          </cell>
          <cell r="F16">
            <v>762</v>
          </cell>
          <cell r="G16">
            <v>1734</v>
          </cell>
          <cell r="H16">
            <v>1</v>
          </cell>
          <cell r="M16">
            <v>152.4</v>
          </cell>
          <cell r="N16">
            <v>399.59999999999991</v>
          </cell>
          <cell r="Q16">
            <v>13.999999999999998</v>
          </cell>
          <cell r="R16">
            <v>11.377952755905511</v>
          </cell>
          <cell r="S16">
            <v>0</v>
          </cell>
          <cell r="T16">
            <v>0</v>
          </cell>
          <cell r="U16">
            <v>0</v>
          </cell>
          <cell r="W16">
            <v>399.59999999999991</v>
          </cell>
          <cell r="X16">
            <v>6</v>
          </cell>
        </row>
        <row r="17">
          <cell r="A17" t="str">
            <v>Пельмени Grandmeni со сливочным маслом Горячая штучка 0,75 кг ПОКОМ</v>
          </cell>
          <cell r="B17" t="str">
            <v>шт</v>
          </cell>
          <cell r="D17">
            <v>49</v>
          </cell>
          <cell r="E17">
            <v>616</v>
          </cell>
          <cell r="F17">
            <v>112</v>
          </cell>
          <cell r="G17">
            <v>504</v>
          </cell>
          <cell r="H17">
            <v>0.75</v>
          </cell>
          <cell r="M17">
            <v>22.4</v>
          </cell>
          <cell r="Q17">
            <v>22.5</v>
          </cell>
          <cell r="R17">
            <v>22.5</v>
          </cell>
          <cell r="S17">
            <v>39.799999999999997</v>
          </cell>
          <cell r="T17">
            <v>38.4</v>
          </cell>
          <cell r="U17">
            <v>55.6</v>
          </cell>
          <cell r="W17">
            <v>0</v>
          </cell>
          <cell r="X17">
            <v>8</v>
          </cell>
        </row>
        <row r="18">
          <cell r="A18" t="str">
            <v>Пельмени Бигбули с мясом, Горячая штучка 0,9кг  ПОКОМ</v>
          </cell>
          <cell r="B18" t="str">
            <v>шт</v>
          </cell>
          <cell r="C18" t="str">
            <v>Нояб</v>
          </cell>
          <cell r="E18">
            <v>1008</v>
          </cell>
          <cell r="F18">
            <v>523</v>
          </cell>
          <cell r="G18">
            <v>485</v>
          </cell>
          <cell r="H18">
            <v>0.9</v>
          </cell>
          <cell r="M18">
            <v>104.6</v>
          </cell>
          <cell r="N18">
            <v>979.39999999999986</v>
          </cell>
          <cell r="Q18">
            <v>14</v>
          </cell>
          <cell r="R18">
            <v>4.6367112810707463</v>
          </cell>
          <cell r="S18">
            <v>45</v>
          </cell>
          <cell r="T18">
            <v>70.599999999999994</v>
          </cell>
          <cell r="U18">
            <v>30.6</v>
          </cell>
          <cell r="W18">
            <v>881.45999999999992</v>
          </cell>
          <cell r="X18">
            <v>8</v>
          </cell>
        </row>
        <row r="19">
          <cell r="A19" t="str">
            <v>Пельмени Бульмени с говядиной и свининой Горячая шт. 0,9 кг  ПОКОМ</v>
          </cell>
          <cell r="B19" t="str">
            <v>шт</v>
          </cell>
          <cell r="C19" t="str">
            <v>Нояб</v>
          </cell>
          <cell r="D19">
            <v>710</v>
          </cell>
          <cell r="E19">
            <v>2344</v>
          </cell>
          <cell r="F19">
            <v>911</v>
          </cell>
          <cell r="G19">
            <v>2012</v>
          </cell>
          <cell r="H19">
            <v>0.9</v>
          </cell>
          <cell r="M19">
            <v>182.2</v>
          </cell>
          <cell r="N19">
            <v>538.79999999999973</v>
          </cell>
          <cell r="Q19">
            <v>14</v>
          </cell>
          <cell r="R19">
            <v>11.042810098792536</v>
          </cell>
          <cell r="S19">
            <v>194.6</v>
          </cell>
          <cell r="T19">
            <v>174.2</v>
          </cell>
          <cell r="U19">
            <v>225</v>
          </cell>
          <cell r="W19">
            <v>484.91999999999979</v>
          </cell>
          <cell r="X19">
            <v>8</v>
          </cell>
        </row>
        <row r="20">
          <cell r="A20" t="str">
            <v>Пельмени Бульмени с говядиной и свининой Горячая штучка 0,43  ПОКОМ</v>
          </cell>
          <cell r="B20" t="str">
            <v>шт</v>
          </cell>
          <cell r="D20">
            <v>46</v>
          </cell>
          <cell r="E20">
            <v>416</v>
          </cell>
          <cell r="F20">
            <v>113</v>
          </cell>
          <cell r="G20">
            <v>320</v>
          </cell>
          <cell r="H20">
            <v>0.43</v>
          </cell>
          <cell r="M20">
            <v>22.6</v>
          </cell>
          <cell r="Q20">
            <v>14.159292035398229</v>
          </cell>
          <cell r="R20">
            <v>14.159292035398229</v>
          </cell>
          <cell r="S20">
            <v>27.6</v>
          </cell>
          <cell r="T20">
            <v>35.4</v>
          </cell>
          <cell r="U20">
            <v>33.799999999999997</v>
          </cell>
          <cell r="W20">
            <v>0</v>
          </cell>
          <cell r="X20">
            <v>16</v>
          </cell>
        </row>
        <row r="21">
          <cell r="A21" t="str">
            <v>Пельмени Бульмени с говядиной и свининой Наваристые Горячая штучка ВЕС  ПОКОМ</v>
          </cell>
          <cell r="B21" t="str">
            <v>кг</v>
          </cell>
          <cell r="D21">
            <v>2305</v>
          </cell>
          <cell r="E21">
            <v>2990</v>
          </cell>
          <cell r="F21">
            <v>1605</v>
          </cell>
          <cell r="G21">
            <v>3555</v>
          </cell>
          <cell r="H21">
            <v>1</v>
          </cell>
          <cell r="M21">
            <v>321</v>
          </cell>
          <cell r="N21">
            <v>939</v>
          </cell>
          <cell r="Q21">
            <v>14</v>
          </cell>
          <cell r="R21">
            <v>11.074766355140186</v>
          </cell>
          <cell r="S21">
            <v>374</v>
          </cell>
          <cell r="T21">
            <v>384</v>
          </cell>
          <cell r="U21">
            <v>397</v>
          </cell>
          <cell r="W21">
            <v>939</v>
          </cell>
          <cell r="X21">
            <v>5</v>
          </cell>
        </row>
        <row r="22">
          <cell r="A22" t="str">
            <v>Пельмени Бульмени со сливочным маслом Горячая штучка 0,9 кг  ПОКОМ</v>
          </cell>
          <cell r="B22" t="str">
            <v>шт</v>
          </cell>
          <cell r="C22" t="str">
            <v>Нояб</v>
          </cell>
          <cell r="D22">
            <v>475</v>
          </cell>
          <cell r="E22">
            <v>2608</v>
          </cell>
          <cell r="F22">
            <v>967</v>
          </cell>
          <cell r="G22">
            <v>1850</v>
          </cell>
          <cell r="H22">
            <v>0.9</v>
          </cell>
          <cell r="M22">
            <v>193.4</v>
          </cell>
          <cell r="N22">
            <v>857.59999999999991</v>
          </cell>
          <cell r="Q22">
            <v>14</v>
          </cell>
          <cell r="R22">
            <v>9.5656670113753872</v>
          </cell>
          <cell r="S22">
            <v>209.2</v>
          </cell>
          <cell r="T22">
            <v>225.8</v>
          </cell>
          <cell r="U22">
            <v>222.4</v>
          </cell>
          <cell r="W22">
            <v>771.83999999999992</v>
          </cell>
          <cell r="X22">
            <v>8</v>
          </cell>
        </row>
        <row r="23">
          <cell r="A23" t="str">
            <v>Пельмени Бульмени со сливочным маслом ТМ Горячая шт. 0,43 кг  ПОКОМ</v>
          </cell>
          <cell r="B23" t="str">
            <v>шт</v>
          </cell>
          <cell r="D23">
            <v>123</v>
          </cell>
          <cell r="E23">
            <v>496</v>
          </cell>
          <cell r="F23">
            <v>154</v>
          </cell>
          <cell r="G23">
            <v>418</v>
          </cell>
          <cell r="H23">
            <v>0.43</v>
          </cell>
          <cell r="M23">
            <v>30.8</v>
          </cell>
          <cell r="N23">
            <v>13.199999999999989</v>
          </cell>
          <cell r="Q23">
            <v>14</v>
          </cell>
          <cell r="R23">
            <v>13.571428571428571</v>
          </cell>
          <cell r="S23">
            <v>35.6</v>
          </cell>
          <cell r="T23">
            <v>43</v>
          </cell>
          <cell r="U23">
            <v>43.6</v>
          </cell>
          <cell r="W23">
            <v>5.6759999999999948</v>
          </cell>
          <cell r="X23">
            <v>16</v>
          </cell>
        </row>
        <row r="24">
          <cell r="A24" t="str">
            <v>Пельмени Мясорубские ТМ Стародворье фоу-пак равиоли 0,7 кг.  Поком</v>
          </cell>
          <cell r="B24" t="str">
            <v>шт</v>
          </cell>
          <cell r="C24" t="str">
            <v>Нояб</v>
          </cell>
          <cell r="D24">
            <v>331</v>
          </cell>
          <cell r="E24">
            <v>424</v>
          </cell>
          <cell r="F24">
            <v>295</v>
          </cell>
          <cell r="G24">
            <v>422</v>
          </cell>
          <cell r="H24">
            <v>0.7</v>
          </cell>
          <cell r="M24">
            <v>59</v>
          </cell>
          <cell r="N24">
            <v>404</v>
          </cell>
          <cell r="Q24">
            <v>14</v>
          </cell>
          <cell r="R24">
            <v>7.1525423728813555</v>
          </cell>
          <cell r="S24">
            <v>59.2</v>
          </cell>
          <cell r="T24">
            <v>50.4</v>
          </cell>
          <cell r="U24">
            <v>55</v>
          </cell>
          <cell r="W24">
            <v>282.79999999999995</v>
          </cell>
          <cell r="X24">
            <v>8</v>
          </cell>
        </row>
        <row r="25">
          <cell r="A25" t="str">
            <v>Пельмени Отборные из свинины и говядины 0,9 кг ТМ Стародворье ТС Медвежье ушко  ПОКОМ</v>
          </cell>
          <cell r="B25" t="str">
            <v>шт</v>
          </cell>
          <cell r="C25" t="str">
            <v>Нояб</v>
          </cell>
          <cell r="E25">
            <v>376</v>
          </cell>
          <cell r="F25">
            <v>117</v>
          </cell>
          <cell r="G25">
            <v>259</v>
          </cell>
          <cell r="H25">
            <v>0.9</v>
          </cell>
          <cell r="M25">
            <v>23.4</v>
          </cell>
          <cell r="N25">
            <v>68.599999999999966</v>
          </cell>
          <cell r="Q25">
            <v>14</v>
          </cell>
          <cell r="R25">
            <v>11.06837606837607</v>
          </cell>
          <cell r="S25">
            <v>12</v>
          </cell>
          <cell r="T25">
            <v>35</v>
          </cell>
          <cell r="U25">
            <v>0</v>
          </cell>
          <cell r="W25">
            <v>61.739999999999974</v>
          </cell>
          <cell r="X25">
            <v>8</v>
          </cell>
        </row>
        <row r="26">
          <cell r="A26" t="str">
            <v>Пельмени Отборные с говядиной 0,9 кг НОВА ТМ Стародворье ТС Медвежье ушко  ПОКОМ</v>
          </cell>
          <cell r="B26" t="str">
            <v>шт</v>
          </cell>
          <cell r="E26">
            <v>408</v>
          </cell>
          <cell r="F26">
            <v>82</v>
          </cell>
          <cell r="G26">
            <v>326</v>
          </cell>
          <cell r="H26">
            <v>0.9</v>
          </cell>
          <cell r="M26">
            <v>16.399999999999999</v>
          </cell>
          <cell r="Q26">
            <v>19.878048780487806</v>
          </cell>
          <cell r="R26">
            <v>19.878048780487806</v>
          </cell>
          <cell r="S26">
            <v>0</v>
          </cell>
          <cell r="T26">
            <v>29.6</v>
          </cell>
          <cell r="U26">
            <v>5.2</v>
          </cell>
          <cell r="W26">
            <v>0</v>
          </cell>
          <cell r="X26">
            <v>8</v>
          </cell>
        </row>
        <row r="27">
          <cell r="A27" t="str">
            <v>Пельмени С говядиной и свининой, ВЕС, ТМ Славница сфера пуговки  ПОКОМ</v>
          </cell>
          <cell r="B27" t="str">
            <v>кг</v>
          </cell>
          <cell r="D27">
            <v>2995</v>
          </cell>
          <cell r="E27">
            <v>965</v>
          </cell>
          <cell r="F27">
            <v>1375</v>
          </cell>
          <cell r="G27">
            <v>2445</v>
          </cell>
          <cell r="H27">
            <v>1</v>
          </cell>
          <cell r="M27">
            <v>275</v>
          </cell>
          <cell r="N27">
            <v>1405</v>
          </cell>
          <cell r="Q27">
            <v>14</v>
          </cell>
          <cell r="R27">
            <v>8.8909090909090907</v>
          </cell>
          <cell r="S27">
            <v>353</v>
          </cell>
          <cell r="T27">
            <v>267</v>
          </cell>
          <cell r="U27">
            <v>294</v>
          </cell>
          <cell r="W27">
            <v>1405</v>
          </cell>
          <cell r="X27">
            <v>5</v>
          </cell>
        </row>
        <row r="28">
          <cell r="A28" t="str">
            <v>Пельмени Со свининой и говядиной ТМ Особый рецепт Любимая ложка 1,0 кг  ПОКОМ</v>
          </cell>
          <cell r="B28" t="str">
            <v>шт</v>
          </cell>
          <cell r="D28">
            <v>2412</v>
          </cell>
          <cell r="E28">
            <v>750</v>
          </cell>
          <cell r="F28">
            <v>970</v>
          </cell>
          <cell r="G28">
            <v>2082</v>
          </cell>
          <cell r="H28">
            <v>1</v>
          </cell>
          <cell r="M28">
            <v>194</v>
          </cell>
          <cell r="N28">
            <v>634</v>
          </cell>
          <cell r="Q28">
            <v>14</v>
          </cell>
          <cell r="R28">
            <v>10.731958762886597</v>
          </cell>
          <cell r="S28">
            <v>267.8</v>
          </cell>
          <cell r="T28">
            <v>179.2</v>
          </cell>
          <cell r="U28">
            <v>234.6</v>
          </cell>
          <cell r="W28">
            <v>634</v>
          </cell>
          <cell r="X28">
            <v>5</v>
          </cell>
        </row>
        <row r="29">
          <cell r="A29" t="str">
            <v>Сосиски Оригинальные заморож. ТМ Стародворье в вак 0,33 кг  Поком</v>
          </cell>
          <cell r="B29" t="str">
            <v>шт</v>
          </cell>
          <cell r="D29">
            <v>66</v>
          </cell>
          <cell r="G29">
            <v>60</v>
          </cell>
          <cell r="H29">
            <v>0.33</v>
          </cell>
          <cell r="M29">
            <v>0</v>
          </cell>
          <cell r="Q29" t="e">
            <v>#DIV/0!</v>
          </cell>
          <cell r="R29" t="e">
            <v>#DIV/0!</v>
          </cell>
          <cell r="S29">
            <v>2.4</v>
          </cell>
          <cell r="T29">
            <v>0</v>
          </cell>
          <cell r="U29">
            <v>1.2</v>
          </cell>
          <cell r="W29">
            <v>0</v>
          </cell>
          <cell r="X29">
            <v>6</v>
          </cell>
        </row>
        <row r="30">
          <cell r="A30" t="str">
            <v>Фрай-пицца с ветчиной и грибами 3,0 кг. ВЕС.  ПОКОМ</v>
          </cell>
          <cell r="B30" t="str">
            <v>кг</v>
          </cell>
          <cell r="H30">
            <v>1</v>
          </cell>
          <cell r="M30">
            <v>0</v>
          </cell>
          <cell r="N30">
            <v>100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</v>
          </cell>
          <cell r="U30">
            <v>0</v>
          </cell>
          <cell r="W30">
            <v>100</v>
          </cell>
          <cell r="X30">
            <v>3</v>
          </cell>
        </row>
        <row r="31">
          <cell r="A31" t="str">
            <v>Хотстеры ТМ Горячая штучка ТС Хотстеры 0,25 кг зам  ПОКОМ</v>
          </cell>
          <cell r="B31" t="str">
            <v>шт</v>
          </cell>
          <cell r="D31">
            <v>330</v>
          </cell>
          <cell r="E31">
            <v>2004</v>
          </cell>
          <cell r="F31">
            <v>233</v>
          </cell>
          <cell r="G31">
            <v>2004</v>
          </cell>
          <cell r="H31">
            <v>0.25</v>
          </cell>
          <cell r="M31">
            <v>46.6</v>
          </cell>
          <cell r="Q31">
            <v>43.004291845493562</v>
          </cell>
          <cell r="R31">
            <v>43.004291845493562</v>
          </cell>
          <cell r="S31">
            <v>182</v>
          </cell>
          <cell r="T31">
            <v>92.8</v>
          </cell>
          <cell r="U31">
            <v>176.6</v>
          </cell>
          <cell r="W31">
            <v>0</v>
          </cell>
          <cell r="X31">
            <v>12</v>
          </cell>
        </row>
        <row r="32">
          <cell r="A32" t="str">
            <v>Хрустящие крылышки ТМ Зареченские ТС Зареченские продукты.   Поком</v>
          </cell>
          <cell r="B32" t="str">
            <v>кг</v>
          </cell>
          <cell r="E32">
            <v>500.4</v>
          </cell>
          <cell r="F32">
            <v>322.2</v>
          </cell>
          <cell r="G32">
            <v>178.2</v>
          </cell>
          <cell r="H32">
            <v>1</v>
          </cell>
          <cell r="M32">
            <v>64.44</v>
          </cell>
          <cell r="N32">
            <v>723.96</v>
          </cell>
          <cell r="Q32">
            <v>14.000000000000002</v>
          </cell>
          <cell r="R32">
            <v>2.7653631284916202</v>
          </cell>
          <cell r="S32">
            <v>0</v>
          </cell>
          <cell r="T32">
            <v>0</v>
          </cell>
          <cell r="U32">
            <v>0</v>
          </cell>
          <cell r="W32">
            <v>723.96</v>
          </cell>
          <cell r="X32">
            <v>1.8</v>
          </cell>
        </row>
        <row r="33">
          <cell r="A33" t="str">
            <v>Чебупицца курочка по-итальянски Горячая штучка 0,25 кг зам  ПОКОМ</v>
          </cell>
          <cell r="B33" t="str">
            <v>шт</v>
          </cell>
          <cell r="C33" t="str">
            <v>Нояб</v>
          </cell>
          <cell r="D33">
            <v>417</v>
          </cell>
          <cell r="E33">
            <v>2484</v>
          </cell>
          <cell r="F33">
            <v>703</v>
          </cell>
          <cell r="G33">
            <v>1984</v>
          </cell>
          <cell r="H33">
            <v>0.25</v>
          </cell>
          <cell r="M33">
            <v>140.6</v>
          </cell>
          <cell r="Q33">
            <v>14.11095305832148</v>
          </cell>
          <cell r="R33">
            <v>14.11095305832148</v>
          </cell>
          <cell r="S33">
            <v>215.8</v>
          </cell>
          <cell r="T33">
            <v>194.4</v>
          </cell>
          <cell r="U33">
            <v>206.6</v>
          </cell>
          <cell r="W33">
            <v>0</v>
          </cell>
          <cell r="X33">
            <v>12</v>
          </cell>
        </row>
        <row r="34">
          <cell r="A34" t="str">
            <v>Чебупицца Пепперони ТМ Горячая штучка ТС Чебупицца 0.25кг зам  ПОКОМ</v>
          </cell>
          <cell r="B34" t="str">
            <v>шт</v>
          </cell>
          <cell r="C34" t="str">
            <v>Нояб</v>
          </cell>
          <cell r="D34">
            <v>751</v>
          </cell>
          <cell r="E34">
            <v>2100</v>
          </cell>
          <cell r="F34">
            <v>564</v>
          </cell>
          <cell r="G34">
            <v>2100</v>
          </cell>
          <cell r="H34">
            <v>0.25</v>
          </cell>
          <cell r="M34">
            <v>112.8</v>
          </cell>
          <cell r="Q34">
            <v>18.617021276595747</v>
          </cell>
          <cell r="R34">
            <v>18.617021276595747</v>
          </cell>
          <cell r="S34">
            <v>249.6</v>
          </cell>
          <cell r="T34">
            <v>97.8</v>
          </cell>
          <cell r="U34">
            <v>229.8</v>
          </cell>
          <cell r="W34">
            <v>0</v>
          </cell>
          <cell r="X34">
            <v>12</v>
          </cell>
        </row>
        <row r="35">
          <cell r="A35" t="str">
            <v>Чебуреки Мясные вес 2,7 кг Кулинарные изделия мясосодержащие рубленые в тесте жарен  ПОКОМ</v>
          </cell>
          <cell r="B35" t="str">
            <v>кг</v>
          </cell>
          <cell r="H35">
            <v>1</v>
          </cell>
          <cell r="M35">
            <v>0</v>
          </cell>
          <cell r="N35">
            <v>200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W35">
            <v>200</v>
          </cell>
          <cell r="X35">
            <v>2.7</v>
          </cell>
        </row>
        <row r="36">
          <cell r="A36" t="str">
            <v>Чебуреки сочные ТМ Зареченские ТС Зареченские продукты.  Поком</v>
          </cell>
          <cell r="B36" t="str">
            <v>кг</v>
          </cell>
          <cell r="E36">
            <v>3100</v>
          </cell>
          <cell r="F36">
            <v>100</v>
          </cell>
          <cell r="G36">
            <v>3000</v>
          </cell>
          <cell r="H36">
            <v>1</v>
          </cell>
          <cell r="M36">
            <v>20</v>
          </cell>
          <cell r="N36">
            <v>2000</v>
          </cell>
          <cell r="Q36">
            <v>250</v>
          </cell>
          <cell r="R36">
            <v>150</v>
          </cell>
          <cell r="S36">
            <v>0</v>
          </cell>
          <cell r="T36">
            <v>0</v>
          </cell>
          <cell r="U36">
            <v>0</v>
          </cell>
          <cell r="W36">
            <v>2000</v>
          </cell>
          <cell r="X36">
            <v>5</v>
          </cell>
        </row>
        <row r="37">
          <cell r="A37" t="str">
            <v>БОНУС_Готовые чебупели сочные с мясом ТМ Горячая штучка  0,3кг зам  ПОКОМ</v>
          </cell>
          <cell r="B37" t="str">
            <v>шт</v>
          </cell>
          <cell r="D37">
            <v>-36</v>
          </cell>
          <cell r="E37">
            <v>100</v>
          </cell>
          <cell r="F37">
            <v>6</v>
          </cell>
          <cell r="G37">
            <v>58</v>
          </cell>
          <cell r="H37">
            <v>0</v>
          </cell>
          <cell r="M37">
            <v>1.2</v>
          </cell>
          <cell r="Q37">
            <v>48.333333333333336</v>
          </cell>
          <cell r="R37">
            <v>48.333333333333336</v>
          </cell>
          <cell r="S37">
            <v>61.2</v>
          </cell>
          <cell r="T37">
            <v>68</v>
          </cell>
          <cell r="U37">
            <v>21</v>
          </cell>
          <cell r="W37">
            <v>0</v>
          </cell>
          <cell r="X37">
            <v>0</v>
          </cell>
        </row>
        <row r="38">
          <cell r="A38" t="str">
            <v>БОНУС_Пельмени Бульмени со сливочным маслом Горячая штучка 0,9 кг  ПОКОМ</v>
          </cell>
          <cell r="B38" t="str">
            <v>шт</v>
          </cell>
          <cell r="D38">
            <v>-26</v>
          </cell>
          <cell r="E38">
            <v>100</v>
          </cell>
          <cell r="F38">
            <v>6</v>
          </cell>
          <cell r="G38">
            <v>68</v>
          </cell>
          <cell r="H38">
            <v>0</v>
          </cell>
          <cell r="M38">
            <v>1.2</v>
          </cell>
          <cell r="Q38">
            <v>56.666666666666671</v>
          </cell>
          <cell r="R38">
            <v>56.666666666666671</v>
          </cell>
          <cell r="S38">
            <v>24.6</v>
          </cell>
          <cell r="T38">
            <v>25.2</v>
          </cell>
          <cell r="U38">
            <v>12.4</v>
          </cell>
          <cell r="W38">
            <v>0</v>
          </cell>
          <cell r="X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6"/>
  <sheetViews>
    <sheetView tabSelected="1" workbookViewId="0">
      <pane ySplit="5" topLeftCell="A6" activePane="bottomLeft" state="frozen"/>
      <selection pane="bottomLeft" activeCell="AB6" sqref="AB6:AB36"/>
    </sheetView>
  </sheetViews>
  <sheetFormatPr defaultColWidth="10.5" defaultRowHeight="11.45" customHeight="1" outlineLevelRow="3" x14ac:dyDescent="0.2"/>
  <cols>
    <col min="1" max="1" width="65" style="1" customWidth="1"/>
    <col min="2" max="2" width="4.83203125" style="1" customWidth="1"/>
    <col min="3" max="3" width="9.6640625" style="1" customWidth="1"/>
    <col min="4" max="7" width="7.6640625" style="1" customWidth="1"/>
    <col min="8" max="8" width="5" style="25" customWidth="1"/>
    <col min="9" max="12" width="1" style="9" customWidth="1"/>
    <col min="13" max="13" width="7.1640625" style="9" customWidth="1"/>
    <col min="14" max="16" width="9.1640625" style="9" customWidth="1"/>
    <col min="17" max="17" width="13.33203125" style="9" customWidth="1"/>
    <col min="18" max="19" width="5.6640625" style="9" customWidth="1"/>
    <col min="20" max="22" width="8" style="9" customWidth="1"/>
    <col min="23" max="25" width="10.5" style="9"/>
    <col min="26" max="26" width="10.5" style="25"/>
    <col min="27" max="27" width="10.5" style="26"/>
    <col min="28" max="28" width="10.5" style="9"/>
    <col min="29" max="29" width="10.5" style="26"/>
    <col min="30" max="16384" width="10.5" style="9"/>
  </cols>
  <sheetData>
    <row r="1" spans="1:30" ht="12.95" customHeight="1" outlineLevel="1" x14ac:dyDescent="0.2">
      <c r="A1" s="3" t="s">
        <v>0</v>
      </c>
      <c r="B1" s="3"/>
      <c r="C1" s="3"/>
      <c r="D1" s="3"/>
    </row>
    <row r="2" spans="1:30" ht="12.95" customHeight="1" outlineLevel="1" x14ac:dyDescent="0.2">
      <c r="D2" s="3"/>
    </row>
    <row r="3" spans="1:30" ht="12.95" customHeight="1" x14ac:dyDescent="0.2">
      <c r="A3" s="8" t="s">
        <v>1</v>
      </c>
      <c r="B3" s="14" t="s">
        <v>39</v>
      </c>
      <c r="C3" s="14" t="s">
        <v>40</v>
      </c>
      <c r="D3" s="8" t="s">
        <v>2</v>
      </c>
      <c r="E3" s="8"/>
      <c r="F3" s="8"/>
      <c r="G3" s="8"/>
      <c r="H3" s="15" t="s">
        <v>41</v>
      </c>
      <c r="I3" s="2" t="s">
        <v>42</v>
      </c>
      <c r="J3" s="2" t="s">
        <v>43</v>
      </c>
      <c r="K3" s="2" t="s">
        <v>44</v>
      </c>
      <c r="L3" s="2" t="s">
        <v>44</v>
      </c>
      <c r="M3" s="2" t="s">
        <v>45</v>
      </c>
      <c r="N3" s="16" t="s">
        <v>44</v>
      </c>
      <c r="O3" s="16" t="s">
        <v>44</v>
      </c>
      <c r="P3" s="17" t="s">
        <v>46</v>
      </c>
      <c r="Q3" s="18"/>
      <c r="R3" s="2" t="s">
        <v>47</v>
      </c>
      <c r="S3" s="2" t="s">
        <v>48</v>
      </c>
      <c r="T3" s="16" t="s">
        <v>49</v>
      </c>
      <c r="U3" s="16" t="s">
        <v>50</v>
      </c>
      <c r="V3" s="16" t="s">
        <v>59</v>
      </c>
      <c r="W3" s="19" t="s">
        <v>51</v>
      </c>
      <c r="X3" s="2" t="s">
        <v>52</v>
      </c>
      <c r="Y3" s="2" t="s">
        <v>62</v>
      </c>
      <c r="Z3" s="15"/>
      <c r="AA3" s="20" t="s">
        <v>53</v>
      </c>
      <c r="AB3" s="2" t="s">
        <v>54</v>
      </c>
      <c r="AC3" s="20" t="s">
        <v>60</v>
      </c>
      <c r="AD3" s="2" t="s">
        <v>61</v>
      </c>
    </row>
    <row r="4" spans="1:30" ht="26.1" customHeight="1" x14ac:dyDescent="0.2">
      <c r="A4" s="8" t="s">
        <v>3</v>
      </c>
      <c r="B4" s="14"/>
      <c r="C4" s="14" t="s">
        <v>40</v>
      </c>
      <c r="D4" s="8" t="s">
        <v>4</v>
      </c>
      <c r="E4" s="8" t="s">
        <v>5</v>
      </c>
      <c r="F4" s="8" t="s">
        <v>6</v>
      </c>
      <c r="G4" s="8" t="s">
        <v>7</v>
      </c>
      <c r="H4" s="15"/>
      <c r="I4" s="2"/>
      <c r="J4" s="2"/>
      <c r="K4" s="2"/>
      <c r="L4" s="2"/>
      <c r="M4" s="2"/>
      <c r="N4" s="21"/>
      <c r="O4" s="21"/>
      <c r="P4" s="17" t="s">
        <v>55</v>
      </c>
      <c r="Q4" s="18" t="s">
        <v>56</v>
      </c>
      <c r="R4" s="2"/>
      <c r="S4" s="2"/>
      <c r="T4" s="2"/>
      <c r="U4" s="2"/>
      <c r="V4" s="2"/>
      <c r="W4" s="2"/>
      <c r="X4" s="2" t="s">
        <v>63</v>
      </c>
      <c r="Y4" s="2" t="s">
        <v>64</v>
      </c>
      <c r="Z4" s="15"/>
      <c r="AA4" s="20" t="s">
        <v>63</v>
      </c>
      <c r="AB4" s="2"/>
      <c r="AC4" s="20" t="s">
        <v>64</v>
      </c>
      <c r="AD4" s="2"/>
    </row>
    <row r="5" spans="1:30" ht="11.1" customHeight="1" x14ac:dyDescent="0.2">
      <c r="A5" s="10"/>
      <c r="B5" s="13"/>
      <c r="C5" s="13"/>
      <c r="D5" s="4"/>
      <c r="E5" s="5"/>
      <c r="F5" s="22">
        <f>SUM(F6:F101)</f>
        <v>22873.3</v>
      </c>
      <c r="G5" s="22">
        <f>SUM(G6:G101)</f>
        <v>23334.7</v>
      </c>
      <c r="H5" s="15"/>
      <c r="I5" s="22">
        <f t="shared" ref="I5:O5" si="0">SUM(I6:I101)</f>
        <v>0</v>
      </c>
      <c r="J5" s="22">
        <f t="shared" si="0"/>
        <v>0</v>
      </c>
      <c r="K5" s="22">
        <f t="shared" si="0"/>
        <v>0</v>
      </c>
      <c r="L5" s="22">
        <f t="shared" si="0"/>
        <v>0</v>
      </c>
      <c r="M5" s="22">
        <f t="shared" si="0"/>
        <v>4574.66</v>
      </c>
      <c r="N5" s="22">
        <f t="shared" si="0"/>
        <v>14270</v>
      </c>
      <c r="O5" s="22">
        <f t="shared" si="0"/>
        <v>20030</v>
      </c>
      <c r="P5" s="22">
        <f>SUM(P6:P56)</f>
        <v>0</v>
      </c>
      <c r="Q5" s="23"/>
      <c r="R5" s="2"/>
      <c r="S5" s="2"/>
      <c r="T5" s="22">
        <f>SUM(T6:T101)</f>
        <v>2734.36</v>
      </c>
      <c r="U5" s="22">
        <f>SUM(U6:U101)</f>
        <v>2879.8</v>
      </c>
      <c r="V5" s="22">
        <f>SUM(V6:V101)</f>
        <v>2806.66</v>
      </c>
      <c r="W5" s="2"/>
      <c r="X5" s="22">
        <f>SUM(X6:X101)</f>
        <v>9202</v>
      </c>
      <c r="Y5" s="22">
        <f>SUM(Y6:Y101)</f>
        <v>13001.5</v>
      </c>
      <c r="Z5" s="15" t="s">
        <v>57</v>
      </c>
      <c r="AA5" s="24">
        <f t="shared" ref="AA5:AB5" si="1">SUM(AA6:AA101)</f>
        <v>1948</v>
      </c>
      <c r="AB5" s="22">
        <f t="shared" si="1"/>
        <v>9202.7200000000012</v>
      </c>
      <c r="AC5" s="24">
        <f t="shared" ref="AC5:AD5" si="2">SUM(AC6:AC101)</f>
        <v>0</v>
      </c>
      <c r="AD5" s="22">
        <f t="shared" si="2"/>
        <v>0</v>
      </c>
    </row>
    <row r="6" spans="1:30" ht="11.1" customHeight="1" outlineLevel="3" x14ac:dyDescent="0.2">
      <c r="A6" s="11" t="s">
        <v>10</v>
      </c>
      <c r="B6" s="11" t="str">
        <f>VLOOKUP(A6,[1]TDSheet!$A:$B,2,0)</f>
        <v>шт</v>
      </c>
      <c r="C6" s="28" t="str">
        <f>VLOOKUP(A6,[1]TDSheet!$A:$C,3,0)</f>
        <v>Нояб</v>
      </c>
      <c r="D6" s="6">
        <v>1184</v>
      </c>
      <c r="E6" s="6">
        <v>1104</v>
      </c>
      <c r="F6" s="6">
        <v>1423</v>
      </c>
      <c r="G6" s="6">
        <v>712</v>
      </c>
      <c r="H6" s="25">
        <f>VLOOKUP(A6,[1]TDSheet!$A:$H,8,0)</f>
        <v>0.3</v>
      </c>
      <c r="M6" s="9">
        <f>F6/5</f>
        <v>284.60000000000002</v>
      </c>
      <c r="N6" s="29">
        <v>1100</v>
      </c>
      <c r="O6" s="29">
        <v>1600</v>
      </c>
      <c r="P6" s="29"/>
      <c r="R6" s="9">
        <f>(G6+N6+O6)/M6</f>
        <v>11.988756148981025</v>
      </c>
      <c r="S6" s="9">
        <f>G6/M6</f>
        <v>2.5017568517217144</v>
      </c>
      <c r="T6" s="9">
        <f>VLOOKUP(A6,[1]TDSheet!$A:$T,20,0)</f>
        <v>216.2</v>
      </c>
      <c r="U6" s="9">
        <f>VLOOKUP(A6,[1]TDSheet!$A:$U,21,0)</f>
        <v>185.8</v>
      </c>
      <c r="V6" s="9">
        <f>VLOOKUP(A6,[1]TDSheet!$A:$M,13,0)</f>
        <v>153.19999999999999</v>
      </c>
      <c r="X6" s="9">
        <f t="shared" ref="X6:X36" si="3">N6*H6</f>
        <v>330</v>
      </c>
      <c r="Y6" s="9">
        <f>O6*H6</f>
        <v>480</v>
      </c>
      <c r="Z6" s="25">
        <f>VLOOKUP(A6,[1]TDSheet!$A:$X,24,0)</f>
        <v>12</v>
      </c>
      <c r="AA6" s="26">
        <v>92</v>
      </c>
      <c r="AB6" s="9">
        <f>AA6*Z6*H6</f>
        <v>331.2</v>
      </c>
    </row>
    <row r="7" spans="1:30" ht="11.1" customHeight="1" outlineLevel="3" x14ac:dyDescent="0.2">
      <c r="A7" s="11" t="s">
        <v>11</v>
      </c>
      <c r="B7" s="11" t="str">
        <f>VLOOKUP(A7,[1]TDSheet!$A:$B,2,0)</f>
        <v>шт</v>
      </c>
      <c r="C7" s="28" t="str">
        <f>VLOOKUP(A7,[1]TDSheet!$A:$C,3,0)</f>
        <v>Нояб</v>
      </c>
      <c r="D7" s="6">
        <v>980</v>
      </c>
      <c r="E7" s="6">
        <v>1752</v>
      </c>
      <c r="F7" s="30">
        <f>1011+F35</f>
        <v>1314</v>
      </c>
      <c r="G7" s="30">
        <f>1415+G35</f>
        <v>1314</v>
      </c>
      <c r="H7" s="25">
        <f>VLOOKUP(A7,[1]TDSheet!$A:$H,8,0)</f>
        <v>0.3</v>
      </c>
      <c r="M7" s="9">
        <f t="shared" ref="M7:M36" si="4">F7/5</f>
        <v>262.8</v>
      </c>
      <c r="N7" s="29">
        <v>900</v>
      </c>
      <c r="O7" s="29">
        <v>1350</v>
      </c>
      <c r="P7" s="29"/>
      <c r="R7" s="9">
        <f t="shared" ref="R7:R36" si="5">(G7+N7+O7)/M7</f>
        <v>13.561643835616438</v>
      </c>
      <c r="S7" s="9">
        <f t="shared" ref="S7:S36" si="6">G7/M7</f>
        <v>5</v>
      </c>
      <c r="T7" s="9">
        <f>VLOOKUP(A7,[1]TDSheet!$A:$T,20,0)</f>
        <v>236</v>
      </c>
      <c r="U7" s="9">
        <f>VLOOKUP(A7,[1]TDSheet!$A:$U,21,0)</f>
        <v>154.6</v>
      </c>
      <c r="V7" s="9">
        <f>VLOOKUP(A7,[1]TDSheet!$A:$M,13,0)</f>
        <v>183.6</v>
      </c>
      <c r="X7" s="9">
        <f t="shared" si="3"/>
        <v>270</v>
      </c>
      <c r="Y7" s="9">
        <f t="shared" ref="Y7:Y36" si="7">O7*H7</f>
        <v>405</v>
      </c>
      <c r="Z7" s="25">
        <f>VLOOKUP(A7,[1]TDSheet!$A:$X,24,0)</f>
        <v>12</v>
      </c>
      <c r="AA7" s="26">
        <v>75</v>
      </c>
      <c r="AB7" s="9">
        <f t="shared" ref="AB7:AB36" si="8">AA7*Z7*H7</f>
        <v>270</v>
      </c>
    </row>
    <row r="8" spans="1:30" ht="11.1" customHeight="1" outlineLevel="3" x14ac:dyDescent="0.2">
      <c r="A8" s="11" t="s">
        <v>37</v>
      </c>
      <c r="B8" s="11" t="str">
        <f>VLOOKUP(A8,[1]TDSheet!$A:$B,2,0)</f>
        <v>кг</v>
      </c>
      <c r="C8" s="11"/>
      <c r="D8" s="7"/>
      <c r="E8" s="6"/>
      <c r="F8" s="6"/>
      <c r="G8" s="6"/>
      <c r="H8" s="25">
        <f>VLOOKUP(A8,[1]TDSheet!$A:$H,8,0)</f>
        <v>1</v>
      </c>
      <c r="M8" s="9">
        <f t="shared" si="4"/>
        <v>0</v>
      </c>
      <c r="N8" s="31">
        <v>100</v>
      </c>
      <c r="O8" s="31"/>
      <c r="P8" s="29"/>
      <c r="R8" s="9" t="e">
        <f t="shared" si="5"/>
        <v>#DIV/0!</v>
      </c>
      <c r="S8" s="9" t="e">
        <f t="shared" si="6"/>
        <v>#DIV/0!</v>
      </c>
      <c r="T8" s="9">
        <f>VLOOKUP(A8,[1]TDSheet!$A:$T,20,0)</f>
        <v>0</v>
      </c>
      <c r="U8" s="9">
        <f>VLOOKUP(A8,[1]TDSheet!$A:$U,21,0)</f>
        <v>0</v>
      </c>
      <c r="V8" s="9">
        <f>VLOOKUP(A8,[1]TDSheet!$A:$M,13,0)</f>
        <v>0</v>
      </c>
      <c r="X8" s="9">
        <f t="shared" si="3"/>
        <v>100</v>
      </c>
      <c r="Y8" s="9">
        <f t="shared" si="7"/>
        <v>0</v>
      </c>
      <c r="Z8" s="25">
        <f>VLOOKUP(A8,[1]TDSheet!$A:$X,24,0)</f>
        <v>3.7</v>
      </c>
      <c r="AA8" s="26">
        <v>27</v>
      </c>
      <c r="AB8" s="9">
        <f t="shared" si="8"/>
        <v>99.9</v>
      </c>
    </row>
    <row r="9" spans="1:30" ht="11.1" customHeight="1" outlineLevel="3" x14ac:dyDescent="0.2">
      <c r="A9" s="11" t="s">
        <v>12</v>
      </c>
      <c r="B9" s="11" t="str">
        <f>VLOOKUP(A9,[1]TDSheet!$A:$B,2,0)</f>
        <v>кг</v>
      </c>
      <c r="C9" s="11"/>
      <c r="D9" s="7"/>
      <c r="E9" s="6">
        <v>2249.5</v>
      </c>
      <c r="F9" s="6">
        <v>71.5</v>
      </c>
      <c r="G9" s="6">
        <v>2178</v>
      </c>
      <c r="H9" s="25">
        <f>VLOOKUP(A9,[1]TDSheet!$A:$H,8,0)</f>
        <v>1</v>
      </c>
      <c r="M9" s="9">
        <f t="shared" si="4"/>
        <v>14.3</v>
      </c>
      <c r="N9" s="29"/>
      <c r="O9" s="29"/>
      <c r="P9" s="29"/>
      <c r="R9" s="9">
        <f t="shared" si="5"/>
        <v>152.30769230769229</v>
      </c>
      <c r="S9" s="9">
        <f t="shared" si="6"/>
        <v>152.30769230769229</v>
      </c>
      <c r="T9" s="9">
        <f>VLOOKUP(A9,[1]TDSheet!$A:$T,20,0)</f>
        <v>0</v>
      </c>
      <c r="U9" s="9">
        <f>VLOOKUP(A9,[1]TDSheet!$A:$U,21,0)</f>
        <v>0</v>
      </c>
      <c r="V9" s="9">
        <f>VLOOKUP(A9,[1]TDSheet!$A:$M,13,0)</f>
        <v>160.6</v>
      </c>
      <c r="X9" s="9">
        <f t="shared" si="3"/>
        <v>0</v>
      </c>
      <c r="Y9" s="9">
        <f t="shared" si="7"/>
        <v>0</v>
      </c>
      <c r="Z9" s="25">
        <f>VLOOKUP(A9,[1]TDSheet!$A:$X,24,0)</f>
        <v>5.5</v>
      </c>
      <c r="AA9" s="26">
        <f t="shared" ref="AA7:AA36" si="9">N9/Z9</f>
        <v>0</v>
      </c>
      <c r="AB9" s="9">
        <f t="shared" si="8"/>
        <v>0</v>
      </c>
    </row>
    <row r="10" spans="1:30" ht="11.1" customHeight="1" outlineLevel="3" x14ac:dyDescent="0.2">
      <c r="A10" s="11" t="s">
        <v>13</v>
      </c>
      <c r="B10" s="11" t="str">
        <f>VLOOKUP(A10,[1]TDSheet!$A:$B,2,0)</f>
        <v>кг</v>
      </c>
      <c r="C10" s="11"/>
      <c r="D10" s="7"/>
      <c r="E10" s="6">
        <v>499.5</v>
      </c>
      <c r="F10" s="6">
        <v>499.2</v>
      </c>
      <c r="G10" s="6">
        <v>0.3</v>
      </c>
      <c r="H10" s="25">
        <f>VLOOKUP(A10,[1]TDSheet!$A:$H,8,0)</f>
        <v>1</v>
      </c>
      <c r="M10" s="9">
        <f t="shared" si="4"/>
        <v>99.84</v>
      </c>
      <c r="N10" s="29">
        <v>400</v>
      </c>
      <c r="O10" s="29">
        <v>500</v>
      </c>
      <c r="P10" s="29"/>
      <c r="R10" s="9">
        <f t="shared" si="5"/>
        <v>9.0174278846153832</v>
      </c>
      <c r="S10" s="9">
        <f t="shared" si="6"/>
        <v>3.004807692307692E-3</v>
      </c>
      <c r="T10" s="9">
        <f>VLOOKUP(A10,[1]TDSheet!$A:$T,20,0)</f>
        <v>0</v>
      </c>
      <c r="U10" s="9">
        <f>VLOOKUP(A10,[1]TDSheet!$A:$U,21,0)</f>
        <v>0</v>
      </c>
      <c r="V10" s="9">
        <f>VLOOKUP(A10,[1]TDSheet!$A:$M,13,0)</f>
        <v>9.620000000000001</v>
      </c>
      <c r="X10" s="9">
        <f t="shared" si="3"/>
        <v>400</v>
      </c>
      <c r="Y10" s="9">
        <f t="shared" si="7"/>
        <v>500</v>
      </c>
      <c r="Z10" s="25">
        <f>VLOOKUP(A10,[1]TDSheet!$A:$X,24,0)</f>
        <v>3.7</v>
      </c>
      <c r="AA10" s="26">
        <v>108</v>
      </c>
      <c r="AB10" s="9">
        <f t="shared" si="8"/>
        <v>399.6</v>
      </c>
    </row>
    <row r="11" spans="1:30" ht="11.1" customHeight="1" outlineLevel="3" x14ac:dyDescent="0.2">
      <c r="A11" s="11" t="s">
        <v>14</v>
      </c>
      <c r="B11" s="27" t="s">
        <v>58</v>
      </c>
      <c r="C11" s="11"/>
      <c r="D11" s="7"/>
      <c r="E11" s="6">
        <v>979.2</v>
      </c>
      <c r="F11" s="6"/>
      <c r="G11" s="6">
        <v>979.2</v>
      </c>
      <c r="H11" s="25">
        <v>1</v>
      </c>
      <c r="M11" s="9">
        <f t="shared" si="4"/>
        <v>0</v>
      </c>
      <c r="N11" s="29"/>
      <c r="O11" s="29"/>
      <c r="P11" s="29"/>
      <c r="R11" s="9" t="e">
        <f t="shared" si="5"/>
        <v>#DIV/0!</v>
      </c>
      <c r="S11" s="9" t="e">
        <f t="shared" si="6"/>
        <v>#DIV/0!</v>
      </c>
      <c r="T11" s="9">
        <v>32.760000000000005</v>
      </c>
      <c r="U11" s="9">
        <v>0</v>
      </c>
      <c r="V11" s="9">
        <v>70</v>
      </c>
      <c r="X11" s="9">
        <f t="shared" si="3"/>
        <v>0</v>
      </c>
      <c r="Y11" s="9">
        <f t="shared" si="7"/>
        <v>0</v>
      </c>
      <c r="Z11" s="25">
        <v>1.8</v>
      </c>
      <c r="AA11" s="26">
        <f t="shared" si="9"/>
        <v>0</v>
      </c>
      <c r="AB11" s="9">
        <f t="shared" si="8"/>
        <v>0</v>
      </c>
    </row>
    <row r="12" spans="1:30" ht="11.1" customHeight="1" outlineLevel="3" x14ac:dyDescent="0.2">
      <c r="A12" s="11" t="s">
        <v>15</v>
      </c>
      <c r="B12" s="11" t="str">
        <f>VLOOKUP(A12,[1]TDSheet!$A:$B,2,0)</f>
        <v>шт</v>
      </c>
      <c r="C12" s="28" t="str">
        <f>VLOOKUP(A12,[1]TDSheet!$A:$C,3,0)</f>
        <v>Нояб</v>
      </c>
      <c r="D12" s="6">
        <v>999</v>
      </c>
      <c r="E12" s="6">
        <v>1962</v>
      </c>
      <c r="F12" s="6">
        <v>841</v>
      </c>
      <c r="G12" s="6">
        <v>1931</v>
      </c>
      <c r="H12" s="25">
        <f>VLOOKUP(A12,[1]TDSheet!$A:$H,8,0)</f>
        <v>0.25</v>
      </c>
      <c r="M12" s="9">
        <f t="shared" si="4"/>
        <v>168.2</v>
      </c>
      <c r="N12" s="29">
        <v>200</v>
      </c>
      <c r="O12" s="29">
        <v>230</v>
      </c>
      <c r="P12" s="29"/>
      <c r="R12" s="9">
        <f t="shared" si="5"/>
        <v>14.036860879904877</v>
      </c>
      <c r="S12" s="9">
        <f t="shared" si="6"/>
        <v>11.48038049940547</v>
      </c>
      <c r="T12" s="9">
        <f>VLOOKUP(A12,[1]TDSheet!$A:$T,20,0)</f>
        <v>175.8</v>
      </c>
      <c r="U12" s="9">
        <f>VLOOKUP(A12,[1]TDSheet!$A:$U,21,0)</f>
        <v>94.2</v>
      </c>
      <c r="V12" s="9">
        <f>VLOOKUP(A12,[1]TDSheet!$A:$M,13,0)</f>
        <v>198</v>
      </c>
      <c r="X12" s="9">
        <f t="shared" si="3"/>
        <v>50</v>
      </c>
      <c r="Y12" s="9">
        <f t="shared" si="7"/>
        <v>57.5</v>
      </c>
      <c r="Z12" s="25">
        <f>VLOOKUP(A12,[1]TDSheet!$A:$X,24,0)</f>
        <v>6</v>
      </c>
      <c r="AA12" s="26">
        <v>33</v>
      </c>
      <c r="AB12" s="9">
        <f t="shared" si="8"/>
        <v>49.5</v>
      </c>
    </row>
    <row r="13" spans="1:30" ht="11.1" customHeight="1" outlineLevel="3" x14ac:dyDescent="0.2">
      <c r="A13" s="11" t="s">
        <v>16</v>
      </c>
      <c r="B13" s="11" t="str">
        <f>VLOOKUP(A13,[1]TDSheet!$A:$B,2,0)</f>
        <v>шт</v>
      </c>
      <c r="C13" s="11"/>
      <c r="D13" s="7"/>
      <c r="E13" s="6">
        <v>1782</v>
      </c>
      <c r="F13" s="6">
        <v>1239</v>
      </c>
      <c r="G13" s="6">
        <v>543</v>
      </c>
      <c r="H13" s="25">
        <f>VLOOKUP(A13,[1]TDSheet!$A:$H,8,0)</f>
        <v>0.25</v>
      </c>
      <c r="M13" s="9">
        <f t="shared" si="4"/>
        <v>247.8</v>
      </c>
      <c r="N13" s="29">
        <v>1000</v>
      </c>
      <c r="O13" s="29">
        <v>1200</v>
      </c>
      <c r="P13" s="29"/>
      <c r="R13" s="9">
        <f t="shared" si="5"/>
        <v>11.069410815173526</v>
      </c>
      <c r="S13" s="9">
        <f t="shared" si="6"/>
        <v>2.1912832929782082</v>
      </c>
      <c r="T13" s="9">
        <f>VLOOKUP(A13,[1]TDSheet!$A:$T,20,0)</f>
        <v>62.8</v>
      </c>
      <c r="U13" s="9">
        <f>VLOOKUP(A13,[1]TDSheet!$A:$U,21,0)</f>
        <v>200.8</v>
      </c>
      <c r="V13" s="9">
        <f>VLOOKUP(A13,[1]TDSheet!$A:$M,13,0)</f>
        <v>47.6</v>
      </c>
      <c r="X13" s="9">
        <f t="shared" si="3"/>
        <v>250</v>
      </c>
      <c r="Y13" s="9">
        <f t="shared" si="7"/>
        <v>300</v>
      </c>
      <c r="Z13" s="25">
        <f>VLOOKUP(A13,[1]TDSheet!$A:$X,24,0)</f>
        <v>12</v>
      </c>
      <c r="AA13" s="26">
        <v>83</v>
      </c>
      <c r="AB13" s="9">
        <f t="shared" si="8"/>
        <v>249</v>
      </c>
    </row>
    <row r="14" spans="1:30" ht="11.1" customHeight="1" outlineLevel="3" x14ac:dyDescent="0.2">
      <c r="A14" s="11" t="s">
        <v>17</v>
      </c>
      <c r="B14" s="11" t="str">
        <f>VLOOKUP(A14,[1]TDSheet!$A:$B,2,0)</f>
        <v>кг</v>
      </c>
      <c r="C14" s="11"/>
      <c r="D14" s="6">
        <v>252</v>
      </c>
      <c r="E14" s="6">
        <v>1902</v>
      </c>
      <c r="F14" s="6">
        <v>552</v>
      </c>
      <c r="G14" s="6">
        <v>1584</v>
      </c>
      <c r="H14" s="25">
        <f>VLOOKUP(A14,[1]TDSheet!$A:$H,8,0)</f>
        <v>1</v>
      </c>
      <c r="M14" s="9">
        <f t="shared" si="4"/>
        <v>110.4</v>
      </c>
      <c r="N14" s="29"/>
      <c r="O14" s="29"/>
      <c r="P14" s="29"/>
      <c r="R14" s="9">
        <f t="shared" si="5"/>
        <v>14.347826086956522</v>
      </c>
      <c r="S14" s="9">
        <f t="shared" si="6"/>
        <v>14.347826086956522</v>
      </c>
      <c r="T14" s="9">
        <f>VLOOKUP(A14,[1]TDSheet!$A:$T,20,0)</f>
        <v>0</v>
      </c>
      <c r="U14" s="9">
        <f>VLOOKUP(A14,[1]TDSheet!$A:$U,21,0)</f>
        <v>0</v>
      </c>
      <c r="V14" s="9">
        <f>VLOOKUP(A14,[1]TDSheet!$A:$M,13,0)</f>
        <v>152.4</v>
      </c>
      <c r="X14" s="9">
        <f t="shared" si="3"/>
        <v>0</v>
      </c>
      <c r="Y14" s="9">
        <f t="shared" si="7"/>
        <v>0</v>
      </c>
      <c r="Z14" s="25">
        <f>VLOOKUP(A14,[1]TDSheet!$A:$X,24,0)</f>
        <v>6</v>
      </c>
      <c r="AA14" s="26">
        <f t="shared" si="9"/>
        <v>0</v>
      </c>
      <c r="AB14" s="9">
        <f t="shared" si="8"/>
        <v>0</v>
      </c>
    </row>
    <row r="15" spans="1:30" ht="11.1" customHeight="1" outlineLevel="3" x14ac:dyDescent="0.2">
      <c r="A15" s="11" t="s">
        <v>18</v>
      </c>
      <c r="B15" s="11" t="str">
        <f>VLOOKUP(A15,[1]TDSheet!$A:$B,2,0)</f>
        <v>шт</v>
      </c>
      <c r="C15" s="11"/>
      <c r="D15" s="7"/>
      <c r="E15" s="6">
        <v>504</v>
      </c>
      <c r="F15" s="6">
        <v>465</v>
      </c>
      <c r="G15" s="6">
        <v>39</v>
      </c>
      <c r="H15" s="25">
        <f>VLOOKUP(A15,[1]TDSheet!$A:$H,8,0)</f>
        <v>0.75</v>
      </c>
      <c r="M15" s="9">
        <f t="shared" si="4"/>
        <v>93</v>
      </c>
      <c r="N15" s="29">
        <v>300</v>
      </c>
      <c r="O15" s="29">
        <v>500</v>
      </c>
      <c r="P15" s="29"/>
      <c r="R15" s="9">
        <f t="shared" si="5"/>
        <v>9.021505376344086</v>
      </c>
      <c r="S15" s="9">
        <f t="shared" si="6"/>
        <v>0.41935483870967744</v>
      </c>
      <c r="T15" s="9">
        <f>VLOOKUP(A15,[1]TDSheet!$A:$T,20,0)</f>
        <v>38.4</v>
      </c>
      <c r="U15" s="9">
        <f>VLOOKUP(A15,[1]TDSheet!$A:$U,21,0)</f>
        <v>55.6</v>
      </c>
      <c r="V15" s="9">
        <f>VLOOKUP(A15,[1]TDSheet!$A:$M,13,0)</f>
        <v>22.4</v>
      </c>
      <c r="X15" s="9">
        <f t="shared" si="3"/>
        <v>225</v>
      </c>
      <c r="Y15" s="9">
        <f t="shared" si="7"/>
        <v>375</v>
      </c>
      <c r="Z15" s="25">
        <f>VLOOKUP(A15,[1]TDSheet!$A:$X,24,0)</f>
        <v>8</v>
      </c>
      <c r="AA15" s="26">
        <v>38</v>
      </c>
      <c r="AB15" s="9">
        <f t="shared" si="8"/>
        <v>228</v>
      </c>
    </row>
    <row r="16" spans="1:30" ht="11.1" customHeight="1" outlineLevel="3" x14ac:dyDescent="0.2">
      <c r="A16" s="11" t="s">
        <v>19</v>
      </c>
      <c r="B16" s="11" t="str">
        <f>VLOOKUP(A16,[1]TDSheet!$A:$B,2,0)</f>
        <v>шт</v>
      </c>
      <c r="C16" s="28" t="str">
        <f>VLOOKUP(A16,[1]TDSheet!$A:$C,3,0)</f>
        <v>Нояб</v>
      </c>
      <c r="D16" s="6">
        <v>260</v>
      </c>
      <c r="E16" s="6">
        <v>1304</v>
      </c>
      <c r="F16" s="6">
        <v>505</v>
      </c>
      <c r="G16" s="6">
        <v>976</v>
      </c>
      <c r="H16" s="25">
        <f>VLOOKUP(A16,[1]TDSheet!$A:$H,8,0)</f>
        <v>0.9</v>
      </c>
      <c r="M16" s="9">
        <f t="shared" si="4"/>
        <v>101</v>
      </c>
      <c r="N16" s="29">
        <v>200</v>
      </c>
      <c r="O16" s="29">
        <v>240</v>
      </c>
      <c r="P16" s="29"/>
      <c r="R16" s="9">
        <f t="shared" si="5"/>
        <v>14.01980198019802</v>
      </c>
      <c r="S16" s="9">
        <f t="shared" si="6"/>
        <v>9.6633663366336631</v>
      </c>
      <c r="T16" s="9">
        <f>VLOOKUP(A16,[1]TDSheet!$A:$T,20,0)</f>
        <v>70.599999999999994</v>
      </c>
      <c r="U16" s="9">
        <f>VLOOKUP(A16,[1]TDSheet!$A:$U,21,0)</f>
        <v>30.6</v>
      </c>
      <c r="V16" s="9">
        <f>VLOOKUP(A16,[1]TDSheet!$A:$M,13,0)</f>
        <v>104.6</v>
      </c>
      <c r="X16" s="9">
        <f t="shared" si="3"/>
        <v>180</v>
      </c>
      <c r="Y16" s="9">
        <f t="shared" si="7"/>
        <v>216</v>
      </c>
      <c r="Z16" s="25">
        <f>VLOOKUP(A16,[1]TDSheet!$A:$X,24,0)</f>
        <v>8</v>
      </c>
      <c r="AA16" s="26">
        <v>25</v>
      </c>
      <c r="AB16" s="9">
        <f t="shared" si="8"/>
        <v>180</v>
      </c>
    </row>
    <row r="17" spans="1:28" ht="11.1" customHeight="1" outlineLevel="3" x14ac:dyDescent="0.2">
      <c r="A17" s="11" t="s">
        <v>20</v>
      </c>
      <c r="B17" s="11" t="str">
        <f>VLOOKUP(A17,[1]TDSheet!$A:$B,2,0)</f>
        <v>шт</v>
      </c>
      <c r="C17" s="28" t="str">
        <f>VLOOKUP(A17,[1]TDSheet!$A:$C,3,0)</f>
        <v>Нояб</v>
      </c>
      <c r="D17" s="6">
        <v>661</v>
      </c>
      <c r="E17" s="6">
        <v>1995</v>
      </c>
      <c r="F17" s="6">
        <v>1402</v>
      </c>
      <c r="G17" s="6">
        <v>1165</v>
      </c>
      <c r="H17" s="25">
        <f>VLOOKUP(A17,[1]TDSheet!$A:$H,8,0)</f>
        <v>0.9</v>
      </c>
      <c r="M17" s="9">
        <f t="shared" si="4"/>
        <v>280.39999999999998</v>
      </c>
      <c r="N17" s="29">
        <v>1000</v>
      </c>
      <c r="O17" s="29">
        <v>1500</v>
      </c>
      <c r="P17" s="29"/>
      <c r="R17" s="9">
        <f t="shared" si="5"/>
        <v>13.070613409415122</v>
      </c>
      <c r="S17" s="9">
        <f t="shared" si="6"/>
        <v>4.154778887303852</v>
      </c>
      <c r="T17" s="9">
        <f>VLOOKUP(A17,[1]TDSheet!$A:$T,20,0)</f>
        <v>174.2</v>
      </c>
      <c r="U17" s="9">
        <f>VLOOKUP(A17,[1]TDSheet!$A:$U,21,0)</f>
        <v>225</v>
      </c>
      <c r="V17" s="9">
        <f>VLOOKUP(A17,[1]TDSheet!$A:$M,13,0)</f>
        <v>182.2</v>
      </c>
      <c r="X17" s="9">
        <f t="shared" si="3"/>
        <v>900</v>
      </c>
      <c r="Y17" s="9">
        <f t="shared" si="7"/>
        <v>1350</v>
      </c>
      <c r="Z17" s="25">
        <f>VLOOKUP(A17,[1]TDSheet!$A:$X,24,0)</f>
        <v>8</v>
      </c>
      <c r="AA17" s="26">
        <v>125</v>
      </c>
      <c r="AB17" s="9">
        <f t="shared" si="8"/>
        <v>900</v>
      </c>
    </row>
    <row r="18" spans="1:28" ht="11.1" customHeight="1" outlineLevel="3" x14ac:dyDescent="0.2">
      <c r="A18" s="11" t="s">
        <v>21</v>
      </c>
      <c r="B18" s="11" t="str">
        <f>VLOOKUP(A18,[1]TDSheet!$A:$B,2,0)</f>
        <v>шт</v>
      </c>
      <c r="C18" s="11"/>
      <c r="D18" s="6">
        <v>232</v>
      </c>
      <c r="E18" s="6">
        <v>112</v>
      </c>
      <c r="F18" s="6">
        <v>160</v>
      </c>
      <c r="G18" s="6">
        <v>160</v>
      </c>
      <c r="H18" s="25">
        <f>VLOOKUP(A18,[1]TDSheet!$A:$H,8,0)</f>
        <v>0.43</v>
      </c>
      <c r="M18" s="9">
        <f t="shared" si="4"/>
        <v>32</v>
      </c>
      <c r="N18" s="29">
        <v>140</v>
      </c>
      <c r="O18" s="29">
        <v>150</v>
      </c>
      <c r="P18" s="29"/>
      <c r="R18" s="9">
        <f t="shared" si="5"/>
        <v>14.0625</v>
      </c>
      <c r="S18" s="9">
        <f t="shared" si="6"/>
        <v>5</v>
      </c>
      <c r="T18" s="9">
        <f>VLOOKUP(A18,[1]TDSheet!$A:$T,20,0)</f>
        <v>35.4</v>
      </c>
      <c r="U18" s="9">
        <f>VLOOKUP(A18,[1]TDSheet!$A:$U,21,0)</f>
        <v>33.799999999999997</v>
      </c>
      <c r="V18" s="9">
        <f>VLOOKUP(A18,[1]TDSheet!$A:$M,13,0)</f>
        <v>22.6</v>
      </c>
      <c r="X18" s="9">
        <f t="shared" si="3"/>
        <v>60.199999999999996</v>
      </c>
      <c r="Y18" s="9">
        <f t="shared" si="7"/>
        <v>64.5</v>
      </c>
      <c r="Z18" s="25">
        <f>VLOOKUP(A18,[1]TDSheet!$A:$X,24,0)</f>
        <v>16</v>
      </c>
      <c r="AA18" s="26">
        <v>9</v>
      </c>
      <c r="AB18" s="9">
        <f t="shared" si="8"/>
        <v>61.92</v>
      </c>
    </row>
    <row r="19" spans="1:28" ht="21.95" customHeight="1" outlineLevel="3" x14ac:dyDescent="0.2">
      <c r="A19" s="11" t="s">
        <v>22</v>
      </c>
      <c r="B19" s="11" t="str">
        <f>VLOOKUP(A19,[1]TDSheet!$A:$B,2,0)</f>
        <v>кг</v>
      </c>
      <c r="C19" s="11"/>
      <c r="D19" s="6">
        <v>2460</v>
      </c>
      <c r="E19" s="6">
        <v>2240</v>
      </c>
      <c r="F19" s="6">
        <v>1950</v>
      </c>
      <c r="G19" s="6">
        <v>2555</v>
      </c>
      <c r="H19" s="25">
        <f>VLOOKUP(A19,[1]TDSheet!$A:$H,8,0)</f>
        <v>1</v>
      </c>
      <c r="M19" s="9">
        <f t="shared" si="4"/>
        <v>390</v>
      </c>
      <c r="N19" s="29">
        <v>1200</v>
      </c>
      <c r="O19" s="29">
        <v>1700</v>
      </c>
      <c r="P19" s="29"/>
      <c r="R19" s="9">
        <f t="shared" si="5"/>
        <v>13.987179487179487</v>
      </c>
      <c r="S19" s="9">
        <f t="shared" si="6"/>
        <v>6.5512820512820511</v>
      </c>
      <c r="T19" s="9">
        <f>VLOOKUP(A19,[1]TDSheet!$A:$T,20,0)</f>
        <v>384</v>
      </c>
      <c r="U19" s="9">
        <f>VLOOKUP(A19,[1]TDSheet!$A:$U,21,0)</f>
        <v>397</v>
      </c>
      <c r="V19" s="9">
        <f>VLOOKUP(A19,[1]TDSheet!$A:$M,13,0)</f>
        <v>321</v>
      </c>
      <c r="X19" s="9">
        <f t="shared" si="3"/>
        <v>1200</v>
      </c>
      <c r="Y19" s="9">
        <f t="shared" si="7"/>
        <v>1700</v>
      </c>
      <c r="Z19" s="25">
        <f>VLOOKUP(A19,[1]TDSheet!$A:$X,24,0)</f>
        <v>5</v>
      </c>
      <c r="AA19" s="26">
        <v>240</v>
      </c>
      <c r="AB19" s="9">
        <f t="shared" si="8"/>
        <v>1200</v>
      </c>
    </row>
    <row r="20" spans="1:28" ht="11.1" customHeight="1" outlineLevel="3" x14ac:dyDescent="0.2">
      <c r="A20" s="11" t="s">
        <v>23</v>
      </c>
      <c r="B20" s="11" t="str">
        <f>VLOOKUP(A20,[1]TDSheet!$A:$B,2,0)</f>
        <v>шт</v>
      </c>
      <c r="C20" s="28" t="str">
        <f>VLOOKUP(A20,[1]TDSheet!$A:$C,3,0)</f>
        <v>Нояб</v>
      </c>
      <c r="D20" s="6">
        <v>1301</v>
      </c>
      <c r="E20" s="6">
        <v>1575</v>
      </c>
      <c r="F20" s="30">
        <f>1543+F36</f>
        <v>1675</v>
      </c>
      <c r="G20" s="30">
        <f>1176+G36</f>
        <v>1082</v>
      </c>
      <c r="H20" s="25">
        <f>VLOOKUP(A20,[1]TDSheet!$A:$H,8,0)</f>
        <v>0.9</v>
      </c>
      <c r="M20" s="9">
        <f t="shared" si="4"/>
        <v>335</v>
      </c>
      <c r="N20" s="29">
        <v>1200</v>
      </c>
      <c r="O20" s="29">
        <v>1800</v>
      </c>
      <c r="P20" s="29"/>
      <c r="R20" s="9">
        <f t="shared" si="5"/>
        <v>12.185074626865672</v>
      </c>
      <c r="S20" s="9">
        <f t="shared" si="6"/>
        <v>3.2298507462686565</v>
      </c>
      <c r="T20" s="9">
        <f>VLOOKUP(A20,[1]TDSheet!$A:$T,20,0)</f>
        <v>225.8</v>
      </c>
      <c r="U20" s="9">
        <f>VLOOKUP(A20,[1]TDSheet!$A:$U,21,0)</f>
        <v>222.4</v>
      </c>
      <c r="V20" s="9">
        <f>VLOOKUP(A20,[1]TDSheet!$A:$M,13,0)</f>
        <v>193.4</v>
      </c>
      <c r="X20" s="9">
        <f t="shared" si="3"/>
        <v>1080</v>
      </c>
      <c r="Y20" s="9">
        <f t="shared" si="7"/>
        <v>1620</v>
      </c>
      <c r="Z20" s="25">
        <f>VLOOKUP(A20,[1]TDSheet!$A:$X,24,0)</f>
        <v>8</v>
      </c>
      <c r="AA20" s="26">
        <v>150</v>
      </c>
      <c r="AB20" s="9">
        <f t="shared" si="8"/>
        <v>1080</v>
      </c>
    </row>
    <row r="21" spans="1:28" ht="11.1" customHeight="1" outlineLevel="3" x14ac:dyDescent="0.2">
      <c r="A21" s="11" t="s">
        <v>24</v>
      </c>
      <c r="B21" s="11" t="str">
        <f>VLOOKUP(A21,[1]TDSheet!$A:$B,2,0)</f>
        <v>шт</v>
      </c>
      <c r="C21" s="11"/>
      <c r="D21" s="6">
        <v>210</v>
      </c>
      <c r="E21" s="6">
        <v>272</v>
      </c>
      <c r="F21" s="6">
        <v>186</v>
      </c>
      <c r="G21" s="6">
        <v>262</v>
      </c>
      <c r="H21" s="25">
        <f>VLOOKUP(A21,[1]TDSheet!$A:$H,8,0)</f>
        <v>0.43</v>
      </c>
      <c r="M21" s="9">
        <f t="shared" si="4"/>
        <v>37.200000000000003</v>
      </c>
      <c r="N21" s="29">
        <v>160</v>
      </c>
      <c r="O21" s="29">
        <v>100</v>
      </c>
      <c r="P21" s="29"/>
      <c r="R21" s="9">
        <f t="shared" si="5"/>
        <v>14.032258064516128</v>
      </c>
      <c r="S21" s="9">
        <f t="shared" si="6"/>
        <v>7.0430107526881711</v>
      </c>
      <c r="T21" s="9">
        <f>VLOOKUP(A21,[1]TDSheet!$A:$T,20,0)</f>
        <v>43</v>
      </c>
      <c r="U21" s="9">
        <f>VLOOKUP(A21,[1]TDSheet!$A:$U,21,0)</f>
        <v>43.6</v>
      </c>
      <c r="V21" s="9">
        <f>VLOOKUP(A21,[1]TDSheet!$A:$M,13,0)</f>
        <v>30.8</v>
      </c>
      <c r="X21" s="9">
        <f t="shared" si="3"/>
        <v>68.8</v>
      </c>
      <c r="Y21" s="9">
        <f t="shared" si="7"/>
        <v>43</v>
      </c>
      <c r="Z21" s="25">
        <f>VLOOKUP(A21,[1]TDSheet!$A:$X,24,0)</f>
        <v>16</v>
      </c>
      <c r="AA21" s="26">
        <v>10</v>
      </c>
      <c r="AB21" s="9">
        <f t="shared" si="8"/>
        <v>68.8</v>
      </c>
    </row>
    <row r="22" spans="1:28" ht="11.1" customHeight="1" outlineLevel="3" x14ac:dyDescent="0.2">
      <c r="A22" s="11" t="s">
        <v>25</v>
      </c>
      <c r="B22" s="11" t="str">
        <f>VLOOKUP(A22,[1]TDSheet!$A:$B,2,0)</f>
        <v>шт</v>
      </c>
      <c r="C22" s="28" t="str">
        <f>VLOOKUP(A22,[1]TDSheet!$A:$C,3,0)</f>
        <v>Нояб</v>
      </c>
      <c r="D22" s="6">
        <v>150</v>
      </c>
      <c r="E22" s="6">
        <v>744</v>
      </c>
      <c r="F22" s="6">
        <v>237</v>
      </c>
      <c r="G22" s="6">
        <v>593</v>
      </c>
      <c r="H22" s="25">
        <f>VLOOKUP(A22,[1]TDSheet!$A:$H,8,0)</f>
        <v>0.7</v>
      </c>
      <c r="M22" s="9">
        <f t="shared" si="4"/>
        <v>47.4</v>
      </c>
      <c r="N22" s="29"/>
      <c r="O22" s="29">
        <v>70</v>
      </c>
      <c r="P22" s="29"/>
      <c r="R22" s="9">
        <f t="shared" si="5"/>
        <v>13.987341772151899</v>
      </c>
      <c r="S22" s="9">
        <f t="shared" si="6"/>
        <v>12.510548523206751</v>
      </c>
      <c r="T22" s="9">
        <f>VLOOKUP(A22,[1]TDSheet!$A:$T,20,0)</f>
        <v>50.4</v>
      </c>
      <c r="U22" s="9">
        <f>VLOOKUP(A22,[1]TDSheet!$A:$U,21,0)</f>
        <v>55</v>
      </c>
      <c r="V22" s="9">
        <f>VLOOKUP(A22,[1]TDSheet!$A:$M,13,0)</f>
        <v>59</v>
      </c>
      <c r="X22" s="9">
        <f t="shared" si="3"/>
        <v>0</v>
      </c>
      <c r="Y22" s="9">
        <f t="shared" si="7"/>
        <v>49</v>
      </c>
      <c r="Z22" s="25">
        <f>VLOOKUP(A22,[1]TDSheet!$A:$X,24,0)</f>
        <v>8</v>
      </c>
      <c r="AA22" s="26">
        <f t="shared" si="9"/>
        <v>0</v>
      </c>
      <c r="AB22" s="9">
        <f t="shared" si="8"/>
        <v>0</v>
      </c>
    </row>
    <row r="23" spans="1:28" ht="21.95" customHeight="1" outlineLevel="3" x14ac:dyDescent="0.2">
      <c r="A23" s="11" t="s">
        <v>26</v>
      </c>
      <c r="B23" s="11" t="str">
        <f>VLOOKUP(A23,[1]TDSheet!$A:$B,2,0)</f>
        <v>шт</v>
      </c>
      <c r="C23" s="28" t="str">
        <f>VLOOKUP(A23,[1]TDSheet!$A:$C,3,0)</f>
        <v>Нояб</v>
      </c>
      <c r="D23" s="6">
        <v>201</v>
      </c>
      <c r="E23" s="6">
        <v>176</v>
      </c>
      <c r="F23" s="6">
        <v>275</v>
      </c>
      <c r="G23" s="6">
        <v>56</v>
      </c>
      <c r="H23" s="25">
        <f>VLOOKUP(A23,[1]TDSheet!$A:$H,8,0)</f>
        <v>0.9</v>
      </c>
      <c r="M23" s="9">
        <f t="shared" si="4"/>
        <v>55</v>
      </c>
      <c r="N23" s="29">
        <v>200</v>
      </c>
      <c r="O23" s="29">
        <v>300</v>
      </c>
      <c r="P23" s="29"/>
      <c r="R23" s="9">
        <f t="shared" si="5"/>
        <v>10.109090909090909</v>
      </c>
      <c r="S23" s="9">
        <f t="shared" si="6"/>
        <v>1.0181818181818181</v>
      </c>
      <c r="T23" s="9">
        <f>VLOOKUP(A23,[1]TDSheet!$A:$T,20,0)</f>
        <v>35</v>
      </c>
      <c r="U23" s="9">
        <f>VLOOKUP(A23,[1]TDSheet!$A:$U,21,0)</f>
        <v>0</v>
      </c>
      <c r="V23" s="9">
        <f>VLOOKUP(A23,[1]TDSheet!$A:$M,13,0)</f>
        <v>23.4</v>
      </c>
      <c r="X23" s="9">
        <f t="shared" si="3"/>
        <v>180</v>
      </c>
      <c r="Y23" s="9">
        <f t="shared" si="7"/>
        <v>270</v>
      </c>
      <c r="Z23" s="25">
        <f>VLOOKUP(A23,[1]TDSheet!$A:$X,24,0)</f>
        <v>8</v>
      </c>
      <c r="AA23" s="26">
        <v>25</v>
      </c>
      <c r="AB23" s="9">
        <f t="shared" si="8"/>
        <v>180</v>
      </c>
    </row>
    <row r="24" spans="1:28" ht="21.95" customHeight="1" outlineLevel="3" x14ac:dyDescent="0.2">
      <c r="A24" s="11" t="s">
        <v>27</v>
      </c>
      <c r="B24" s="11" t="str">
        <f>VLOOKUP(A24,[1]TDSheet!$A:$B,2,0)</f>
        <v>шт</v>
      </c>
      <c r="C24" s="11"/>
      <c r="D24" s="6">
        <v>296</v>
      </c>
      <c r="E24" s="6">
        <v>64</v>
      </c>
      <c r="F24" s="6">
        <v>160</v>
      </c>
      <c r="G24" s="6">
        <v>166</v>
      </c>
      <c r="H24" s="25">
        <f>VLOOKUP(A24,[1]TDSheet!$A:$H,8,0)</f>
        <v>0.9</v>
      </c>
      <c r="M24" s="9">
        <f t="shared" si="4"/>
        <v>32</v>
      </c>
      <c r="N24" s="29">
        <v>120</v>
      </c>
      <c r="O24" s="29">
        <v>160</v>
      </c>
      <c r="P24" s="29"/>
      <c r="R24" s="9">
        <f t="shared" si="5"/>
        <v>13.9375</v>
      </c>
      <c r="S24" s="9">
        <f t="shared" si="6"/>
        <v>5.1875</v>
      </c>
      <c r="T24" s="9">
        <f>VLOOKUP(A24,[1]TDSheet!$A:$T,20,0)</f>
        <v>29.6</v>
      </c>
      <c r="U24" s="9">
        <f>VLOOKUP(A24,[1]TDSheet!$A:$U,21,0)</f>
        <v>5.2</v>
      </c>
      <c r="V24" s="9">
        <f>VLOOKUP(A24,[1]TDSheet!$A:$M,13,0)</f>
        <v>16.399999999999999</v>
      </c>
      <c r="X24" s="9">
        <f t="shared" si="3"/>
        <v>108</v>
      </c>
      <c r="Y24" s="9">
        <f t="shared" si="7"/>
        <v>144</v>
      </c>
      <c r="Z24" s="25">
        <f>VLOOKUP(A24,[1]TDSheet!$A:$X,24,0)</f>
        <v>8</v>
      </c>
      <c r="AA24" s="26">
        <v>15</v>
      </c>
      <c r="AB24" s="9">
        <f t="shared" si="8"/>
        <v>108</v>
      </c>
    </row>
    <row r="25" spans="1:28" ht="11.1" customHeight="1" outlineLevel="3" x14ac:dyDescent="0.2">
      <c r="A25" s="11" t="s">
        <v>28</v>
      </c>
      <c r="B25" s="11" t="str">
        <f>VLOOKUP(A25,[1]TDSheet!$A:$B,2,0)</f>
        <v>кг</v>
      </c>
      <c r="C25" s="11"/>
      <c r="D25" s="6">
        <v>1650</v>
      </c>
      <c r="E25" s="6">
        <v>2370</v>
      </c>
      <c r="F25" s="6">
        <v>1555</v>
      </c>
      <c r="G25" s="6">
        <v>2290</v>
      </c>
      <c r="H25" s="25">
        <f>VLOOKUP(A25,[1]TDSheet!$A:$H,8,0)</f>
        <v>1</v>
      </c>
      <c r="M25" s="9">
        <f t="shared" si="4"/>
        <v>311</v>
      </c>
      <c r="N25" s="29">
        <v>700</v>
      </c>
      <c r="O25" s="29">
        <v>1360</v>
      </c>
      <c r="P25" s="29"/>
      <c r="R25" s="9">
        <f t="shared" si="5"/>
        <v>13.987138263665594</v>
      </c>
      <c r="S25" s="9">
        <f t="shared" si="6"/>
        <v>7.363344051446945</v>
      </c>
      <c r="T25" s="9">
        <f>VLOOKUP(A25,[1]TDSheet!$A:$T,20,0)</f>
        <v>267</v>
      </c>
      <c r="U25" s="9">
        <f>VLOOKUP(A25,[1]TDSheet!$A:$U,21,0)</f>
        <v>294</v>
      </c>
      <c r="V25" s="9">
        <f>VLOOKUP(A25,[1]TDSheet!$A:$M,13,0)</f>
        <v>275</v>
      </c>
      <c r="X25" s="9">
        <f t="shared" si="3"/>
        <v>700</v>
      </c>
      <c r="Y25" s="9">
        <f t="shared" si="7"/>
        <v>1360</v>
      </c>
      <c r="Z25" s="25">
        <f>VLOOKUP(A25,[1]TDSheet!$A:$X,24,0)</f>
        <v>5</v>
      </c>
      <c r="AA25" s="26">
        <v>140</v>
      </c>
      <c r="AB25" s="9">
        <f t="shared" si="8"/>
        <v>700</v>
      </c>
    </row>
    <row r="26" spans="1:28" ht="11.1" customHeight="1" outlineLevel="3" x14ac:dyDescent="0.2">
      <c r="A26" s="11" t="s">
        <v>29</v>
      </c>
      <c r="B26" s="11" t="str">
        <f>VLOOKUP(A26,[1]TDSheet!$A:$B,2,0)</f>
        <v>шт</v>
      </c>
      <c r="C26" s="11"/>
      <c r="D26" s="6">
        <v>1437</v>
      </c>
      <c r="E26" s="6">
        <v>1385</v>
      </c>
      <c r="F26" s="6">
        <v>1225</v>
      </c>
      <c r="G26" s="6">
        <v>1490</v>
      </c>
      <c r="H26" s="25">
        <f>VLOOKUP(A26,[1]TDSheet!$A:$H,8,0)</f>
        <v>1</v>
      </c>
      <c r="M26" s="9">
        <f t="shared" si="4"/>
        <v>245</v>
      </c>
      <c r="N26" s="29">
        <v>950</v>
      </c>
      <c r="O26" s="29">
        <v>1000</v>
      </c>
      <c r="P26" s="29"/>
      <c r="R26" s="9">
        <f t="shared" si="5"/>
        <v>14.040816326530612</v>
      </c>
      <c r="S26" s="9">
        <f t="shared" si="6"/>
        <v>6.0816326530612246</v>
      </c>
      <c r="T26" s="9">
        <f>VLOOKUP(A26,[1]TDSheet!$A:$T,20,0)</f>
        <v>179.2</v>
      </c>
      <c r="U26" s="9">
        <f>VLOOKUP(A26,[1]TDSheet!$A:$U,21,0)</f>
        <v>234.6</v>
      </c>
      <c r="V26" s="9">
        <f>VLOOKUP(A26,[1]TDSheet!$A:$M,13,0)</f>
        <v>194</v>
      </c>
      <c r="X26" s="9">
        <f t="shared" si="3"/>
        <v>950</v>
      </c>
      <c r="Y26" s="9">
        <f t="shared" si="7"/>
        <v>1000</v>
      </c>
      <c r="Z26" s="25">
        <f>VLOOKUP(A26,[1]TDSheet!$A:$X,24,0)</f>
        <v>5</v>
      </c>
      <c r="AA26" s="26">
        <v>190</v>
      </c>
      <c r="AB26" s="9">
        <f t="shared" si="8"/>
        <v>950</v>
      </c>
    </row>
    <row r="27" spans="1:28" ht="11.1" customHeight="1" outlineLevel="3" x14ac:dyDescent="0.2">
      <c r="A27" s="11" t="s">
        <v>30</v>
      </c>
      <c r="B27" s="11" t="str">
        <f>VLOOKUP(A27,[1]TDSheet!$A:$B,2,0)</f>
        <v>шт</v>
      </c>
      <c r="C27" s="11"/>
      <c r="D27" s="6">
        <v>60</v>
      </c>
      <c r="E27" s="6"/>
      <c r="F27" s="6">
        <v>6</v>
      </c>
      <c r="G27" s="6">
        <v>54</v>
      </c>
      <c r="H27" s="25">
        <f>VLOOKUP(A27,[1]TDSheet!$A:$H,8,0)</f>
        <v>0.33</v>
      </c>
      <c r="M27" s="9">
        <f t="shared" si="4"/>
        <v>1.2</v>
      </c>
      <c r="N27" s="29"/>
      <c r="O27" s="29"/>
      <c r="P27" s="29"/>
      <c r="R27" s="9">
        <f t="shared" si="5"/>
        <v>45</v>
      </c>
      <c r="S27" s="9">
        <f t="shared" si="6"/>
        <v>45</v>
      </c>
      <c r="T27" s="9">
        <f>VLOOKUP(A27,[1]TDSheet!$A:$T,20,0)</f>
        <v>0</v>
      </c>
      <c r="U27" s="9">
        <f>VLOOKUP(A27,[1]TDSheet!$A:$U,21,0)</f>
        <v>1.2</v>
      </c>
      <c r="V27" s="9">
        <f>VLOOKUP(A27,[1]TDSheet!$A:$M,13,0)</f>
        <v>0</v>
      </c>
      <c r="X27" s="9">
        <f t="shared" si="3"/>
        <v>0</v>
      </c>
      <c r="Y27" s="9">
        <f t="shared" si="7"/>
        <v>0</v>
      </c>
      <c r="Z27" s="25">
        <f>VLOOKUP(A27,[1]TDSheet!$A:$X,24,0)</f>
        <v>6</v>
      </c>
      <c r="AA27" s="26">
        <f t="shared" si="9"/>
        <v>0</v>
      </c>
      <c r="AB27" s="9">
        <f t="shared" si="8"/>
        <v>0</v>
      </c>
    </row>
    <row r="28" spans="1:28" ht="11.1" customHeight="1" outlineLevel="3" x14ac:dyDescent="0.2">
      <c r="A28" s="11" t="s">
        <v>31</v>
      </c>
      <c r="B28" s="27" t="s">
        <v>58</v>
      </c>
      <c r="C28" s="11"/>
      <c r="D28" s="7"/>
      <c r="E28" s="6">
        <v>99</v>
      </c>
      <c r="F28" s="6"/>
      <c r="G28" s="6">
        <v>99</v>
      </c>
      <c r="H28" s="25">
        <v>1</v>
      </c>
      <c r="M28" s="9">
        <f t="shared" si="4"/>
        <v>0</v>
      </c>
      <c r="N28" s="29"/>
      <c r="O28" s="29"/>
      <c r="P28" s="29"/>
      <c r="R28" s="9" t="e">
        <f t="shared" si="5"/>
        <v>#DIV/0!</v>
      </c>
      <c r="S28" s="9" t="e">
        <f t="shared" si="6"/>
        <v>#DIV/0!</v>
      </c>
      <c r="T28" s="9">
        <v>0</v>
      </c>
      <c r="U28" s="9">
        <v>0</v>
      </c>
      <c r="V28" s="9">
        <v>0</v>
      </c>
      <c r="X28" s="9">
        <f t="shared" si="3"/>
        <v>0</v>
      </c>
      <c r="Y28" s="9">
        <f t="shared" si="7"/>
        <v>0</v>
      </c>
      <c r="Z28" s="25">
        <v>3</v>
      </c>
      <c r="AA28" s="26">
        <f t="shared" si="9"/>
        <v>0</v>
      </c>
      <c r="AB28" s="9">
        <f t="shared" si="8"/>
        <v>0</v>
      </c>
    </row>
    <row r="29" spans="1:28" ht="11.1" customHeight="1" outlineLevel="3" x14ac:dyDescent="0.2">
      <c r="A29" s="11" t="s">
        <v>32</v>
      </c>
      <c r="B29" s="11" t="str">
        <f>VLOOKUP(A29,[1]TDSheet!$A:$B,2,0)</f>
        <v>шт</v>
      </c>
      <c r="C29" s="11"/>
      <c r="D29" s="7"/>
      <c r="E29" s="6">
        <v>2004</v>
      </c>
      <c r="F29" s="6">
        <v>1255</v>
      </c>
      <c r="G29" s="6">
        <v>749</v>
      </c>
      <c r="H29" s="25">
        <f>VLOOKUP(A29,[1]TDSheet!$A:$H,8,0)</f>
        <v>0.25</v>
      </c>
      <c r="M29" s="9">
        <f t="shared" si="4"/>
        <v>251</v>
      </c>
      <c r="N29" s="29">
        <v>1000</v>
      </c>
      <c r="O29" s="29">
        <v>1270</v>
      </c>
      <c r="P29" s="29"/>
      <c r="R29" s="9">
        <f t="shared" si="5"/>
        <v>12.02788844621514</v>
      </c>
      <c r="S29" s="9">
        <f t="shared" si="6"/>
        <v>2.9840637450199203</v>
      </c>
      <c r="T29" s="9">
        <f>VLOOKUP(A29,[1]TDSheet!$A:$T,20,0)</f>
        <v>92.8</v>
      </c>
      <c r="U29" s="9">
        <f>VLOOKUP(A29,[1]TDSheet!$A:$U,21,0)</f>
        <v>176.6</v>
      </c>
      <c r="V29" s="9">
        <f>VLOOKUP(A29,[1]TDSheet!$A:$M,13,0)</f>
        <v>46.6</v>
      </c>
      <c r="X29" s="9">
        <f t="shared" si="3"/>
        <v>250</v>
      </c>
      <c r="Y29" s="9">
        <f t="shared" si="7"/>
        <v>317.5</v>
      </c>
      <c r="Z29" s="25">
        <f>VLOOKUP(A29,[1]TDSheet!$A:$X,24,0)</f>
        <v>12</v>
      </c>
      <c r="AA29" s="26">
        <v>83</v>
      </c>
      <c r="AB29" s="9">
        <f t="shared" si="8"/>
        <v>249</v>
      </c>
    </row>
    <row r="30" spans="1:28" ht="11.1" customHeight="1" outlineLevel="3" x14ac:dyDescent="0.2">
      <c r="A30" s="11" t="s">
        <v>33</v>
      </c>
      <c r="B30" s="11" t="str">
        <f>VLOOKUP(A30,[1]TDSheet!$A:$B,2,0)</f>
        <v>кг</v>
      </c>
      <c r="C30" s="11"/>
      <c r="D30" s="6">
        <v>100.8</v>
      </c>
      <c r="E30" s="6">
        <v>824.4</v>
      </c>
      <c r="F30" s="6">
        <v>183.6</v>
      </c>
      <c r="G30" s="6">
        <v>718.2</v>
      </c>
      <c r="H30" s="25">
        <f>VLOOKUP(A30,[1]TDSheet!$A:$H,8,0)</f>
        <v>1</v>
      </c>
      <c r="M30" s="9">
        <f t="shared" si="4"/>
        <v>36.72</v>
      </c>
      <c r="N30" s="29"/>
      <c r="O30" s="29"/>
      <c r="P30" s="29"/>
      <c r="R30" s="9">
        <f t="shared" si="5"/>
        <v>19.558823529411768</v>
      </c>
      <c r="S30" s="9">
        <f t="shared" si="6"/>
        <v>19.558823529411768</v>
      </c>
      <c r="T30" s="9">
        <f>VLOOKUP(A30,[1]TDSheet!$A:$T,20,0)</f>
        <v>0</v>
      </c>
      <c r="U30" s="9">
        <f>VLOOKUP(A30,[1]TDSheet!$A:$U,21,0)</f>
        <v>0</v>
      </c>
      <c r="V30" s="9">
        <f>VLOOKUP(A30,[1]TDSheet!$A:$M,13,0)</f>
        <v>64.44</v>
      </c>
      <c r="X30" s="9">
        <f t="shared" si="3"/>
        <v>0</v>
      </c>
      <c r="Y30" s="9">
        <f t="shared" si="7"/>
        <v>0</v>
      </c>
      <c r="Z30" s="25">
        <f>VLOOKUP(A30,[1]TDSheet!$A:$X,24,0)</f>
        <v>1.8</v>
      </c>
      <c r="AA30" s="26">
        <f t="shared" si="9"/>
        <v>0</v>
      </c>
      <c r="AB30" s="9">
        <f t="shared" si="8"/>
        <v>0</v>
      </c>
    </row>
    <row r="31" spans="1:28" ht="11.1" customHeight="1" outlineLevel="3" x14ac:dyDescent="0.2">
      <c r="A31" s="11" t="s">
        <v>34</v>
      </c>
      <c r="B31" s="11" t="str">
        <f>VLOOKUP(A31,[1]TDSheet!$A:$B,2,0)</f>
        <v>шт</v>
      </c>
      <c r="C31" s="28" t="str">
        <f>VLOOKUP(A31,[1]TDSheet!$A:$C,3,0)</f>
        <v>Нояб</v>
      </c>
      <c r="D31" s="6">
        <v>941</v>
      </c>
      <c r="E31" s="6">
        <v>1197</v>
      </c>
      <c r="F31" s="6">
        <v>1382</v>
      </c>
      <c r="G31" s="6">
        <v>611</v>
      </c>
      <c r="H31" s="25">
        <f>VLOOKUP(A31,[1]TDSheet!$A:$H,8,0)</f>
        <v>0.25</v>
      </c>
      <c r="M31" s="9">
        <f t="shared" si="4"/>
        <v>276.39999999999998</v>
      </c>
      <c r="N31" s="29">
        <v>1000</v>
      </c>
      <c r="O31" s="29">
        <v>1450</v>
      </c>
      <c r="P31" s="29"/>
      <c r="R31" s="9">
        <f t="shared" si="5"/>
        <v>11.07452966714906</v>
      </c>
      <c r="S31" s="9">
        <f t="shared" si="6"/>
        <v>2.2105643994211288</v>
      </c>
      <c r="T31" s="9">
        <f>VLOOKUP(A31,[1]TDSheet!$A:$T,20,0)</f>
        <v>194.4</v>
      </c>
      <c r="U31" s="9">
        <f>VLOOKUP(A31,[1]TDSheet!$A:$U,21,0)</f>
        <v>206.6</v>
      </c>
      <c r="V31" s="9">
        <f>VLOOKUP(A31,[1]TDSheet!$A:$M,13,0)</f>
        <v>140.6</v>
      </c>
      <c r="X31" s="9">
        <f t="shared" si="3"/>
        <v>250</v>
      </c>
      <c r="Y31" s="9">
        <f t="shared" si="7"/>
        <v>362.5</v>
      </c>
      <c r="Z31" s="25">
        <f>VLOOKUP(A31,[1]TDSheet!$A:$X,24,0)</f>
        <v>12</v>
      </c>
      <c r="AA31" s="26">
        <v>83</v>
      </c>
      <c r="AB31" s="9">
        <f t="shared" si="8"/>
        <v>249</v>
      </c>
    </row>
    <row r="32" spans="1:28" ht="11.1" customHeight="1" outlineLevel="3" x14ac:dyDescent="0.2">
      <c r="A32" s="12" t="s">
        <v>38</v>
      </c>
      <c r="B32" s="11" t="str">
        <f>VLOOKUP(A32,[1]TDSheet!$A:$B,2,0)</f>
        <v>кг</v>
      </c>
      <c r="C32" s="11"/>
      <c r="D32" s="6"/>
      <c r="E32" s="6"/>
      <c r="F32" s="6"/>
      <c r="G32" s="6"/>
      <c r="H32" s="25">
        <f>VLOOKUP(A32,[1]TDSheet!$A:$H,8,0)</f>
        <v>1</v>
      </c>
      <c r="M32" s="9">
        <f t="shared" si="4"/>
        <v>0</v>
      </c>
      <c r="N32" s="31">
        <v>200</v>
      </c>
      <c r="O32" s="31"/>
      <c r="P32" s="29"/>
      <c r="R32" s="9" t="e">
        <f t="shared" si="5"/>
        <v>#DIV/0!</v>
      </c>
      <c r="S32" s="9" t="e">
        <f t="shared" si="6"/>
        <v>#DIV/0!</v>
      </c>
      <c r="T32" s="9">
        <f>VLOOKUP(A32,[1]TDSheet!$A:$T,20,0)</f>
        <v>0</v>
      </c>
      <c r="U32" s="9">
        <f>VLOOKUP(A32,[1]TDSheet!$A:$U,21,0)</f>
        <v>0</v>
      </c>
      <c r="V32" s="9">
        <f>VLOOKUP(A32,[1]TDSheet!$A:$M,13,0)</f>
        <v>0</v>
      </c>
      <c r="X32" s="9">
        <f t="shared" si="3"/>
        <v>200</v>
      </c>
      <c r="Y32" s="9">
        <f t="shared" si="7"/>
        <v>0</v>
      </c>
      <c r="Z32" s="25">
        <f>VLOOKUP(A32,[1]TDSheet!$A:$X,24,0)</f>
        <v>2.7</v>
      </c>
      <c r="AA32" s="26">
        <v>74</v>
      </c>
      <c r="AB32" s="9">
        <f t="shared" si="8"/>
        <v>199.8</v>
      </c>
    </row>
    <row r="33" spans="1:28" ht="11.1" customHeight="1" outlineLevel="3" x14ac:dyDescent="0.2">
      <c r="A33" s="11" t="s">
        <v>35</v>
      </c>
      <c r="B33" s="11" t="str">
        <f>VLOOKUP(A33,[1]TDSheet!$A:$B,2,0)</f>
        <v>шт</v>
      </c>
      <c r="C33" s="28" t="str">
        <f>VLOOKUP(A33,[1]TDSheet!$A:$C,3,0)</f>
        <v>Нояб</v>
      </c>
      <c r="D33" s="6">
        <v>41</v>
      </c>
      <c r="E33" s="6">
        <v>2100</v>
      </c>
      <c r="F33" s="6">
        <v>1367</v>
      </c>
      <c r="G33" s="6">
        <v>733</v>
      </c>
      <c r="H33" s="25">
        <f>VLOOKUP(A33,[1]TDSheet!$A:$H,8,0)</f>
        <v>0.25</v>
      </c>
      <c r="M33" s="9">
        <f t="shared" si="4"/>
        <v>273.39999999999998</v>
      </c>
      <c r="N33" s="29">
        <v>1000</v>
      </c>
      <c r="O33" s="29">
        <v>1550</v>
      </c>
      <c r="P33" s="29"/>
      <c r="R33" s="9">
        <f t="shared" si="5"/>
        <v>12.008046817849307</v>
      </c>
      <c r="S33" s="9">
        <f t="shared" si="6"/>
        <v>2.6810534016093639</v>
      </c>
      <c r="T33" s="9">
        <f>VLOOKUP(A33,[1]TDSheet!$A:$T,20,0)</f>
        <v>97.8</v>
      </c>
      <c r="U33" s="9">
        <f>VLOOKUP(A33,[1]TDSheet!$A:$U,21,0)</f>
        <v>229.8</v>
      </c>
      <c r="V33" s="9">
        <f>VLOOKUP(A33,[1]TDSheet!$A:$M,13,0)</f>
        <v>112.8</v>
      </c>
      <c r="X33" s="9">
        <f t="shared" si="3"/>
        <v>250</v>
      </c>
      <c r="Y33" s="9">
        <f t="shared" si="7"/>
        <v>387.5</v>
      </c>
      <c r="Z33" s="25">
        <f>VLOOKUP(A33,[1]TDSheet!$A:$X,24,0)</f>
        <v>12</v>
      </c>
      <c r="AA33" s="26">
        <v>83</v>
      </c>
      <c r="AB33" s="9">
        <f t="shared" si="8"/>
        <v>249</v>
      </c>
    </row>
    <row r="34" spans="1:28" ht="11.1" customHeight="1" outlineLevel="3" x14ac:dyDescent="0.2">
      <c r="A34" s="11" t="s">
        <v>36</v>
      </c>
      <c r="B34" s="11" t="str">
        <f>VLOOKUP(A34,[1]TDSheet!$A:$B,2,0)</f>
        <v>кг</v>
      </c>
      <c r="C34" s="11"/>
      <c r="D34" s="7"/>
      <c r="E34" s="6">
        <v>3000</v>
      </c>
      <c r="F34" s="6">
        <v>2510</v>
      </c>
      <c r="G34" s="6">
        <v>490</v>
      </c>
      <c r="H34" s="25">
        <f>VLOOKUP(A34,[1]TDSheet!$A:$H,8,0)</f>
        <v>1</v>
      </c>
      <c r="M34" s="9">
        <f t="shared" si="4"/>
        <v>502</v>
      </c>
      <c r="N34" s="31">
        <v>1200</v>
      </c>
      <c r="O34" s="31">
        <v>2000</v>
      </c>
      <c r="P34" s="29"/>
      <c r="R34" s="9">
        <f t="shared" si="5"/>
        <v>7.3505976095617527</v>
      </c>
      <c r="S34" s="9">
        <f t="shared" si="6"/>
        <v>0.9760956175298805</v>
      </c>
      <c r="T34" s="9">
        <f>VLOOKUP(A34,[1]TDSheet!$A:$T,20,0)</f>
        <v>0</v>
      </c>
      <c r="U34" s="9">
        <f>VLOOKUP(A34,[1]TDSheet!$A:$U,21,0)</f>
        <v>0</v>
      </c>
      <c r="V34" s="9">
        <f>VLOOKUP(A34,[1]TDSheet!$A:$M,13,0)</f>
        <v>20</v>
      </c>
      <c r="X34" s="9">
        <f t="shared" si="3"/>
        <v>1200</v>
      </c>
      <c r="Y34" s="9">
        <f t="shared" si="7"/>
        <v>2000</v>
      </c>
      <c r="Z34" s="25">
        <f>VLOOKUP(A34,[1]TDSheet!$A:$X,24,0)</f>
        <v>5</v>
      </c>
      <c r="AA34" s="26">
        <v>240</v>
      </c>
      <c r="AB34" s="9">
        <f t="shared" si="8"/>
        <v>1200</v>
      </c>
    </row>
    <row r="35" spans="1:28" ht="11.1" customHeight="1" outlineLevel="3" x14ac:dyDescent="0.2">
      <c r="A35" s="27" t="s">
        <v>8</v>
      </c>
      <c r="B35" s="11" t="str">
        <f>VLOOKUP(A35,[1]TDSheet!$A:$B,2,0)</f>
        <v>шт</v>
      </c>
      <c r="C35" s="11"/>
      <c r="D35" s="6">
        <v>58</v>
      </c>
      <c r="E35" s="6">
        <v>144</v>
      </c>
      <c r="F35" s="30">
        <v>303</v>
      </c>
      <c r="G35" s="30">
        <v>-101</v>
      </c>
      <c r="H35" s="25">
        <f>VLOOKUP(A35,[1]TDSheet!$A:$H,8,0)</f>
        <v>0</v>
      </c>
      <c r="M35" s="9">
        <f t="shared" si="4"/>
        <v>60.6</v>
      </c>
      <c r="N35" s="29"/>
      <c r="O35" s="29"/>
      <c r="P35" s="29"/>
      <c r="R35" s="9">
        <f t="shared" si="5"/>
        <v>-1.6666666666666665</v>
      </c>
      <c r="S35" s="9">
        <f t="shared" si="6"/>
        <v>-1.6666666666666665</v>
      </c>
      <c r="T35" s="9">
        <f>VLOOKUP(A35,[1]TDSheet!$A:$T,20,0)</f>
        <v>68</v>
      </c>
      <c r="U35" s="9">
        <f>VLOOKUP(A35,[1]TDSheet!$A:$U,21,0)</f>
        <v>21</v>
      </c>
      <c r="V35" s="9">
        <f>VLOOKUP(A35,[1]TDSheet!$A:$M,13,0)</f>
        <v>1.2</v>
      </c>
      <c r="X35" s="9">
        <f t="shared" si="3"/>
        <v>0</v>
      </c>
      <c r="Y35" s="9">
        <f t="shared" si="7"/>
        <v>0</v>
      </c>
      <c r="Z35" s="25">
        <f>VLOOKUP(A35,[1]TDSheet!$A:$X,24,0)</f>
        <v>0</v>
      </c>
      <c r="AA35" s="26">
        <v>0</v>
      </c>
      <c r="AB35" s="9">
        <f t="shared" si="8"/>
        <v>0</v>
      </c>
    </row>
    <row r="36" spans="1:28" ht="11.1" customHeight="1" outlineLevel="3" x14ac:dyDescent="0.2">
      <c r="A36" s="27" t="s">
        <v>9</v>
      </c>
      <c r="B36" s="11" t="str">
        <f>VLOOKUP(A36,[1]TDSheet!$A:$B,2,0)</f>
        <v>шт</v>
      </c>
      <c r="C36" s="11"/>
      <c r="D36" s="6">
        <v>68</v>
      </c>
      <c r="E36" s="6"/>
      <c r="F36" s="30">
        <v>132</v>
      </c>
      <c r="G36" s="30">
        <v>-94</v>
      </c>
      <c r="H36" s="25">
        <f>VLOOKUP(A36,[1]TDSheet!$A:$H,8,0)</f>
        <v>0</v>
      </c>
      <c r="M36" s="9">
        <f t="shared" si="4"/>
        <v>26.4</v>
      </c>
      <c r="N36" s="29"/>
      <c r="O36" s="29"/>
      <c r="P36" s="29"/>
      <c r="R36" s="9">
        <f t="shared" si="5"/>
        <v>-3.560606060606061</v>
      </c>
      <c r="S36" s="9">
        <f t="shared" si="6"/>
        <v>-3.560606060606061</v>
      </c>
      <c r="T36" s="9">
        <f>VLOOKUP(A36,[1]TDSheet!$A:$T,20,0)</f>
        <v>25.2</v>
      </c>
      <c r="U36" s="9">
        <f>VLOOKUP(A36,[1]TDSheet!$A:$U,21,0)</f>
        <v>12.4</v>
      </c>
      <c r="V36" s="9">
        <f>VLOOKUP(A36,[1]TDSheet!$A:$M,13,0)</f>
        <v>1.2</v>
      </c>
      <c r="X36" s="9">
        <f t="shared" si="3"/>
        <v>0</v>
      </c>
      <c r="Y36" s="9">
        <f t="shared" si="7"/>
        <v>0</v>
      </c>
      <c r="Z36" s="25">
        <f>VLOOKUP(A36,[1]TDSheet!$A:$X,24,0)</f>
        <v>0</v>
      </c>
      <c r="AA36" s="26">
        <v>0</v>
      </c>
      <c r="AB36" s="9">
        <f t="shared" si="8"/>
        <v>0</v>
      </c>
    </row>
  </sheetData>
  <autoFilter ref="AA3:AD3" xr:uid="{B6A4B855-2D1D-4BE2-BAC1-A6057B42AD1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2023-11-17T09:38:24Z</dcterms:modified>
</cp:coreProperties>
</file>