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1,23 филиалы ЗПФ\"/>
    </mc:Choice>
  </mc:AlternateContent>
  <xr:revisionPtr revIDLastSave="0" documentId="13_ncr:1_{C3CF08F4-B8DD-4E16-BF94-F6E168431BE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6" i="1"/>
  <c r="Y12" i="1"/>
  <c r="Y24" i="1"/>
  <c r="Y26" i="1"/>
  <c r="Y27" i="1"/>
  <c r="Y29" i="1"/>
  <c r="Y30" i="1"/>
  <c r="Y31" i="1"/>
  <c r="Y33" i="1"/>
  <c r="Y34" i="1"/>
  <c r="Y35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R38" i="1" s="1"/>
  <c r="M39" i="1"/>
  <c r="M40" i="1"/>
  <c r="M41" i="1"/>
  <c r="R41" i="1" s="1"/>
  <c r="M6" i="1"/>
  <c r="X7" i="1"/>
  <c r="X8" i="1"/>
  <c r="X9" i="1"/>
  <c r="X10" i="1"/>
  <c r="X11" i="1"/>
  <c r="X12" i="1"/>
  <c r="K12" i="1" s="1"/>
  <c r="X13" i="1"/>
  <c r="K13" i="1" s="1"/>
  <c r="X14" i="1"/>
  <c r="K14" i="1" s="1"/>
  <c r="X15" i="1"/>
  <c r="K15" i="1" s="1"/>
  <c r="N15" i="1" s="1"/>
  <c r="X16" i="1"/>
  <c r="K16" i="1" s="1"/>
  <c r="X17" i="1"/>
  <c r="K17" i="1" s="1"/>
  <c r="X18" i="1"/>
  <c r="K18" i="1" s="1"/>
  <c r="X19" i="1"/>
  <c r="K19" i="1" s="1"/>
  <c r="X20" i="1"/>
  <c r="K20" i="1" s="1"/>
  <c r="X21" i="1"/>
  <c r="K21" i="1" s="1"/>
  <c r="X22" i="1"/>
  <c r="K22" i="1" s="1"/>
  <c r="X23" i="1"/>
  <c r="K23" i="1" s="1"/>
  <c r="X24" i="1"/>
  <c r="X25" i="1"/>
  <c r="K25" i="1" s="1"/>
  <c r="X26" i="1"/>
  <c r="X27" i="1"/>
  <c r="X28" i="1"/>
  <c r="K28" i="1" s="1"/>
  <c r="X29" i="1"/>
  <c r="X30" i="1"/>
  <c r="X31" i="1"/>
  <c r="X32" i="1"/>
  <c r="K32" i="1" s="1"/>
  <c r="X33" i="1"/>
  <c r="X34" i="1"/>
  <c r="X35" i="1"/>
  <c r="X36" i="1"/>
  <c r="K36" i="1" s="1"/>
  <c r="X37" i="1"/>
  <c r="K37" i="1" s="1"/>
  <c r="X38" i="1"/>
  <c r="X39" i="1"/>
  <c r="K39" i="1" s="1"/>
  <c r="R39" i="1" s="1"/>
  <c r="X40" i="1"/>
  <c r="K40" i="1" s="1"/>
  <c r="R40" i="1" s="1"/>
  <c r="X6" i="1"/>
  <c r="K6" i="1" s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U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K35" i="1" l="1"/>
  <c r="Q35" i="1" s="1"/>
  <c r="K33" i="1"/>
  <c r="R33" i="1" s="1"/>
  <c r="K31" i="1"/>
  <c r="Q31" i="1" s="1"/>
  <c r="K29" i="1"/>
  <c r="R29" i="1" s="1"/>
  <c r="K27" i="1"/>
  <c r="Q27" i="1" s="1"/>
  <c r="K11" i="1"/>
  <c r="R11" i="1" s="1"/>
  <c r="Y11" i="1"/>
  <c r="K9" i="1"/>
  <c r="Q9" i="1" s="1"/>
  <c r="Y9" i="1"/>
  <c r="K7" i="1"/>
  <c r="R7" i="1" s="1"/>
  <c r="Y7" i="1"/>
  <c r="N21" i="1"/>
  <c r="K34" i="1"/>
  <c r="K30" i="1"/>
  <c r="K26" i="1"/>
  <c r="K24" i="1"/>
  <c r="K10" i="1"/>
  <c r="K8" i="1"/>
  <c r="Y8" i="1"/>
  <c r="N25" i="1"/>
  <c r="N28" i="1"/>
  <c r="N18" i="1"/>
  <c r="N37" i="1"/>
  <c r="N19" i="1"/>
  <c r="N13" i="1"/>
  <c r="N17" i="1"/>
  <c r="N6" i="1"/>
  <c r="N36" i="1"/>
  <c r="N32" i="1"/>
  <c r="N22" i="1"/>
  <c r="N20" i="1"/>
  <c r="N14" i="1"/>
  <c r="N39" i="1"/>
  <c r="N23" i="1"/>
  <c r="Q41" i="1"/>
  <c r="Q38" i="1"/>
  <c r="R37" i="1"/>
  <c r="Q33" i="1"/>
  <c r="Q29" i="1"/>
  <c r="R25" i="1"/>
  <c r="Q25" i="1"/>
  <c r="R21" i="1"/>
  <c r="R17" i="1"/>
  <c r="R13" i="1"/>
  <c r="R9" i="1"/>
  <c r="R36" i="1"/>
  <c r="R34" i="1"/>
  <c r="Q34" i="1"/>
  <c r="R32" i="1"/>
  <c r="R30" i="1"/>
  <c r="Q30" i="1"/>
  <c r="R28" i="1"/>
  <c r="R26" i="1"/>
  <c r="Q26" i="1"/>
  <c r="R24" i="1"/>
  <c r="Q24" i="1"/>
  <c r="R22" i="1"/>
  <c r="R20" i="1"/>
  <c r="R18" i="1"/>
  <c r="Q18" i="1"/>
  <c r="R16" i="1"/>
  <c r="Q16" i="1"/>
  <c r="R14" i="1"/>
  <c r="R12" i="1"/>
  <c r="Q12" i="1"/>
  <c r="R10" i="1"/>
  <c r="Q10" i="1"/>
  <c r="R8" i="1"/>
  <c r="Q8" i="1"/>
  <c r="R35" i="1"/>
  <c r="R31" i="1"/>
  <c r="R27" i="1"/>
  <c r="R23" i="1"/>
  <c r="R19" i="1"/>
  <c r="Q19" i="1"/>
  <c r="R15" i="1"/>
  <c r="Q15" i="1"/>
  <c r="Q11" i="1"/>
  <c r="Q7" i="1"/>
  <c r="R6" i="1"/>
  <c r="Q40" i="1"/>
  <c r="Q23" i="1" l="1"/>
  <c r="W23" i="1"/>
  <c r="Q14" i="1"/>
  <c r="Q22" i="1"/>
  <c r="Q36" i="1"/>
  <c r="Q17" i="1"/>
  <c r="W17" i="1"/>
  <c r="W19" i="1"/>
  <c r="W25" i="1"/>
  <c r="W21" i="1"/>
  <c r="Q21" i="1"/>
  <c r="Q39" i="1"/>
  <c r="W39" i="1"/>
  <c r="Q20" i="1"/>
  <c r="Q32" i="1"/>
  <c r="Q6" i="1"/>
  <c r="Y5" i="1"/>
  <c r="Q13" i="1"/>
  <c r="W13" i="1"/>
  <c r="Q37" i="1"/>
  <c r="Q28" i="1"/>
  <c r="C7" i="1"/>
  <c r="C14" i="1"/>
  <c r="C19" i="1"/>
  <c r="C20" i="1"/>
  <c r="C23" i="1"/>
  <c r="C25" i="1"/>
  <c r="C26" i="1"/>
  <c r="C36" i="1"/>
  <c r="C37" i="1"/>
  <c r="C6" i="1"/>
  <c r="G5" i="1"/>
  <c r="F5" i="1"/>
  <c r="H7" i="1"/>
  <c r="W7" i="1" s="1"/>
  <c r="H8" i="1"/>
  <c r="W8" i="1" s="1"/>
  <c r="H9" i="1"/>
  <c r="W9" i="1" s="1"/>
  <c r="H10" i="1"/>
  <c r="W10" i="1" s="1"/>
  <c r="H11" i="1"/>
  <c r="W11" i="1" s="1"/>
  <c r="H12" i="1"/>
  <c r="H13" i="1"/>
  <c r="H14" i="1"/>
  <c r="W14" i="1" s="1"/>
  <c r="H15" i="1"/>
  <c r="W15" i="1" s="1"/>
  <c r="H16" i="1"/>
  <c r="H17" i="1"/>
  <c r="H18" i="1"/>
  <c r="W18" i="1" s="1"/>
  <c r="H19" i="1"/>
  <c r="H20" i="1"/>
  <c r="W20" i="1" s="1"/>
  <c r="H21" i="1"/>
  <c r="H22" i="1"/>
  <c r="W22" i="1" s="1"/>
  <c r="H23" i="1"/>
  <c r="H24" i="1"/>
  <c r="W24" i="1" s="1"/>
  <c r="H25" i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H40" i="1"/>
  <c r="H6" i="1"/>
  <c r="W6" i="1" s="1"/>
  <c r="Z5" i="1"/>
  <c r="U5" i="1"/>
  <c r="T5" i="1"/>
  <c r="S5" i="1"/>
  <c r="O5" i="1"/>
  <c r="N5" i="1"/>
  <c r="M5" i="1"/>
  <c r="L5" i="1"/>
  <c r="K5" i="1"/>
  <c r="J5" i="1"/>
  <c r="I5" i="1"/>
  <c r="W5" i="1" l="1"/>
</calcChain>
</file>

<file path=xl/sharedStrings.xml><?xml version="1.0" encoding="utf-8"?>
<sst xmlns="http://schemas.openxmlformats.org/spreadsheetml/2006/main" count="104" uniqueCount="65">
  <si>
    <t>Период: 09.11.2023 - 16.11.2023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</si>
  <si>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</si>
  <si>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</si>
  <si>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</si>
  <si>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</si>
  <si>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</si>
  <si>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</si>
  <si>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</si>
  <si>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</si>
  <si>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</si>
  <si>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</si>
  <si>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</si>
  <si>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</si>
  <si>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</si>
  <si>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</si>
  <si>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</si>
  <si>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</si>
  <si>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</si>
  <si>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</si>
  <si>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</si>
  <si>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</si>
  <si>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</si>
  <si>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</si>
  <si>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</si>
  <si>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</si>
  <si>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</si>
  <si>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</si>
  <si>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</si>
  <si>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</si>
  <si>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</si>
  <si>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</si>
  <si>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</si>
  <si>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</si>
  <si>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</si>
  <si>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</si>
  <si>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</si>
  <si>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</si>
  <si>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</si>
  <si>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</si>
  <si>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</si>
  <si>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</si>
  <si>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</si>
  <si>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</si>
  <si>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</si>
  <si>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</si>
  <si>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</si>
  <si>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</si>
  <si>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</si>
  <si>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</si>
  <si>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</si>
  <si>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</si>
  <si>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</si>
  <si>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</si>
  <si>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26,10</t>
  </si>
  <si>
    <t>ср 02,11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</si>
  <si>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</si>
  <si>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</si>
  <si>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</si>
  <si>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</si>
  <si>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</si>
  <si>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</si>
  <si>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</si>
  <si>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09,11</t>
  </si>
  <si>
    <t>Чебуреки Мясные вес 2,7 кг Кулинарные изделия мясосодержащие рубленые в тесте жарен 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</si>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</sst>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9,11,23%20&#1047;&#1055;&#1060;/&#1076;&#1074;%2009,11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19,10</v>
          </cell>
          <cell r="T3" t="str">
            <v>ср 26,10</v>
          </cell>
          <cell r="U3" t="str">
            <v>ср 02,11</v>
          </cell>
          <cell r="V3" t="str">
            <v>коментарий</v>
          </cell>
          <cell r="W3" t="str">
            <v>вес</v>
          </cell>
          <cell r="Y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4037.3</v>
          </cell>
          <cell r="G5">
            <v>6938.4000000000005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807.46000000000015</v>
          </cell>
          <cell r="N5">
            <v>4829.7999999999993</v>
          </cell>
          <cell r="O5">
            <v>0</v>
          </cell>
          <cell r="S5">
            <v>874.96400000000017</v>
          </cell>
          <cell r="T5">
            <v>723.54000000000008</v>
          </cell>
          <cell r="U5">
            <v>602.79999999999995</v>
          </cell>
          <cell r="W5">
            <v>2882.0320000000002</v>
          </cell>
          <cell r="X5" t="str">
            <v>крат кор</v>
          </cell>
          <cell r="Y5">
            <v>667.33333333333337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282</v>
          </cell>
          <cell r="E6">
            <v>348</v>
          </cell>
          <cell r="F6">
            <v>198</v>
          </cell>
          <cell r="G6">
            <v>358</v>
          </cell>
          <cell r="H6">
            <v>0.3</v>
          </cell>
          <cell r="M6">
            <v>39.6</v>
          </cell>
          <cell r="N6">
            <v>196.39999999999998</v>
          </cell>
          <cell r="Q6">
            <v>13.999999999999998</v>
          </cell>
          <cell r="R6">
            <v>9.0404040404040398</v>
          </cell>
          <cell r="S6">
            <v>40.799999999999997</v>
          </cell>
          <cell r="T6">
            <v>32</v>
          </cell>
          <cell r="U6">
            <v>40.200000000000003</v>
          </cell>
          <cell r="W6">
            <v>58.919999999999987</v>
          </cell>
          <cell r="X6">
            <v>12</v>
          </cell>
          <cell r="Y6">
            <v>17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169</v>
          </cell>
          <cell r="E7">
            <v>180</v>
          </cell>
          <cell r="F7">
            <v>190</v>
          </cell>
          <cell r="G7">
            <v>141</v>
          </cell>
          <cell r="H7">
            <v>0.3</v>
          </cell>
          <cell r="M7">
            <v>38</v>
          </cell>
          <cell r="N7">
            <v>360</v>
          </cell>
          <cell r="Q7">
            <v>13.184210526315789</v>
          </cell>
          <cell r="R7">
            <v>3.7105263157894739</v>
          </cell>
          <cell r="S7">
            <v>38</v>
          </cell>
          <cell r="T7">
            <v>35.4</v>
          </cell>
          <cell r="U7">
            <v>23</v>
          </cell>
          <cell r="W7">
            <v>108</v>
          </cell>
          <cell r="X7">
            <v>12</v>
          </cell>
          <cell r="Y7">
            <v>30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51.8</v>
          </cell>
          <cell r="F8">
            <v>11.1</v>
          </cell>
          <cell r="G8">
            <v>40.700000000000003</v>
          </cell>
          <cell r="H8">
            <v>1</v>
          </cell>
          <cell r="M8">
            <v>2.2199999999999998</v>
          </cell>
          <cell r="Q8">
            <v>18.333333333333336</v>
          </cell>
          <cell r="R8">
            <v>18.333333333333336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3.7</v>
          </cell>
          <cell r="Y8">
            <v>0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126.5</v>
          </cell>
          <cell r="E9">
            <v>44</v>
          </cell>
          <cell r="F9">
            <v>110</v>
          </cell>
          <cell r="G9">
            <v>55</v>
          </cell>
          <cell r="H9">
            <v>1</v>
          </cell>
          <cell r="M9">
            <v>22</v>
          </cell>
          <cell r="N9">
            <v>200</v>
          </cell>
          <cell r="Q9">
            <v>11.590909090909092</v>
          </cell>
          <cell r="R9">
            <v>2.5</v>
          </cell>
          <cell r="S9">
            <v>0</v>
          </cell>
          <cell r="T9">
            <v>0</v>
          </cell>
          <cell r="U9">
            <v>0</v>
          </cell>
          <cell r="W9">
            <v>200</v>
          </cell>
          <cell r="X9">
            <v>5.5</v>
          </cell>
          <cell r="Y9">
            <v>37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185</v>
          </cell>
          <cell r="E10">
            <v>72</v>
          </cell>
          <cell r="F10">
            <v>124</v>
          </cell>
          <cell r="G10">
            <v>93</v>
          </cell>
          <cell r="H10">
            <v>0.25</v>
          </cell>
          <cell r="M10">
            <v>24.8</v>
          </cell>
          <cell r="N10">
            <v>240</v>
          </cell>
          <cell r="Q10">
            <v>13.42741935483871</v>
          </cell>
          <cell r="R10">
            <v>3.75</v>
          </cell>
          <cell r="S10">
            <v>25.6</v>
          </cell>
          <cell r="T10">
            <v>7.2</v>
          </cell>
          <cell r="U10">
            <v>15.4</v>
          </cell>
          <cell r="W10">
            <v>60</v>
          </cell>
          <cell r="X10">
            <v>12</v>
          </cell>
          <cell r="Y10">
            <v>20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55.8</v>
          </cell>
          <cell r="E11">
            <v>30.6</v>
          </cell>
          <cell r="F11">
            <v>47</v>
          </cell>
          <cell r="G11">
            <v>37.6</v>
          </cell>
          <cell r="H11">
            <v>1</v>
          </cell>
          <cell r="M11">
            <v>9.4</v>
          </cell>
          <cell r="N11">
            <v>75.200000000000017</v>
          </cell>
          <cell r="Q11">
            <v>12</v>
          </cell>
          <cell r="R11">
            <v>4</v>
          </cell>
          <cell r="S11">
            <v>4.32</v>
          </cell>
          <cell r="T11">
            <v>4.32</v>
          </cell>
          <cell r="U11">
            <v>0</v>
          </cell>
          <cell r="W11">
            <v>75.200000000000017</v>
          </cell>
          <cell r="X11">
            <v>1.8</v>
          </cell>
          <cell r="Y11">
            <v>42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0.1</v>
          </cell>
          <cell r="G12">
            <v>0.1</v>
          </cell>
          <cell r="H12">
            <v>0</v>
          </cell>
          <cell r="M12">
            <v>0</v>
          </cell>
          <cell r="Q12" t="e">
            <v>#DIV/0!</v>
          </cell>
          <cell r="R12" t="e">
            <v>#DIV/0!</v>
          </cell>
          <cell r="S12">
            <v>12.58</v>
          </cell>
          <cell r="T12">
            <v>2.2000000000000002</v>
          </cell>
          <cell r="U12">
            <v>0</v>
          </cell>
          <cell r="V12" t="str">
            <v>устар.</v>
          </cell>
          <cell r="W12">
            <v>0</v>
          </cell>
          <cell r="X12">
            <v>3.7</v>
          </cell>
          <cell r="Y12">
            <v>0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  <cell r="D13">
            <v>29.6</v>
          </cell>
          <cell r="E13">
            <v>199.8</v>
          </cell>
          <cell r="F13">
            <v>22.2</v>
          </cell>
          <cell r="G13">
            <v>207.2</v>
          </cell>
          <cell r="H13">
            <v>1</v>
          </cell>
          <cell r="M13">
            <v>4.4399999999999995</v>
          </cell>
          <cell r="Q13">
            <v>46.666666666666671</v>
          </cell>
          <cell r="R13">
            <v>46.666666666666671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3.7</v>
          </cell>
          <cell r="Y13">
            <v>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Нояб</v>
          </cell>
          <cell r="D14">
            <v>336</v>
          </cell>
          <cell r="E14">
            <v>420</v>
          </cell>
          <cell r="F14">
            <v>287</v>
          </cell>
          <cell r="G14">
            <v>394</v>
          </cell>
          <cell r="H14">
            <v>0.25</v>
          </cell>
          <cell r="M14">
            <v>57.4</v>
          </cell>
          <cell r="N14">
            <v>409.6</v>
          </cell>
          <cell r="Q14">
            <v>14</v>
          </cell>
          <cell r="R14">
            <v>6.8641114982578397</v>
          </cell>
          <cell r="S14">
            <v>46</v>
          </cell>
          <cell r="T14">
            <v>39.200000000000003</v>
          </cell>
          <cell r="U14">
            <v>49.2</v>
          </cell>
          <cell r="W14">
            <v>102.4</v>
          </cell>
          <cell r="X14">
            <v>6</v>
          </cell>
          <cell r="Y14">
            <v>68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534</v>
          </cell>
          <cell r="E15">
            <v>72</v>
          </cell>
          <cell r="F15">
            <v>285</v>
          </cell>
          <cell r="G15">
            <v>235</v>
          </cell>
          <cell r="H15">
            <v>0.25</v>
          </cell>
          <cell r="M15">
            <v>57</v>
          </cell>
          <cell r="N15">
            <v>449</v>
          </cell>
          <cell r="Q15">
            <v>12</v>
          </cell>
          <cell r="R15">
            <v>4.1228070175438596</v>
          </cell>
          <cell r="S15">
            <v>61.8</v>
          </cell>
          <cell r="T15">
            <v>35.799999999999997</v>
          </cell>
          <cell r="U15">
            <v>36.4</v>
          </cell>
          <cell r="W15">
            <v>112.25</v>
          </cell>
          <cell r="X15">
            <v>12</v>
          </cell>
          <cell r="Y15">
            <v>38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D16">
            <v>37</v>
          </cell>
          <cell r="F16">
            <v>24</v>
          </cell>
          <cell r="G16">
            <v>13</v>
          </cell>
          <cell r="H16">
            <v>0</v>
          </cell>
          <cell r="M16">
            <v>4.8</v>
          </cell>
          <cell r="Q16">
            <v>2.7083333333333335</v>
          </cell>
          <cell r="R16">
            <v>2.7083333333333335</v>
          </cell>
          <cell r="S16">
            <v>9.6</v>
          </cell>
          <cell r="T16">
            <v>2.4</v>
          </cell>
          <cell r="U16">
            <v>3.6</v>
          </cell>
          <cell r="V16" t="str">
            <v>устар.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Наггетсы Хрустящие ТМ Зареченские ТС Зареченские продукты. Поком</v>
          </cell>
          <cell r="B17" t="str">
            <v>кг</v>
          </cell>
          <cell r="E17">
            <v>18</v>
          </cell>
          <cell r="G17">
            <v>18</v>
          </cell>
          <cell r="H17">
            <v>1</v>
          </cell>
          <cell r="M17">
            <v>0</v>
          </cell>
          <cell r="Q17" t="e">
            <v>#DIV/0!</v>
          </cell>
          <cell r="R17" t="e">
            <v>#DIV/0!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6</v>
          </cell>
          <cell r="Y17">
            <v>0</v>
          </cell>
        </row>
        <row r="18">
          <cell r="A18" t="str">
            <v>Пельмени Grandmeni со сливочным маслом Горячая штучка 0,75 кг ПОКОМ</v>
          </cell>
          <cell r="B18" t="str">
            <v>шт</v>
          </cell>
          <cell r="D18">
            <v>22</v>
          </cell>
          <cell r="G18">
            <v>22</v>
          </cell>
          <cell r="H18">
            <v>0.75</v>
          </cell>
          <cell r="M18">
            <v>0</v>
          </cell>
          <cell r="Q18" t="e">
            <v>#DIV/0!</v>
          </cell>
          <cell r="R18" t="e">
            <v>#DIV/0!</v>
          </cell>
          <cell r="S18">
            <v>2</v>
          </cell>
          <cell r="T18">
            <v>0.4</v>
          </cell>
          <cell r="U18">
            <v>0.4</v>
          </cell>
          <cell r="W18">
            <v>0</v>
          </cell>
          <cell r="X18">
            <v>8</v>
          </cell>
          <cell r="Y18">
            <v>0</v>
          </cell>
        </row>
        <row r="19">
          <cell r="A19" t="str">
            <v>Пельмени Бигбули с мясом, Горячая штучка 0,9кг  ПОКОМ</v>
          </cell>
          <cell r="B19" t="str">
            <v>шт</v>
          </cell>
          <cell r="C19" t="str">
            <v>Нояб</v>
          </cell>
          <cell r="D19">
            <v>326</v>
          </cell>
          <cell r="F19">
            <v>68</v>
          </cell>
          <cell r="G19">
            <v>241</v>
          </cell>
          <cell r="H19">
            <v>0.9</v>
          </cell>
          <cell r="M19">
            <v>13.6</v>
          </cell>
          <cell r="Q19">
            <v>17.72058823529412</v>
          </cell>
          <cell r="R19">
            <v>17.72058823529412</v>
          </cell>
          <cell r="S19">
            <v>19.600000000000001</v>
          </cell>
          <cell r="T19">
            <v>27.8</v>
          </cell>
          <cell r="U19">
            <v>11</v>
          </cell>
          <cell r="W19">
            <v>0</v>
          </cell>
          <cell r="X19">
            <v>8</v>
          </cell>
          <cell r="Y19">
            <v>0</v>
          </cell>
        </row>
        <row r="20">
          <cell r="A20" t="str">
            <v>Пельмени Бульмени с говядиной и свининой Горячая шт. 0,9 кг  ПОКОМ</v>
          </cell>
          <cell r="B20" t="str">
            <v>шт</v>
          </cell>
          <cell r="C20" t="str">
            <v>Нояб</v>
          </cell>
          <cell r="D20">
            <v>602</v>
          </cell>
          <cell r="F20">
            <v>228</v>
          </cell>
          <cell r="G20">
            <v>332</v>
          </cell>
          <cell r="H20">
            <v>0.9</v>
          </cell>
          <cell r="M20">
            <v>45.6</v>
          </cell>
          <cell r="N20">
            <v>320</v>
          </cell>
          <cell r="Q20">
            <v>14.298245614035087</v>
          </cell>
          <cell r="R20">
            <v>7.2807017543859649</v>
          </cell>
          <cell r="S20">
            <v>65.2</v>
          </cell>
          <cell r="T20">
            <v>58</v>
          </cell>
          <cell r="U20">
            <v>38.6</v>
          </cell>
          <cell r="W20">
            <v>288</v>
          </cell>
          <cell r="X20">
            <v>8</v>
          </cell>
          <cell r="Y20">
            <v>40</v>
          </cell>
        </row>
        <row r="21">
          <cell r="A21" t="str">
            <v>Пельмени Бульмени с говядиной и свининой Горячая штучка 0,43  ПОКОМ</v>
          </cell>
          <cell r="B21" t="str">
            <v>шт</v>
          </cell>
          <cell r="D21">
            <v>208</v>
          </cell>
          <cell r="F21">
            <v>80</v>
          </cell>
          <cell r="G21">
            <v>125</v>
          </cell>
          <cell r="H21">
            <v>0.43</v>
          </cell>
          <cell r="M21">
            <v>16</v>
          </cell>
          <cell r="N21">
            <v>99</v>
          </cell>
          <cell r="Q21">
            <v>14</v>
          </cell>
          <cell r="R21">
            <v>7.8125</v>
          </cell>
          <cell r="S21">
            <v>15.6</v>
          </cell>
          <cell r="T21">
            <v>20.2</v>
          </cell>
          <cell r="U21">
            <v>12.8</v>
          </cell>
          <cell r="W21">
            <v>42.57</v>
          </cell>
          <cell r="X21">
            <v>16</v>
          </cell>
          <cell r="Y21">
            <v>7</v>
          </cell>
        </row>
        <row r="22">
          <cell r="A22" t="str">
            <v>Пельмени Бульмени с говядиной и свининой Наваристые Горячая штучка ВЕС  ПОКОМ</v>
          </cell>
          <cell r="B22" t="str">
            <v>кг</v>
          </cell>
          <cell r="D22">
            <v>1885</v>
          </cell>
          <cell r="E22">
            <v>1300</v>
          </cell>
          <cell r="F22">
            <v>1045</v>
          </cell>
          <cell r="G22">
            <v>2070</v>
          </cell>
          <cell r="H22">
            <v>1</v>
          </cell>
          <cell r="M22">
            <v>209</v>
          </cell>
          <cell r="N22">
            <v>900</v>
          </cell>
          <cell r="Q22">
            <v>14.210526315789474</v>
          </cell>
          <cell r="R22">
            <v>9.9043062200956946</v>
          </cell>
          <cell r="S22">
            <v>290.74400000000003</v>
          </cell>
          <cell r="T22">
            <v>225.61999999999998</v>
          </cell>
          <cell r="U22">
            <v>137</v>
          </cell>
          <cell r="W22">
            <v>900</v>
          </cell>
          <cell r="X22">
            <v>5</v>
          </cell>
          <cell r="Y22">
            <v>180</v>
          </cell>
        </row>
        <row r="23">
          <cell r="A23" t="str">
            <v>Пельмени Бульмени со сливочным маслом Горячая штучка 0,9 кг  ПОКОМ</v>
          </cell>
          <cell r="B23" t="str">
            <v>шт</v>
          </cell>
          <cell r="C23" t="str">
            <v>Нояб</v>
          </cell>
          <cell r="D23">
            <v>314</v>
          </cell>
          <cell r="E23">
            <v>352</v>
          </cell>
          <cell r="F23">
            <v>331</v>
          </cell>
          <cell r="G23">
            <v>307</v>
          </cell>
          <cell r="H23">
            <v>0.9</v>
          </cell>
          <cell r="M23">
            <v>66.2</v>
          </cell>
          <cell r="N23">
            <v>619.80000000000007</v>
          </cell>
          <cell r="Q23">
            <v>14</v>
          </cell>
          <cell r="R23">
            <v>4.6374622356495463</v>
          </cell>
          <cell r="S23">
            <v>48.4</v>
          </cell>
          <cell r="T23">
            <v>51.2</v>
          </cell>
          <cell r="U23">
            <v>46.4</v>
          </cell>
          <cell r="W23">
            <v>557.82000000000005</v>
          </cell>
          <cell r="X23">
            <v>8</v>
          </cell>
          <cell r="Y23">
            <v>78</v>
          </cell>
        </row>
        <row r="24">
          <cell r="A24" t="str">
            <v>Пельмени Бульмени со сливочным маслом ТМ Горячая шт. 0,43 кг  ПОКОМ</v>
          </cell>
          <cell r="B24" t="str">
            <v>шт</v>
          </cell>
          <cell r="D24">
            <v>260</v>
          </cell>
          <cell r="F24">
            <v>98</v>
          </cell>
          <cell r="G24">
            <v>149</v>
          </cell>
          <cell r="H24">
            <v>0.43</v>
          </cell>
          <cell r="M24">
            <v>19.600000000000001</v>
          </cell>
          <cell r="N24">
            <v>125.40000000000003</v>
          </cell>
          <cell r="Q24">
            <v>14</v>
          </cell>
          <cell r="R24">
            <v>7.6020408163265305</v>
          </cell>
          <cell r="S24">
            <v>20.2</v>
          </cell>
          <cell r="T24">
            <v>23.6</v>
          </cell>
          <cell r="U24">
            <v>10.6</v>
          </cell>
          <cell r="W24">
            <v>53.922000000000011</v>
          </cell>
          <cell r="X24">
            <v>16</v>
          </cell>
          <cell r="Y24">
            <v>8</v>
          </cell>
        </row>
        <row r="25">
          <cell r="A25" t="str">
            <v>Пельмени Мясорубские ТМ Стародворье фоу-пак равиоли 0,7 кг.  Поком</v>
          </cell>
          <cell r="B25" t="str">
            <v>шт</v>
          </cell>
          <cell r="C25" t="str">
            <v>Нояб</v>
          </cell>
          <cell r="D25">
            <v>41</v>
          </cell>
          <cell r="E25">
            <v>64</v>
          </cell>
          <cell r="F25">
            <v>33</v>
          </cell>
          <cell r="G25">
            <v>67</v>
          </cell>
          <cell r="H25">
            <v>0.7</v>
          </cell>
          <cell r="M25">
            <v>6.6</v>
          </cell>
          <cell r="N25">
            <v>24</v>
          </cell>
          <cell r="Q25">
            <v>13.787878787878789</v>
          </cell>
          <cell r="R25">
            <v>10.151515151515152</v>
          </cell>
          <cell r="S25">
            <v>6.4</v>
          </cell>
          <cell r="T25">
            <v>2.4</v>
          </cell>
          <cell r="U25">
            <v>4</v>
          </cell>
          <cell r="W25">
            <v>16.799999999999997</v>
          </cell>
          <cell r="X25">
            <v>8</v>
          </cell>
          <cell r="Y25">
            <v>3</v>
          </cell>
        </row>
        <row r="26">
          <cell r="A26" t="str">
            <v>Пельмени Отборные из свинины и говядины 0,9 кг ТМ Стародворье ТС Медвежье ушко  ПОКОМ</v>
          </cell>
          <cell r="B26" t="str">
            <v>шт</v>
          </cell>
          <cell r="C26" t="str">
            <v>Нояб</v>
          </cell>
          <cell r="D26">
            <v>23</v>
          </cell>
          <cell r="F26">
            <v>22</v>
          </cell>
          <cell r="G26">
            <v>1</v>
          </cell>
          <cell r="H26">
            <v>0.9</v>
          </cell>
          <cell r="M26">
            <v>4.4000000000000004</v>
          </cell>
          <cell r="N26">
            <v>32</v>
          </cell>
          <cell r="Q26">
            <v>7.4999999999999991</v>
          </cell>
          <cell r="R26">
            <v>0.22727272727272727</v>
          </cell>
          <cell r="S26">
            <v>1.4</v>
          </cell>
          <cell r="T26">
            <v>0</v>
          </cell>
          <cell r="U26">
            <v>0.4</v>
          </cell>
          <cell r="W26">
            <v>28.8</v>
          </cell>
          <cell r="X26">
            <v>8</v>
          </cell>
          <cell r="Y26">
            <v>4</v>
          </cell>
        </row>
        <row r="27">
          <cell r="A27" t="str">
            <v>Пельмени Отборные с говядиной 0,9 кг НОВА ТМ Стародворье ТС Медвежье ушко  ПОКОМ</v>
          </cell>
          <cell r="B27" t="str">
            <v>шт</v>
          </cell>
          <cell r="D27">
            <v>104</v>
          </cell>
          <cell r="F27">
            <v>5</v>
          </cell>
          <cell r="G27">
            <v>99</v>
          </cell>
          <cell r="H27">
            <v>0.9</v>
          </cell>
          <cell r="M27">
            <v>1</v>
          </cell>
          <cell r="Q27">
            <v>99</v>
          </cell>
          <cell r="R27">
            <v>99</v>
          </cell>
          <cell r="S27">
            <v>0.2</v>
          </cell>
          <cell r="T27">
            <v>0</v>
          </cell>
          <cell r="U27">
            <v>0</v>
          </cell>
          <cell r="W27">
            <v>0</v>
          </cell>
          <cell r="X27">
            <v>8</v>
          </cell>
          <cell r="Y27">
            <v>0</v>
          </cell>
        </row>
        <row r="28">
          <cell r="A28" t="str">
            <v>Пельмени С говядиной и свининой, ВЕС, ТМ Славница сфера пуговки  ПОКОМ</v>
          </cell>
          <cell r="B28" t="str">
            <v>кг</v>
          </cell>
          <cell r="D28">
            <v>160</v>
          </cell>
          <cell r="E28">
            <v>95</v>
          </cell>
          <cell r="F28">
            <v>60</v>
          </cell>
          <cell r="G28">
            <v>160</v>
          </cell>
          <cell r="H28">
            <v>1</v>
          </cell>
          <cell r="M28">
            <v>12</v>
          </cell>
          <cell r="N28">
            <v>10</v>
          </cell>
          <cell r="Q28">
            <v>14.166666666666666</v>
          </cell>
          <cell r="R28">
            <v>13.333333333333334</v>
          </cell>
          <cell r="S28">
            <v>13</v>
          </cell>
          <cell r="T28">
            <v>16</v>
          </cell>
          <cell r="U28">
            <v>17</v>
          </cell>
          <cell r="W28">
            <v>10</v>
          </cell>
          <cell r="X28">
            <v>5</v>
          </cell>
          <cell r="Y28">
            <v>2</v>
          </cell>
        </row>
        <row r="29">
          <cell r="A29" t="str">
            <v>Пельмени Со свининой и говядиной ТМ Особый рецепт Любимая ложка 1,0 кг  ПОКОМ</v>
          </cell>
          <cell r="B29" t="str">
            <v>шт</v>
          </cell>
          <cell r="D29">
            <v>26</v>
          </cell>
          <cell r="E29">
            <v>5</v>
          </cell>
          <cell r="F29">
            <v>3</v>
          </cell>
          <cell r="G29">
            <v>25</v>
          </cell>
          <cell r="H29">
            <v>1</v>
          </cell>
          <cell r="M29">
            <v>0.6</v>
          </cell>
          <cell r="Q29">
            <v>41.666666666666671</v>
          </cell>
          <cell r="R29">
            <v>41.666666666666671</v>
          </cell>
          <cell r="S29">
            <v>0</v>
          </cell>
          <cell r="T29">
            <v>0</v>
          </cell>
          <cell r="U29">
            <v>2.2000000000000002</v>
          </cell>
          <cell r="W29">
            <v>0</v>
          </cell>
          <cell r="X29">
            <v>5</v>
          </cell>
          <cell r="Y29">
            <v>0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47</v>
          </cell>
          <cell r="G30">
            <v>47</v>
          </cell>
          <cell r="H30">
            <v>0.33</v>
          </cell>
          <cell r="M30">
            <v>0</v>
          </cell>
          <cell r="Q30" t="e">
            <v>#DIV/0!</v>
          </cell>
          <cell r="R30" t="e">
            <v>#DIV/0!</v>
          </cell>
          <cell r="S30">
            <v>0.2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  <cell r="Y30">
            <v>0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D31">
            <v>24</v>
          </cell>
          <cell r="F31">
            <v>3</v>
          </cell>
          <cell r="G31">
            <v>21</v>
          </cell>
          <cell r="H31">
            <v>1</v>
          </cell>
          <cell r="M31">
            <v>0.6</v>
          </cell>
          <cell r="Q31">
            <v>35</v>
          </cell>
          <cell r="R31">
            <v>35</v>
          </cell>
          <cell r="S31">
            <v>0.6</v>
          </cell>
          <cell r="T31">
            <v>0</v>
          </cell>
          <cell r="U31">
            <v>0</v>
          </cell>
          <cell r="W31">
            <v>0</v>
          </cell>
          <cell r="X31">
            <v>3</v>
          </cell>
          <cell r="Y31">
            <v>0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382</v>
          </cell>
          <cell r="E32">
            <v>288</v>
          </cell>
          <cell r="F32">
            <v>235</v>
          </cell>
          <cell r="G32">
            <v>335</v>
          </cell>
          <cell r="H32">
            <v>0.25</v>
          </cell>
          <cell r="M32">
            <v>47</v>
          </cell>
          <cell r="N32">
            <v>323</v>
          </cell>
          <cell r="Q32">
            <v>14</v>
          </cell>
          <cell r="R32">
            <v>7.1276595744680851</v>
          </cell>
          <cell r="S32">
            <v>43.6</v>
          </cell>
          <cell r="T32">
            <v>39</v>
          </cell>
          <cell r="U32">
            <v>44</v>
          </cell>
          <cell r="W32">
            <v>80.75</v>
          </cell>
          <cell r="X32">
            <v>12</v>
          </cell>
          <cell r="Y32">
            <v>27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D33">
            <v>19.8</v>
          </cell>
          <cell r="G33">
            <v>19.8</v>
          </cell>
          <cell r="H33">
            <v>1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0.72</v>
          </cell>
          <cell r="T33">
            <v>0</v>
          </cell>
          <cell r="U33">
            <v>0</v>
          </cell>
          <cell r="W33">
            <v>0</v>
          </cell>
          <cell r="X33">
            <v>1.8</v>
          </cell>
          <cell r="Y33">
            <v>0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D34">
            <v>33</v>
          </cell>
          <cell r="E34">
            <v>60</v>
          </cell>
          <cell r="F34">
            <v>21</v>
          </cell>
          <cell r="G34">
            <v>60</v>
          </cell>
          <cell r="H34">
            <v>0.2</v>
          </cell>
          <cell r="M34">
            <v>4.2</v>
          </cell>
          <cell r="Q34">
            <v>14.285714285714285</v>
          </cell>
          <cell r="R34">
            <v>14.285714285714285</v>
          </cell>
          <cell r="S34">
            <v>5.4</v>
          </cell>
          <cell r="T34">
            <v>3.4</v>
          </cell>
          <cell r="U34">
            <v>6.8</v>
          </cell>
          <cell r="W34">
            <v>0</v>
          </cell>
          <cell r="X34">
            <v>6</v>
          </cell>
          <cell r="Y34">
            <v>0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D35">
            <v>21</v>
          </cell>
          <cell r="E35">
            <v>78</v>
          </cell>
          <cell r="F35">
            <v>9</v>
          </cell>
          <cell r="G35">
            <v>78</v>
          </cell>
          <cell r="H35">
            <v>0.2</v>
          </cell>
          <cell r="M35">
            <v>1.8</v>
          </cell>
          <cell r="Q35">
            <v>43.333333333333336</v>
          </cell>
          <cell r="R35">
            <v>43.333333333333336</v>
          </cell>
          <cell r="S35">
            <v>5.4</v>
          </cell>
          <cell r="T35">
            <v>4</v>
          </cell>
          <cell r="U35">
            <v>8.4</v>
          </cell>
          <cell r="W35">
            <v>0</v>
          </cell>
          <cell r="X35">
            <v>6</v>
          </cell>
          <cell r="Y35">
            <v>0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  <cell r="D36">
            <v>322</v>
          </cell>
          <cell r="E36">
            <v>348</v>
          </cell>
          <cell r="F36">
            <v>180</v>
          </cell>
          <cell r="G36">
            <v>404</v>
          </cell>
          <cell r="H36">
            <v>0.25</v>
          </cell>
          <cell r="M36">
            <v>36</v>
          </cell>
          <cell r="N36">
            <v>100</v>
          </cell>
          <cell r="Q36">
            <v>14</v>
          </cell>
          <cell r="R36">
            <v>11.222222222222221</v>
          </cell>
          <cell r="S36">
            <v>43.2</v>
          </cell>
          <cell r="T36">
            <v>34.6</v>
          </cell>
          <cell r="U36">
            <v>41.2</v>
          </cell>
          <cell r="W36">
            <v>25</v>
          </cell>
          <cell r="X36">
            <v>12</v>
          </cell>
          <cell r="Y36">
            <v>8.3333333333333339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  <cell r="D37">
            <v>425</v>
          </cell>
          <cell r="E37">
            <v>300</v>
          </cell>
          <cell r="F37">
            <v>223</v>
          </cell>
          <cell r="G37">
            <v>378</v>
          </cell>
          <cell r="H37">
            <v>0.25</v>
          </cell>
          <cell r="M37">
            <v>44.6</v>
          </cell>
          <cell r="N37">
            <v>246.39999999999998</v>
          </cell>
          <cell r="Q37">
            <v>13.999999999999998</v>
          </cell>
          <cell r="R37">
            <v>8.4753363228699552</v>
          </cell>
          <cell r="S37">
            <v>43</v>
          </cell>
          <cell r="T37">
            <v>40.200000000000003</v>
          </cell>
          <cell r="U37">
            <v>42.4</v>
          </cell>
          <cell r="W37">
            <v>61.599999999999994</v>
          </cell>
          <cell r="X37">
            <v>12</v>
          </cell>
          <cell r="Y37">
            <v>21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H38">
            <v>1</v>
          </cell>
          <cell r="M38">
            <v>0</v>
          </cell>
          <cell r="N38">
            <v>100</v>
          </cell>
          <cell r="Q38" t="e">
            <v>#DIV/0!</v>
          </cell>
          <cell r="R38" t="e">
            <v>#DIV/0!</v>
          </cell>
          <cell r="S38">
            <v>0</v>
          </cell>
          <cell r="T38">
            <v>0</v>
          </cell>
          <cell r="U38">
            <v>0</v>
          </cell>
          <cell r="W38">
            <v>100</v>
          </cell>
          <cell r="X38">
            <v>2.7</v>
          </cell>
          <cell r="Y38">
            <v>37</v>
          </cell>
        </row>
        <row r="39">
          <cell r="A39" t="str">
            <v>Чебуреки сочные ТМ Зареченские ТС Зареченские продукты.  Поком</v>
          </cell>
          <cell r="B39" t="str">
            <v>кг</v>
          </cell>
          <cell r="D39">
            <v>100</v>
          </cell>
          <cell r="E39">
            <v>400</v>
          </cell>
          <cell r="F39">
            <v>95</v>
          </cell>
          <cell r="G39">
            <v>405</v>
          </cell>
          <cell r="H39">
            <v>1</v>
          </cell>
          <cell r="M39">
            <v>19</v>
          </cell>
          <cell r="Q39">
            <v>21.315789473684209</v>
          </cell>
          <cell r="R39">
            <v>21.315789473684209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5</v>
          </cell>
          <cell r="Y39">
            <v>0</v>
          </cell>
        </row>
        <row r="40">
          <cell r="A40" t="str">
            <v>БОНУС_Готовые чебупели сочные с мясом ТМ Горячая штучка  0,3кг зам  ПОКОМ</v>
          </cell>
          <cell r="B40" t="str">
            <v>шт</v>
          </cell>
          <cell r="D40">
            <v>1</v>
          </cell>
          <cell r="H40">
            <v>0</v>
          </cell>
          <cell r="M40">
            <v>0</v>
          </cell>
          <cell r="Q40" t="e">
            <v>#DIV/0!</v>
          </cell>
          <cell r="R40" t="e">
            <v>#DIV/0!</v>
          </cell>
          <cell r="S40">
            <v>11.4</v>
          </cell>
          <cell r="T40">
            <v>18.600000000000001</v>
          </cell>
          <cell r="U40">
            <v>11.8</v>
          </cell>
          <cell r="W40">
            <v>0</v>
          </cell>
          <cell r="X40">
            <v>0</v>
          </cell>
          <cell r="Y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1"/>
  <sheetViews>
    <sheetView tabSelected="1" workbookViewId="0">
      <selection activeCell="AA11" sqref="AA11"/>
    </sheetView>
  </sheetViews>
  <sheetFormatPr defaultColWidth="10.5" defaultRowHeight="11.45" customHeight="1" outlineLevelRow="2" x14ac:dyDescent="0.2"/>
  <cols>
    <col min="1" max="1" width="67.83203125" style="1" customWidth="1"/>
    <col min="2" max="2" width="4.33203125" style="1" customWidth="1"/>
    <col min="3" max="3" width="8.1640625" style="1" customWidth="1"/>
    <col min="4" max="7" width="6" style="1" customWidth="1"/>
    <col min="8" max="8" width="4.6640625" style="19" customWidth="1"/>
    <col min="9" max="10" width="0.83203125" style="2" customWidth="1"/>
    <col min="11" max="11" width="8.5" style="2" customWidth="1"/>
    <col min="12" max="12" width="1" style="2" customWidth="1"/>
    <col min="13" max="15" width="8.5" style="2" customWidth="1"/>
    <col min="16" max="16" width="18.5" style="2" customWidth="1"/>
    <col min="17" max="18" width="5.6640625" style="2" customWidth="1"/>
    <col min="19" max="21" width="7.6640625" style="2" customWidth="1"/>
    <col min="22" max="23" width="10.5" style="2"/>
    <col min="24" max="24" width="10.5" style="19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4" t="s">
        <v>64</v>
      </c>
      <c r="D3" s="4" t="s">
        <v>3</v>
      </c>
      <c r="E3" s="4"/>
      <c r="F3" s="4"/>
      <c r="G3" s="4"/>
      <c r="H3" s="9" t="s">
        <v>45</v>
      </c>
      <c r="I3" s="10" t="s">
        <v>46</v>
      </c>
      <c r="J3" s="10" t="s">
        <v>47</v>
      </c>
      <c r="K3" s="10" t="s">
        <v>48</v>
      </c>
      <c r="L3" s="10" t="s">
        <v>48</v>
      </c>
      <c r="M3" s="10" t="s">
        <v>49</v>
      </c>
      <c r="N3" s="10" t="s">
        <v>48</v>
      </c>
      <c r="O3" s="11" t="s">
        <v>50</v>
      </c>
      <c r="P3" s="12"/>
      <c r="Q3" s="10" t="s">
        <v>51</v>
      </c>
      <c r="R3" s="10" t="s">
        <v>52</v>
      </c>
      <c r="S3" s="13" t="s">
        <v>53</v>
      </c>
      <c r="T3" s="13" t="s">
        <v>54</v>
      </c>
      <c r="U3" s="13" t="s">
        <v>62</v>
      </c>
      <c r="V3" s="10" t="s">
        <v>55</v>
      </c>
      <c r="W3" s="10" t="s">
        <v>56</v>
      </c>
      <c r="X3" s="9"/>
      <c r="Y3" s="14" t="s">
        <v>57</v>
      </c>
      <c r="Z3" s="10" t="s">
        <v>58</v>
      </c>
    </row>
    <row r="4" spans="1:26" ht="26.1" customHeight="1" x14ac:dyDescent="0.2">
      <c r="A4" s="4" t="s">
        <v>1</v>
      </c>
      <c r="B4" s="4" t="s">
        <v>2</v>
      </c>
      <c r="C4" s="24" t="s">
        <v>64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1" t="s">
        <v>59</v>
      </c>
      <c r="P4" s="12" t="s">
        <v>60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SUM(F6:F85)</f>
        <v>3962.6</v>
      </c>
      <c r="G5" s="16">
        <f t="shared" si="0"/>
        <v>2921.6</v>
      </c>
      <c r="H5" s="9"/>
      <c r="I5" s="16">
        <f t="shared" ref="I5:N5" si="1">SUM(I6:I85)</f>
        <v>0</v>
      </c>
      <c r="J5" s="16">
        <f t="shared" si="1"/>
        <v>0</v>
      </c>
      <c r="K5" s="16">
        <f t="shared" si="1"/>
        <v>4773.1000000000004</v>
      </c>
      <c r="L5" s="16">
        <f t="shared" si="1"/>
        <v>0</v>
      </c>
      <c r="M5" s="16">
        <f t="shared" si="1"/>
        <v>792.51999999999987</v>
      </c>
      <c r="N5" s="16">
        <f t="shared" si="1"/>
        <v>3691.7799999999997</v>
      </c>
      <c r="O5" s="16">
        <f>SUM(O6:O57)</f>
        <v>0</v>
      </c>
      <c r="P5" s="17"/>
      <c r="Q5" s="10"/>
      <c r="R5" s="10"/>
      <c r="S5" s="16">
        <f>SUM(S6:S85)</f>
        <v>723.54000000000008</v>
      </c>
      <c r="T5" s="16">
        <f>SUM(T6:T85)</f>
        <v>602.79999999999995</v>
      </c>
      <c r="U5" s="16">
        <f>SUM(U6:U85)</f>
        <v>807.46000000000015</v>
      </c>
      <c r="V5" s="10"/>
      <c r="W5" s="16">
        <f>SUM(W6:W85)</f>
        <v>2022.192</v>
      </c>
      <c r="X5" s="9" t="s">
        <v>61</v>
      </c>
      <c r="Y5" s="18">
        <f>SUM(Y6:Y85)</f>
        <v>475</v>
      </c>
      <c r="Z5" s="16">
        <f>SUM(Z6:Z85)</f>
        <v>2034.5000000000002</v>
      </c>
    </row>
    <row r="6" spans="1:26" ht="11.1" customHeight="1" outlineLevel="2" x14ac:dyDescent="0.2">
      <c r="A6" s="7" t="s">
        <v>11</v>
      </c>
      <c r="B6" s="7" t="s">
        <v>9</v>
      </c>
      <c r="C6" s="25" t="str">
        <f>VLOOKUP(A6,[1]TDSheet!$A:$C,3,0)</f>
        <v>Нояб</v>
      </c>
      <c r="D6" s="8">
        <v>411</v>
      </c>
      <c r="E6" s="8"/>
      <c r="F6" s="8">
        <v>200</v>
      </c>
      <c r="G6" s="8">
        <v>158</v>
      </c>
      <c r="H6" s="19">
        <f>VLOOKUP(A6,[1]TDSheet!$A:$H,8,0)</f>
        <v>0.3</v>
      </c>
      <c r="K6" s="2">
        <f>VLOOKUP(A6,[1]TDSheet!$A:$Y,25,0)*X6</f>
        <v>204</v>
      </c>
      <c r="M6" s="2">
        <f>F6/5</f>
        <v>40</v>
      </c>
      <c r="N6" s="21">
        <f>14*M6-K6-G6</f>
        <v>198</v>
      </c>
      <c r="O6" s="21"/>
      <c r="Q6" s="2">
        <f>(G6+K6+N6)/M6</f>
        <v>14</v>
      </c>
      <c r="R6" s="2">
        <f>(G6+K6)/M6</f>
        <v>9.0500000000000007</v>
      </c>
      <c r="S6" s="2">
        <f>VLOOKUP(A6,[1]TDSheet!$A:$T,20,0)</f>
        <v>32</v>
      </c>
      <c r="T6" s="2">
        <f>VLOOKUP(A6,[1]TDSheet!$A:$U,21,0)</f>
        <v>40.200000000000003</v>
      </c>
      <c r="U6" s="2">
        <f>VLOOKUP(A6,[1]TDSheet!$A:$M,13,0)</f>
        <v>39.6</v>
      </c>
      <c r="W6" s="2">
        <f>N6*H6</f>
        <v>59.4</v>
      </c>
      <c r="X6" s="19">
        <f>VLOOKUP(A6,[1]TDSheet!$A:$X,24,0)</f>
        <v>12</v>
      </c>
      <c r="Y6" s="20">
        <v>17</v>
      </c>
      <c r="Z6" s="2">
        <f>Y6*X6*H6</f>
        <v>61.199999999999996</v>
      </c>
    </row>
    <row r="7" spans="1:26" ht="11.1" customHeight="1" outlineLevel="2" x14ac:dyDescent="0.2">
      <c r="A7" s="7" t="s">
        <v>12</v>
      </c>
      <c r="B7" s="7" t="s">
        <v>9</v>
      </c>
      <c r="C7" s="25" t="str">
        <f>VLOOKUP(A7,[1]TDSheet!$A:$C,3,0)</f>
        <v>Нояб</v>
      </c>
      <c r="D7" s="8">
        <v>187</v>
      </c>
      <c r="E7" s="8"/>
      <c r="F7" s="8">
        <v>112</v>
      </c>
      <c r="G7" s="8"/>
      <c r="H7" s="19">
        <f>VLOOKUP(A7,[1]TDSheet!$A:$H,8,0)</f>
        <v>0.3</v>
      </c>
      <c r="K7" s="2">
        <f>VLOOKUP(A7,[1]TDSheet!$A:$Y,25,0)*X7</f>
        <v>360</v>
      </c>
      <c r="M7" s="2">
        <f t="shared" ref="M7:M41" si="2">F7/5</f>
        <v>22.4</v>
      </c>
      <c r="N7" s="21"/>
      <c r="O7" s="21"/>
      <c r="Q7" s="2">
        <f t="shared" ref="Q7:Q41" si="3">(G7+K7+N7)/M7</f>
        <v>16.071428571428573</v>
      </c>
      <c r="R7" s="2">
        <f t="shared" ref="R7:R41" si="4">(G7+K7)/M7</f>
        <v>16.071428571428573</v>
      </c>
      <c r="S7" s="2">
        <f>VLOOKUP(A7,[1]TDSheet!$A:$T,20,0)</f>
        <v>35.4</v>
      </c>
      <c r="T7" s="2">
        <f>VLOOKUP(A7,[1]TDSheet!$A:$U,21,0)</f>
        <v>23</v>
      </c>
      <c r="U7" s="2">
        <f>VLOOKUP(A7,[1]TDSheet!$A:$M,13,0)</f>
        <v>38</v>
      </c>
      <c r="W7" s="2">
        <f t="shared" ref="W7:W11" si="5">N7*H7</f>
        <v>0</v>
      </c>
      <c r="X7" s="19">
        <f>VLOOKUP(A7,[1]TDSheet!$A:$X,24,0)</f>
        <v>12</v>
      </c>
      <c r="Y7" s="20">
        <f t="shared" ref="Y7:Y37" si="6">N7/X7</f>
        <v>0</v>
      </c>
      <c r="Z7" s="2">
        <f t="shared" ref="Z7:Z41" si="7">Y7*X7*H7</f>
        <v>0</v>
      </c>
    </row>
    <row r="8" spans="1:26" ht="11.1" customHeight="1" outlineLevel="2" x14ac:dyDescent="0.2">
      <c r="A8" s="7" t="s">
        <v>13</v>
      </c>
      <c r="B8" s="7" t="s">
        <v>14</v>
      </c>
      <c r="C8" s="7"/>
      <c r="D8" s="8">
        <v>40.700000000000003</v>
      </c>
      <c r="E8" s="8"/>
      <c r="F8" s="8"/>
      <c r="G8" s="8">
        <v>40.700000000000003</v>
      </c>
      <c r="H8" s="19">
        <f>VLOOKUP(A8,[1]TDSheet!$A:$H,8,0)</f>
        <v>1</v>
      </c>
      <c r="K8" s="2">
        <f>VLOOKUP(A8,[1]TDSheet!$A:$Y,25,0)*X8</f>
        <v>0</v>
      </c>
      <c r="M8" s="2">
        <f t="shared" si="2"/>
        <v>0</v>
      </c>
      <c r="N8" s="21"/>
      <c r="O8" s="21"/>
      <c r="Q8" s="2" t="e">
        <f t="shared" si="3"/>
        <v>#DIV/0!</v>
      </c>
      <c r="R8" s="2" t="e">
        <f t="shared" si="4"/>
        <v>#DIV/0!</v>
      </c>
      <c r="S8" s="2">
        <f>VLOOKUP(A8,[1]TDSheet!$A:$T,20,0)</f>
        <v>0</v>
      </c>
      <c r="T8" s="2">
        <f>VLOOKUP(A8,[1]TDSheet!$A:$U,21,0)</f>
        <v>0</v>
      </c>
      <c r="U8" s="2">
        <f>VLOOKUP(A8,[1]TDSheet!$A:$M,13,0)</f>
        <v>2.2199999999999998</v>
      </c>
      <c r="W8" s="2">
        <f t="shared" si="5"/>
        <v>0</v>
      </c>
      <c r="X8" s="19">
        <f>VLOOKUP(A8,[1]TDSheet!$A:$X,24,0)</f>
        <v>3.7</v>
      </c>
      <c r="Y8" s="20">
        <f t="shared" si="6"/>
        <v>0</v>
      </c>
      <c r="Z8" s="2">
        <f t="shared" si="7"/>
        <v>0</v>
      </c>
    </row>
    <row r="9" spans="1:26" ht="11.1" customHeight="1" outlineLevel="2" x14ac:dyDescent="0.2">
      <c r="A9" s="7" t="s">
        <v>15</v>
      </c>
      <c r="B9" s="7" t="s">
        <v>14</v>
      </c>
      <c r="C9" s="7"/>
      <c r="D9" s="8">
        <v>71.5</v>
      </c>
      <c r="E9" s="8"/>
      <c r="F9" s="8">
        <v>38.5</v>
      </c>
      <c r="G9" s="8"/>
      <c r="H9" s="19">
        <f>VLOOKUP(A9,[1]TDSheet!$A:$H,8,0)</f>
        <v>1</v>
      </c>
      <c r="K9" s="2">
        <f>VLOOKUP(A9,[1]TDSheet!$A:$Y,25,0)*X9</f>
        <v>203.5</v>
      </c>
      <c r="M9" s="2">
        <f t="shared" si="2"/>
        <v>7.7</v>
      </c>
      <c r="N9" s="21"/>
      <c r="O9" s="21"/>
      <c r="Q9" s="2">
        <f t="shared" si="3"/>
        <v>26.428571428571427</v>
      </c>
      <c r="R9" s="2">
        <f t="shared" si="4"/>
        <v>26.428571428571427</v>
      </c>
      <c r="S9" s="2">
        <f>VLOOKUP(A9,[1]TDSheet!$A:$T,20,0)</f>
        <v>0</v>
      </c>
      <c r="T9" s="2">
        <f>VLOOKUP(A9,[1]TDSheet!$A:$U,21,0)</f>
        <v>0</v>
      </c>
      <c r="U9" s="2">
        <f>VLOOKUP(A9,[1]TDSheet!$A:$M,13,0)</f>
        <v>22</v>
      </c>
      <c r="W9" s="2">
        <f t="shared" si="5"/>
        <v>0</v>
      </c>
      <c r="X9" s="19">
        <f>VLOOKUP(A9,[1]TDSheet!$A:$X,24,0)</f>
        <v>5.5</v>
      </c>
      <c r="Y9" s="20">
        <f t="shared" si="6"/>
        <v>0</v>
      </c>
      <c r="Z9" s="2">
        <f t="shared" si="7"/>
        <v>0</v>
      </c>
    </row>
    <row r="10" spans="1:26" ht="11.1" customHeight="1" outlineLevel="2" x14ac:dyDescent="0.2">
      <c r="A10" s="7" t="s">
        <v>16</v>
      </c>
      <c r="B10" s="7" t="s">
        <v>9</v>
      </c>
      <c r="C10" s="7"/>
      <c r="D10" s="8">
        <v>133</v>
      </c>
      <c r="E10" s="8"/>
      <c r="F10" s="8">
        <v>87</v>
      </c>
      <c r="G10" s="8"/>
      <c r="H10" s="19">
        <f>VLOOKUP(A10,[1]TDSheet!$A:$H,8,0)</f>
        <v>0.25</v>
      </c>
      <c r="K10" s="2">
        <f>VLOOKUP(A10,[1]TDSheet!$A:$Y,25,0)*X10</f>
        <v>240</v>
      </c>
      <c r="M10" s="2">
        <f t="shared" si="2"/>
        <v>17.399999999999999</v>
      </c>
      <c r="N10" s="27">
        <v>50</v>
      </c>
      <c r="O10" s="21"/>
      <c r="Q10" s="2">
        <f t="shared" si="3"/>
        <v>16.666666666666668</v>
      </c>
      <c r="R10" s="2">
        <f t="shared" si="4"/>
        <v>13.793103448275863</v>
      </c>
      <c r="S10" s="2">
        <f>VLOOKUP(A10,[1]TDSheet!$A:$T,20,0)</f>
        <v>7.2</v>
      </c>
      <c r="T10" s="2">
        <f>VLOOKUP(A10,[1]TDSheet!$A:$U,21,0)</f>
        <v>15.4</v>
      </c>
      <c r="U10" s="2">
        <f>VLOOKUP(A10,[1]TDSheet!$A:$M,13,0)</f>
        <v>24.8</v>
      </c>
      <c r="W10" s="2">
        <f t="shared" si="5"/>
        <v>12.5</v>
      </c>
      <c r="X10" s="19">
        <f>VLOOKUP(A10,[1]TDSheet!$A:$X,24,0)</f>
        <v>12</v>
      </c>
      <c r="Y10" s="20">
        <v>4</v>
      </c>
      <c r="Z10" s="2">
        <f t="shared" si="7"/>
        <v>12</v>
      </c>
    </row>
    <row r="11" spans="1:26" ht="11.1" customHeight="1" outlineLevel="2" x14ac:dyDescent="0.2">
      <c r="A11" s="7" t="s">
        <v>17</v>
      </c>
      <c r="B11" s="7" t="s">
        <v>14</v>
      </c>
      <c r="C11" s="7"/>
      <c r="D11" s="8">
        <v>39.4</v>
      </c>
      <c r="E11" s="8">
        <v>3.8</v>
      </c>
      <c r="F11" s="8">
        <v>14.4</v>
      </c>
      <c r="G11" s="8">
        <v>27</v>
      </c>
      <c r="H11" s="19">
        <f>VLOOKUP(A11,[1]TDSheet!$A:$H,8,0)</f>
        <v>1</v>
      </c>
      <c r="K11" s="2">
        <f>VLOOKUP(A11,[1]TDSheet!$A:$Y,25,0)*X11</f>
        <v>75.600000000000009</v>
      </c>
      <c r="M11" s="2">
        <f t="shared" si="2"/>
        <v>2.88</v>
      </c>
      <c r="N11" s="21"/>
      <c r="O11" s="21"/>
      <c r="Q11" s="2">
        <f t="shared" si="3"/>
        <v>35.625000000000007</v>
      </c>
      <c r="R11" s="2">
        <f t="shared" si="4"/>
        <v>35.625000000000007</v>
      </c>
      <c r="S11" s="2">
        <f>VLOOKUP(A11,[1]TDSheet!$A:$T,20,0)</f>
        <v>4.32</v>
      </c>
      <c r="T11" s="2">
        <f>VLOOKUP(A11,[1]TDSheet!$A:$U,21,0)</f>
        <v>0</v>
      </c>
      <c r="U11" s="2">
        <f>VLOOKUP(A11,[1]TDSheet!$A:$M,13,0)</f>
        <v>9.4</v>
      </c>
      <c r="W11" s="2">
        <f t="shared" si="5"/>
        <v>0</v>
      </c>
      <c r="X11" s="19">
        <f>VLOOKUP(A11,[1]TDSheet!$A:$X,24,0)</f>
        <v>1.8</v>
      </c>
      <c r="Y11" s="20">
        <f t="shared" si="6"/>
        <v>0</v>
      </c>
      <c r="Z11" s="2">
        <f t="shared" si="7"/>
        <v>0</v>
      </c>
    </row>
    <row r="12" spans="1:26" ht="11.1" customHeight="1" outlineLevel="2" x14ac:dyDescent="0.2">
      <c r="A12" s="7" t="s">
        <v>18</v>
      </c>
      <c r="B12" s="7" t="s">
        <v>14</v>
      </c>
      <c r="C12" s="7"/>
      <c r="D12" s="8">
        <v>0.1</v>
      </c>
      <c r="E12" s="8">
        <v>11</v>
      </c>
      <c r="F12" s="8">
        <v>11.1</v>
      </c>
      <c r="G12" s="8"/>
      <c r="H12" s="19">
        <f>VLOOKUP(A12,[1]TDSheet!$A:$H,8,0)</f>
        <v>0</v>
      </c>
      <c r="K12" s="2">
        <f>VLOOKUP(A12,[1]TDSheet!$A:$Y,25,0)*X12</f>
        <v>0</v>
      </c>
      <c r="M12" s="2">
        <f t="shared" si="2"/>
        <v>2.2199999999999998</v>
      </c>
      <c r="N12" s="21"/>
      <c r="O12" s="21"/>
      <c r="Q12" s="2">
        <f t="shared" si="3"/>
        <v>0</v>
      </c>
      <c r="R12" s="2">
        <f t="shared" si="4"/>
        <v>0</v>
      </c>
      <c r="S12" s="2">
        <f>VLOOKUP(A12,[1]TDSheet!$A:$T,20,0)</f>
        <v>2.2000000000000002</v>
      </c>
      <c r="T12" s="2">
        <f>VLOOKUP(A12,[1]TDSheet!$A:$U,21,0)</f>
        <v>0</v>
      </c>
      <c r="U12" s="2">
        <f>VLOOKUP(A12,[1]TDSheet!$A:$M,13,0)</f>
        <v>0</v>
      </c>
      <c r="X12" s="19">
        <f>VLOOKUP(A12,[1]TDSheet!$A:$X,24,0)</f>
        <v>3.7</v>
      </c>
      <c r="Y12" s="20">
        <f t="shared" si="6"/>
        <v>0</v>
      </c>
      <c r="Z12" s="2">
        <f t="shared" si="7"/>
        <v>0</v>
      </c>
    </row>
    <row r="13" spans="1:26" ht="11.1" customHeight="1" outlineLevel="2" x14ac:dyDescent="0.2">
      <c r="A13" s="7" t="s">
        <v>19</v>
      </c>
      <c r="B13" s="7" t="s">
        <v>14</v>
      </c>
      <c r="C13" s="7"/>
      <c r="D13" s="8">
        <v>207.2</v>
      </c>
      <c r="E13" s="8"/>
      <c r="F13" s="8">
        <v>51.6</v>
      </c>
      <c r="G13" s="8">
        <v>136.9</v>
      </c>
      <c r="H13" s="19">
        <f>VLOOKUP(A13,[1]TDSheet!$A:$H,8,0)</f>
        <v>1</v>
      </c>
      <c r="K13" s="2">
        <f>VLOOKUP(A13,[1]TDSheet!$A:$Y,25,0)*X13</f>
        <v>0</v>
      </c>
      <c r="M13" s="2">
        <f t="shared" si="2"/>
        <v>10.32</v>
      </c>
      <c r="N13" s="21">
        <f t="shared" ref="N13:N15" si="8">14*M13-K13-G13</f>
        <v>7.5800000000000125</v>
      </c>
      <c r="O13" s="21"/>
      <c r="Q13" s="2">
        <f t="shared" si="3"/>
        <v>14.000000000000002</v>
      </c>
      <c r="R13" s="2">
        <f t="shared" si="4"/>
        <v>13.265503875968992</v>
      </c>
      <c r="S13" s="2">
        <f>VLOOKUP(A13,[1]TDSheet!$A:$T,20,0)</f>
        <v>0</v>
      </c>
      <c r="T13" s="2">
        <f>VLOOKUP(A13,[1]TDSheet!$A:$U,21,0)</f>
        <v>0</v>
      </c>
      <c r="U13" s="2">
        <f>VLOOKUP(A13,[1]TDSheet!$A:$M,13,0)</f>
        <v>4.4399999999999995</v>
      </c>
      <c r="W13" s="2">
        <f t="shared" ref="W13:W15" si="9">N13*H13</f>
        <v>7.5800000000000125</v>
      </c>
      <c r="X13" s="19">
        <f>VLOOKUP(A13,[1]TDSheet!$A:$X,24,0)</f>
        <v>3.7</v>
      </c>
      <c r="Y13" s="20">
        <v>2</v>
      </c>
      <c r="Z13" s="2">
        <f t="shared" si="7"/>
        <v>7.4</v>
      </c>
    </row>
    <row r="14" spans="1:26" ht="11.1" customHeight="1" outlineLevel="2" x14ac:dyDescent="0.2">
      <c r="A14" s="7" t="s">
        <v>20</v>
      </c>
      <c r="B14" s="7" t="s">
        <v>9</v>
      </c>
      <c r="C14" s="25" t="str">
        <f>VLOOKUP(A14,[1]TDSheet!$A:$C,3,0)</f>
        <v>Нояб</v>
      </c>
      <c r="D14" s="8">
        <v>467</v>
      </c>
      <c r="E14" s="8"/>
      <c r="F14" s="8">
        <v>341</v>
      </c>
      <c r="G14" s="8">
        <v>33</v>
      </c>
      <c r="H14" s="19">
        <f>VLOOKUP(A14,[1]TDSheet!$A:$H,8,0)</f>
        <v>0.25</v>
      </c>
      <c r="K14" s="2">
        <f>VLOOKUP(A14,[1]TDSheet!$A:$Y,25,0)*X14</f>
        <v>408</v>
      </c>
      <c r="M14" s="2">
        <f t="shared" si="2"/>
        <v>68.2</v>
      </c>
      <c r="N14" s="21">
        <f t="shared" si="8"/>
        <v>513.80000000000007</v>
      </c>
      <c r="O14" s="21"/>
      <c r="Q14" s="2">
        <f t="shared" si="3"/>
        <v>14</v>
      </c>
      <c r="R14" s="2">
        <f t="shared" si="4"/>
        <v>6.4662756598240465</v>
      </c>
      <c r="S14" s="2">
        <f>VLOOKUP(A14,[1]TDSheet!$A:$T,20,0)</f>
        <v>39.200000000000003</v>
      </c>
      <c r="T14" s="2">
        <f>VLOOKUP(A14,[1]TDSheet!$A:$U,21,0)</f>
        <v>49.2</v>
      </c>
      <c r="U14" s="2">
        <f>VLOOKUP(A14,[1]TDSheet!$A:$M,13,0)</f>
        <v>57.4</v>
      </c>
      <c r="W14" s="2">
        <f t="shared" si="9"/>
        <v>128.45000000000002</v>
      </c>
      <c r="X14" s="19">
        <f>VLOOKUP(A14,[1]TDSheet!$A:$X,24,0)</f>
        <v>6</v>
      </c>
      <c r="Y14" s="20">
        <v>86</v>
      </c>
      <c r="Z14" s="2">
        <f t="shared" si="7"/>
        <v>129</v>
      </c>
    </row>
    <row r="15" spans="1:26" ht="11.1" customHeight="1" outlineLevel="2" x14ac:dyDescent="0.2">
      <c r="A15" s="7" t="s">
        <v>21</v>
      </c>
      <c r="B15" s="7" t="s">
        <v>9</v>
      </c>
      <c r="C15" s="7"/>
      <c r="D15" s="8">
        <v>338</v>
      </c>
      <c r="E15" s="8">
        <v>20</v>
      </c>
      <c r="F15" s="8">
        <v>255</v>
      </c>
      <c r="G15" s="8"/>
      <c r="H15" s="19">
        <f>VLOOKUP(A15,[1]TDSheet!$A:$H,8,0)</f>
        <v>0.25</v>
      </c>
      <c r="K15" s="2">
        <f>VLOOKUP(A15,[1]TDSheet!$A:$Y,25,0)*X15</f>
        <v>456</v>
      </c>
      <c r="M15" s="2">
        <f t="shared" si="2"/>
        <v>51</v>
      </c>
      <c r="N15" s="21">
        <f t="shared" si="8"/>
        <v>258</v>
      </c>
      <c r="O15" s="21"/>
      <c r="Q15" s="2">
        <f t="shared" si="3"/>
        <v>14</v>
      </c>
      <c r="R15" s="2">
        <f t="shared" si="4"/>
        <v>8.9411764705882355</v>
      </c>
      <c r="S15" s="2">
        <f>VLOOKUP(A15,[1]TDSheet!$A:$T,20,0)</f>
        <v>35.799999999999997</v>
      </c>
      <c r="T15" s="2">
        <f>VLOOKUP(A15,[1]TDSheet!$A:$U,21,0)</f>
        <v>36.4</v>
      </c>
      <c r="U15" s="2">
        <f>VLOOKUP(A15,[1]TDSheet!$A:$M,13,0)</f>
        <v>57</v>
      </c>
      <c r="W15" s="2">
        <f t="shared" si="9"/>
        <v>64.5</v>
      </c>
      <c r="X15" s="19">
        <f>VLOOKUP(A15,[1]TDSheet!$A:$X,24,0)</f>
        <v>12</v>
      </c>
      <c r="Y15" s="20">
        <v>22</v>
      </c>
      <c r="Z15" s="2">
        <f t="shared" si="7"/>
        <v>66</v>
      </c>
    </row>
    <row r="16" spans="1:26" ht="11.1" customHeight="1" outlineLevel="2" x14ac:dyDescent="0.2">
      <c r="A16" s="7" t="s">
        <v>22</v>
      </c>
      <c r="B16" s="7" t="s">
        <v>14</v>
      </c>
      <c r="C16" s="7"/>
      <c r="D16" s="8">
        <v>25</v>
      </c>
      <c r="E16" s="8"/>
      <c r="F16" s="8">
        <v>12</v>
      </c>
      <c r="G16" s="8"/>
      <c r="H16" s="19">
        <f>VLOOKUP(A16,[1]TDSheet!$A:$H,8,0)</f>
        <v>0</v>
      </c>
      <c r="K16" s="2">
        <f>VLOOKUP(A16,[1]TDSheet!$A:$Y,25,0)*X16</f>
        <v>0</v>
      </c>
      <c r="M16" s="2">
        <f t="shared" si="2"/>
        <v>2.4</v>
      </c>
      <c r="N16" s="21"/>
      <c r="O16" s="21"/>
      <c r="Q16" s="2">
        <f t="shared" si="3"/>
        <v>0</v>
      </c>
      <c r="R16" s="2">
        <f t="shared" si="4"/>
        <v>0</v>
      </c>
      <c r="S16" s="2">
        <f>VLOOKUP(A16,[1]TDSheet!$A:$T,20,0)</f>
        <v>2.4</v>
      </c>
      <c r="T16" s="2">
        <f>VLOOKUP(A16,[1]TDSheet!$A:$U,21,0)</f>
        <v>3.6</v>
      </c>
      <c r="U16" s="2">
        <f>VLOOKUP(A16,[1]TDSheet!$A:$M,13,0)</f>
        <v>4.8</v>
      </c>
      <c r="X16" s="19">
        <f>VLOOKUP(A16,[1]TDSheet!$A:$X,24,0)</f>
        <v>0</v>
      </c>
      <c r="Y16" s="20">
        <v>0</v>
      </c>
      <c r="Z16" s="2">
        <f t="shared" si="7"/>
        <v>0</v>
      </c>
    </row>
    <row r="17" spans="1:26" ht="11.1" customHeight="1" outlineLevel="2" x14ac:dyDescent="0.2">
      <c r="A17" s="7" t="s">
        <v>23</v>
      </c>
      <c r="B17" s="7" t="s">
        <v>14</v>
      </c>
      <c r="C17" s="7"/>
      <c r="D17" s="8">
        <v>18</v>
      </c>
      <c r="E17" s="8"/>
      <c r="F17" s="8">
        <v>17</v>
      </c>
      <c r="G17" s="8"/>
      <c r="H17" s="19">
        <f>VLOOKUP(A17,[1]TDSheet!$A:$H,8,0)</f>
        <v>1</v>
      </c>
      <c r="K17" s="2">
        <f>VLOOKUP(A17,[1]TDSheet!$A:$Y,25,0)*X17</f>
        <v>0</v>
      </c>
      <c r="M17" s="2">
        <f t="shared" si="2"/>
        <v>3.4</v>
      </c>
      <c r="N17" s="21">
        <f>9*M17-K17-G17</f>
        <v>30.599999999999998</v>
      </c>
      <c r="O17" s="21"/>
      <c r="Q17" s="2">
        <f t="shared" si="3"/>
        <v>9</v>
      </c>
      <c r="R17" s="2">
        <f t="shared" si="4"/>
        <v>0</v>
      </c>
      <c r="S17" s="2">
        <f>VLOOKUP(A17,[1]TDSheet!$A:$T,20,0)</f>
        <v>0</v>
      </c>
      <c r="T17" s="2">
        <f>VLOOKUP(A17,[1]TDSheet!$A:$U,21,0)</f>
        <v>0</v>
      </c>
      <c r="U17" s="2">
        <f>VLOOKUP(A17,[1]TDSheet!$A:$M,13,0)</f>
        <v>0</v>
      </c>
      <c r="W17" s="2">
        <f t="shared" ref="W17:W39" si="10">N17*H17</f>
        <v>30.599999999999998</v>
      </c>
      <c r="X17" s="19">
        <f>VLOOKUP(A17,[1]TDSheet!$A:$X,24,0)</f>
        <v>6</v>
      </c>
      <c r="Y17" s="20">
        <v>5</v>
      </c>
      <c r="Z17" s="2">
        <f t="shared" si="7"/>
        <v>30</v>
      </c>
    </row>
    <row r="18" spans="1:26" ht="11.1" customHeight="1" outlineLevel="2" x14ac:dyDescent="0.2">
      <c r="A18" s="7" t="s">
        <v>24</v>
      </c>
      <c r="B18" s="7" t="s">
        <v>9</v>
      </c>
      <c r="C18" s="7"/>
      <c r="D18" s="8">
        <v>22</v>
      </c>
      <c r="E18" s="8"/>
      <c r="F18" s="8">
        <v>16</v>
      </c>
      <c r="G18" s="8">
        <v>6</v>
      </c>
      <c r="H18" s="19">
        <f>VLOOKUP(A18,[1]TDSheet!$A:$H,8,0)</f>
        <v>0.75</v>
      </c>
      <c r="K18" s="2">
        <f>VLOOKUP(A18,[1]TDSheet!$A:$Y,25,0)*X18</f>
        <v>0</v>
      </c>
      <c r="M18" s="2">
        <f t="shared" si="2"/>
        <v>3.2</v>
      </c>
      <c r="N18" s="21">
        <f>11*M18-K18-G18</f>
        <v>29.200000000000003</v>
      </c>
      <c r="O18" s="21"/>
      <c r="Q18" s="2">
        <f t="shared" si="3"/>
        <v>11</v>
      </c>
      <c r="R18" s="2">
        <f t="shared" si="4"/>
        <v>1.875</v>
      </c>
      <c r="S18" s="2">
        <f>VLOOKUP(A18,[1]TDSheet!$A:$T,20,0)</f>
        <v>0.4</v>
      </c>
      <c r="T18" s="2">
        <f>VLOOKUP(A18,[1]TDSheet!$A:$U,21,0)</f>
        <v>0.4</v>
      </c>
      <c r="U18" s="2">
        <f>VLOOKUP(A18,[1]TDSheet!$A:$M,13,0)</f>
        <v>0</v>
      </c>
      <c r="W18" s="2">
        <f t="shared" si="10"/>
        <v>21.900000000000002</v>
      </c>
      <c r="X18" s="19">
        <f>VLOOKUP(A18,[1]TDSheet!$A:$X,24,0)</f>
        <v>8</v>
      </c>
      <c r="Y18" s="20">
        <v>4</v>
      </c>
      <c r="Z18" s="2">
        <f t="shared" si="7"/>
        <v>24</v>
      </c>
    </row>
    <row r="19" spans="1:26" ht="11.1" customHeight="1" outlineLevel="2" x14ac:dyDescent="0.2">
      <c r="A19" s="7" t="s">
        <v>25</v>
      </c>
      <c r="B19" s="7" t="s">
        <v>9</v>
      </c>
      <c r="C19" s="25" t="str">
        <f>VLOOKUP(A19,[1]TDSheet!$A:$C,3,0)</f>
        <v>Нояб</v>
      </c>
      <c r="D19" s="8">
        <v>271</v>
      </c>
      <c r="E19" s="8"/>
      <c r="F19" s="8">
        <v>179</v>
      </c>
      <c r="G19" s="8">
        <v>50</v>
      </c>
      <c r="H19" s="19">
        <f>VLOOKUP(A19,[1]TDSheet!$A:$H,8,0)</f>
        <v>0.9</v>
      </c>
      <c r="K19" s="2">
        <f>VLOOKUP(A19,[1]TDSheet!$A:$Y,25,0)*X19</f>
        <v>0</v>
      </c>
      <c r="M19" s="2">
        <f t="shared" si="2"/>
        <v>35.799999999999997</v>
      </c>
      <c r="N19" s="21">
        <f>10*M19-K19-G19</f>
        <v>308</v>
      </c>
      <c r="O19" s="21"/>
      <c r="Q19" s="2">
        <f t="shared" si="3"/>
        <v>10</v>
      </c>
      <c r="R19" s="2">
        <f t="shared" si="4"/>
        <v>1.3966480446927376</v>
      </c>
      <c r="S19" s="2">
        <f>VLOOKUP(A19,[1]TDSheet!$A:$T,20,0)</f>
        <v>27.8</v>
      </c>
      <c r="T19" s="2">
        <f>VLOOKUP(A19,[1]TDSheet!$A:$U,21,0)</f>
        <v>11</v>
      </c>
      <c r="U19" s="2">
        <f>VLOOKUP(A19,[1]TDSheet!$A:$M,13,0)</f>
        <v>13.6</v>
      </c>
      <c r="W19" s="2">
        <f t="shared" si="10"/>
        <v>277.2</v>
      </c>
      <c r="X19" s="19">
        <f>VLOOKUP(A19,[1]TDSheet!$A:$X,24,0)</f>
        <v>8</v>
      </c>
      <c r="Y19" s="20">
        <v>39</v>
      </c>
      <c r="Z19" s="2">
        <f t="shared" si="7"/>
        <v>280.8</v>
      </c>
    </row>
    <row r="20" spans="1:26" ht="11.1" customHeight="1" outlineLevel="2" x14ac:dyDescent="0.2">
      <c r="A20" s="7" t="s">
        <v>26</v>
      </c>
      <c r="B20" s="7" t="s">
        <v>9</v>
      </c>
      <c r="C20" s="25" t="str">
        <f>VLOOKUP(A20,[1]TDSheet!$A:$C,3,0)</f>
        <v>Нояб</v>
      </c>
      <c r="D20" s="8">
        <v>368</v>
      </c>
      <c r="E20" s="8"/>
      <c r="F20" s="8">
        <v>247</v>
      </c>
      <c r="G20" s="8">
        <v>78</v>
      </c>
      <c r="H20" s="19">
        <f>VLOOKUP(A20,[1]TDSheet!$A:$H,8,0)</f>
        <v>0.9</v>
      </c>
      <c r="K20" s="2">
        <f>VLOOKUP(A20,[1]TDSheet!$A:$Y,25,0)*X20</f>
        <v>320</v>
      </c>
      <c r="M20" s="2">
        <f t="shared" si="2"/>
        <v>49.4</v>
      </c>
      <c r="N20" s="21">
        <f t="shared" ref="N20:N39" si="11">14*M20-K20-G20</f>
        <v>293.60000000000002</v>
      </c>
      <c r="O20" s="21"/>
      <c r="Q20" s="2">
        <f t="shared" si="3"/>
        <v>14</v>
      </c>
      <c r="R20" s="2">
        <f t="shared" si="4"/>
        <v>8.0566801619433193</v>
      </c>
      <c r="S20" s="2">
        <f>VLOOKUP(A20,[1]TDSheet!$A:$T,20,0)</f>
        <v>58</v>
      </c>
      <c r="T20" s="2">
        <f>VLOOKUP(A20,[1]TDSheet!$A:$U,21,0)</f>
        <v>38.6</v>
      </c>
      <c r="U20" s="2">
        <f>VLOOKUP(A20,[1]TDSheet!$A:$M,13,0)</f>
        <v>45.6</v>
      </c>
      <c r="W20" s="2">
        <f t="shared" si="10"/>
        <v>264.24</v>
      </c>
      <c r="X20" s="19">
        <f>VLOOKUP(A20,[1]TDSheet!$A:$X,24,0)</f>
        <v>8</v>
      </c>
      <c r="Y20" s="20">
        <v>37</v>
      </c>
      <c r="Z20" s="2">
        <f t="shared" si="7"/>
        <v>266.40000000000003</v>
      </c>
    </row>
    <row r="21" spans="1:26" ht="11.1" customHeight="1" outlineLevel="2" x14ac:dyDescent="0.2">
      <c r="A21" s="7" t="s">
        <v>27</v>
      </c>
      <c r="B21" s="7" t="s">
        <v>9</v>
      </c>
      <c r="C21" s="7"/>
      <c r="D21" s="8">
        <v>140</v>
      </c>
      <c r="E21" s="8">
        <v>14</v>
      </c>
      <c r="F21" s="8">
        <v>134</v>
      </c>
      <c r="G21" s="8">
        <v>5</v>
      </c>
      <c r="H21" s="19">
        <f>VLOOKUP(A21,[1]TDSheet!$A:$H,8,0)</f>
        <v>0.43</v>
      </c>
      <c r="K21" s="2">
        <f>VLOOKUP(A21,[1]TDSheet!$A:$Y,25,0)*X21</f>
        <v>112</v>
      </c>
      <c r="M21" s="2">
        <f t="shared" si="2"/>
        <v>26.8</v>
      </c>
      <c r="N21" s="21">
        <f>13*M21-K21-G21</f>
        <v>231.40000000000003</v>
      </c>
      <c r="O21" s="21"/>
      <c r="Q21" s="2">
        <f t="shared" si="3"/>
        <v>13.000000000000002</v>
      </c>
      <c r="R21" s="2">
        <f t="shared" si="4"/>
        <v>4.3656716417910451</v>
      </c>
      <c r="S21" s="2">
        <f>VLOOKUP(A21,[1]TDSheet!$A:$T,20,0)</f>
        <v>20.2</v>
      </c>
      <c r="T21" s="2">
        <f>VLOOKUP(A21,[1]TDSheet!$A:$U,21,0)</f>
        <v>12.8</v>
      </c>
      <c r="U21" s="2">
        <f>VLOOKUP(A21,[1]TDSheet!$A:$M,13,0)</f>
        <v>16</v>
      </c>
      <c r="W21" s="2">
        <f t="shared" si="10"/>
        <v>99.50200000000001</v>
      </c>
      <c r="X21" s="19">
        <f>VLOOKUP(A21,[1]TDSheet!$A:$X,24,0)</f>
        <v>16</v>
      </c>
      <c r="Y21" s="20">
        <v>15</v>
      </c>
      <c r="Z21" s="2">
        <f t="shared" si="7"/>
        <v>103.2</v>
      </c>
    </row>
    <row r="22" spans="1:26" ht="21.95" customHeight="1" outlineLevel="2" x14ac:dyDescent="0.2">
      <c r="A22" s="7" t="s">
        <v>28</v>
      </c>
      <c r="B22" s="7" t="s">
        <v>14</v>
      </c>
      <c r="C22" s="7"/>
      <c r="D22" s="8">
        <v>2100</v>
      </c>
      <c r="E22" s="8"/>
      <c r="F22" s="8">
        <v>820</v>
      </c>
      <c r="G22" s="8">
        <v>1250</v>
      </c>
      <c r="H22" s="19">
        <f>VLOOKUP(A22,[1]TDSheet!$A:$H,8,0)</f>
        <v>1</v>
      </c>
      <c r="K22" s="2">
        <f>VLOOKUP(A22,[1]TDSheet!$A:$Y,25,0)*X22</f>
        <v>900</v>
      </c>
      <c r="M22" s="2">
        <f t="shared" si="2"/>
        <v>164</v>
      </c>
      <c r="N22" s="21">
        <f t="shared" si="11"/>
        <v>146</v>
      </c>
      <c r="O22" s="21"/>
      <c r="Q22" s="2">
        <f t="shared" si="3"/>
        <v>14</v>
      </c>
      <c r="R22" s="2">
        <f t="shared" si="4"/>
        <v>13.109756097560975</v>
      </c>
      <c r="S22" s="2">
        <f>VLOOKUP(A22,[1]TDSheet!$A:$T,20,0)</f>
        <v>225.61999999999998</v>
      </c>
      <c r="T22" s="2">
        <f>VLOOKUP(A22,[1]TDSheet!$A:$U,21,0)</f>
        <v>137</v>
      </c>
      <c r="U22" s="2">
        <f>VLOOKUP(A22,[1]TDSheet!$A:$M,13,0)</f>
        <v>209</v>
      </c>
      <c r="W22" s="2">
        <f t="shared" si="10"/>
        <v>146</v>
      </c>
      <c r="X22" s="19">
        <f>VLOOKUP(A22,[1]TDSheet!$A:$X,24,0)</f>
        <v>5</v>
      </c>
      <c r="Y22" s="20">
        <v>29</v>
      </c>
      <c r="Z22" s="2">
        <f t="shared" si="7"/>
        <v>145</v>
      </c>
    </row>
    <row r="23" spans="1:26" ht="11.1" customHeight="1" outlineLevel="2" x14ac:dyDescent="0.2">
      <c r="A23" s="7" t="s">
        <v>29</v>
      </c>
      <c r="B23" s="7" t="s">
        <v>9</v>
      </c>
      <c r="C23" s="25" t="str">
        <f>VLOOKUP(A23,[1]TDSheet!$A:$C,3,0)</f>
        <v>Нояб</v>
      </c>
      <c r="D23" s="8">
        <v>344</v>
      </c>
      <c r="E23" s="8"/>
      <c r="F23" s="8">
        <v>302</v>
      </c>
      <c r="G23" s="8"/>
      <c r="H23" s="19">
        <f>VLOOKUP(A23,[1]TDSheet!$A:$H,8,0)</f>
        <v>0.9</v>
      </c>
      <c r="K23" s="2">
        <f>VLOOKUP(A23,[1]TDSheet!$A:$Y,25,0)*X23</f>
        <v>624</v>
      </c>
      <c r="M23" s="2">
        <f t="shared" si="2"/>
        <v>60.4</v>
      </c>
      <c r="N23" s="21">
        <f t="shared" si="11"/>
        <v>221.60000000000002</v>
      </c>
      <c r="O23" s="21"/>
      <c r="Q23" s="2">
        <f t="shared" si="3"/>
        <v>14</v>
      </c>
      <c r="R23" s="2">
        <f t="shared" si="4"/>
        <v>10.331125827814569</v>
      </c>
      <c r="S23" s="2">
        <f>VLOOKUP(A23,[1]TDSheet!$A:$T,20,0)</f>
        <v>51.2</v>
      </c>
      <c r="T23" s="2">
        <f>VLOOKUP(A23,[1]TDSheet!$A:$U,21,0)</f>
        <v>46.4</v>
      </c>
      <c r="U23" s="2">
        <f>VLOOKUP(A23,[1]TDSheet!$A:$M,13,0)</f>
        <v>66.2</v>
      </c>
      <c r="W23" s="2">
        <f t="shared" si="10"/>
        <v>199.44000000000003</v>
      </c>
      <c r="X23" s="19">
        <f>VLOOKUP(A23,[1]TDSheet!$A:$X,24,0)</f>
        <v>8</v>
      </c>
      <c r="Y23" s="20">
        <v>28</v>
      </c>
      <c r="Z23" s="2">
        <f t="shared" si="7"/>
        <v>201.6</v>
      </c>
    </row>
    <row r="24" spans="1:26" ht="11.1" customHeight="1" outlineLevel="2" x14ac:dyDescent="0.2">
      <c r="A24" s="7" t="s">
        <v>30</v>
      </c>
      <c r="B24" s="7" t="s">
        <v>9</v>
      </c>
      <c r="C24" s="7"/>
      <c r="D24" s="8">
        <v>187</v>
      </c>
      <c r="E24" s="8"/>
      <c r="F24" s="8">
        <v>60</v>
      </c>
      <c r="G24" s="8">
        <v>81</v>
      </c>
      <c r="H24" s="19">
        <f>VLOOKUP(A24,[1]TDSheet!$A:$H,8,0)</f>
        <v>0.43</v>
      </c>
      <c r="K24" s="2">
        <f>VLOOKUP(A24,[1]TDSheet!$A:$Y,25,0)*X24</f>
        <v>128</v>
      </c>
      <c r="M24" s="2">
        <f t="shared" si="2"/>
        <v>12</v>
      </c>
      <c r="N24" s="21"/>
      <c r="O24" s="21"/>
      <c r="Q24" s="2">
        <f t="shared" si="3"/>
        <v>17.416666666666668</v>
      </c>
      <c r="R24" s="2">
        <f t="shared" si="4"/>
        <v>17.416666666666668</v>
      </c>
      <c r="S24" s="2">
        <f>VLOOKUP(A24,[1]TDSheet!$A:$T,20,0)</f>
        <v>23.6</v>
      </c>
      <c r="T24" s="2">
        <f>VLOOKUP(A24,[1]TDSheet!$A:$U,21,0)</f>
        <v>10.6</v>
      </c>
      <c r="U24" s="2">
        <f>VLOOKUP(A24,[1]TDSheet!$A:$M,13,0)</f>
        <v>19.600000000000001</v>
      </c>
      <c r="W24" s="2">
        <f t="shared" si="10"/>
        <v>0</v>
      </c>
      <c r="X24" s="19">
        <f>VLOOKUP(A24,[1]TDSheet!$A:$X,24,0)</f>
        <v>16</v>
      </c>
      <c r="Y24" s="20">
        <f t="shared" si="6"/>
        <v>0</v>
      </c>
      <c r="Z24" s="2">
        <f t="shared" si="7"/>
        <v>0</v>
      </c>
    </row>
    <row r="25" spans="1:26" ht="11.1" customHeight="1" outlineLevel="2" x14ac:dyDescent="0.2">
      <c r="A25" s="7" t="s">
        <v>31</v>
      </c>
      <c r="B25" s="7" t="s">
        <v>9</v>
      </c>
      <c r="C25" s="25" t="str">
        <f>VLOOKUP(A25,[1]TDSheet!$A:$C,3,0)</f>
        <v>Нояб</v>
      </c>
      <c r="D25" s="8">
        <v>88</v>
      </c>
      <c r="E25" s="8"/>
      <c r="F25" s="8">
        <v>46</v>
      </c>
      <c r="G25" s="8">
        <v>5</v>
      </c>
      <c r="H25" s="19">
        <f>VLOOKUP(A25,[1]TDSheet!$A:$H,8,0)</f>
        <v>0.7</v>
      </c>
      <c r="K25" s="2">
        <f>VLOOKUP(A25,[1]TDSheet!$A:$Y,25,0)*X25</f>
        <v>24</v>
      </c>
      <c r="M25" s="2">
        <f t="shared" si="2"/>
        <v>9.1999999999999993</v>
      </c>
      <c r="N25" s="21">
        <f>12*M25-K25-G25</f>
        <v>81.399999999999991</v>
      </c>
      <c r="O25" s="21"/>
      <c r="Q25" s="2">
        <f t="shared" si="3"/>
        <v>12</v>
      </c>
      <c r="R25" s="2">
        <f t="shared" si="4"/>
        <v>3.1521739130434785</v>
      </c>
      <c r="S25" s="2">
        <f>VLOOKUP(A25,[1]TDSheet!$A:$T,20,0)</f>
        <v>2.4</v>
      </c>
      <c r="T25" s="2">
        <f>VLOOKUP(A25,[1]TDSheet!$A:$U,21,0)</f>
        <v>4</v>
      </c>
      <c r="U25" s="2">
        <f>VLOOKUP(A25,[1]TDSheet!$A:$M,13,0)</f>
        <v>6.6</v>
      </c>
      <c r="W25" s="2">
        <f t="shared" si="10"/>
        <v>56.97999999999999</v>
      </c>
      <c r="X25" s="19">
        <f>VLOOKUP(A25,[1]TDSheet!$A:$X,24,0)</f>
        <v>8</v>
      </c>
      <c r="Y25" s="20">
        <v>10</v>
      </c>
      <c r="Z25" s="2">
        <f t="shared" si="7"/>
        <v>56</v>
      </c>
    </row>
    <row r="26" spans="1:26" ht="21.95" customHeight="1" outlineLevel="2" x14ac:dyDescent="0.2">
      <c r="A26" s="7" t="s">
        <v>32</v>
      </c>
      <c r="B26" s="7" t="s">
        <v>9</v>
      </c>
      <c r="C26" s="25" t="str">
        <f>VLOOKUP(A26,[1]TDSheet!$A:$C,3,0)</f>
        <v>Нояб</v>
      </c>
      <c r="D26" s="8">
        <v>15</v>
      </c>
      <c r="E26" s="8">
        <v>1</v>
      </c>
      <c r="F26" s="8">
        <v>2</v>
      </c>
      <c r="G26" s="8"/>
      <c r="H26" s="19">
        <f>VLOOKUP(A26,[1]TDSheet!$A:$H,8,0)</f>
        <v>0.9</v>
      </c>
      <c r="K26" s="2">
        <f>VLOOKUP(A26,[1]TDSheet!$A:$Y,25,0)*X26</f>
        <v>32</v>
      </c>
      <c r="M26" s="2">
        <f t="shared" si="2"/>
        <v>0.4</v>
      </c>
      <c r="N26" s="21"/>
      <c r="O26" s="21"/>
      <c r="Q26" s="2">
        <f t="shared" si="3"/>
        <v>80</v>
      </c>
      <c r="R26" s="2">
        <f t="shared" si="4"/>
        <v>80</v>
      </c>
      <c r="S26" s="2">
        <f>VLOOKUP(A26,[1]TDSheet!$A:$T,20,0)</f>
        <v>0</v>
      </c>
      <c r="T26" s="2">
        <f>VLOOKUP(A26,[1]TDSheet!$A:$U,21,0)</f>
        <v>0.4</v>
      </c>
      <c r="U26" s="2">
        <f>VLOOKUP(A26,[1]TDSheet!$A:$M,13,0)</f>
        <v>4.4000000000000004</v>
      </c>
      <c r="W26" s="2">
        <f t="shared" si="10"/>
        <v>0</v>
      </c>
      <c r="X26" s="19">
        <f>VLOOKUP(A26,[1]TDSheet!$A:$X,24,0)</f>
        <v>8</v>
      </c>
      <c r="Y26" s="20">
        <f t="shared" si="6"/>
        <v>0</v>
      </c>
      <c r="Z26" s="2">
        <f t="shared" si="7"/>
        <v>0</v>
      </c>
    </row>
    <row r="27" spans="1:26" ht="21.95" customHeight="1" outlineLevel="2" x14ac:dyDescent="0.2">
      <c r="A27" s="7" t="s">
        <v>33</v>
      </c>
      <c r="B27" s="7" t="s">
        <v>9</v>
      </c>
      <c r="C27" s="7"/>
      <c r="D27" s="8">
        <v>104</v>
      </c>
      <c r="E27" s="8"/>
      <c r="F27" s="8">
        <v>9</v>
      </c>
      <c r="G27" s="8">
        <v>84</v>
      </c>
      <c r="H27" s="19">
        <f>VLOOKUP(A27,[1]TDSheet!$A:$H,8,0)</f>
        <v>0.9</v>
      </c>
      <c r="K27" s="2">
        <f>VLOOKUP(A27,[1]TDSheet!$A:$Y,25,0)*X27</f>
        <v>0</v>
      </c>
      <c r="M27" s="2">
        <f t="shared" si="2"/>
        <v>1.8</v>
      </c>
      <c r="N27" s="21"/>
      <c r="O27" s="21"/>
      <c r="Q27" s="2">
        <f t="shared" si="3"/>
        <v>46.666666666666664</v>
      </c>
      <c r="R27" s="2">
        <f t="shared" si="4"/>
        <v>46.666666666666664</v>
      </c>
      <c r="S27" s="2">
        <f>VLOOKUP(A27,[1]TDSheet!$A:$T,20,0)</f>
        <v>0</v>
      </c>
      <c r="T27" s="2">
        <f>VLOOKUP(A27,[1]TDSheet!$A:$U,21,0)</f>
        <v>0</v>
      </c>
      <c r="U27" s="2">
        <f>VLOOKUP(A27,[1]TDSheet!$A:$M,13,0)</f>
        <v>1</v>
      </c>
      <c r="W27" s="2">
        <f t="shared" si="10"/>
        <v>0</v>
      </c>
      <c r="X27" s="19">
        <f>VLOOKUP(A27,[1]TDSheet!$A:$X,24,0)</f>
        <v>8</v>
      </c>
      <c r="Y27" s="20">
        <f t="shared" si="6"/>
        <v>0</v>
      </c>
      <c r="Z27" s="2">
        <f t="shared" si="7"/>
        <v>0</v>
      </c>
    </row>
    <row r="28" spans="1:26" ht="11.1" customHeight="1" outlineLevel="2" x14ac:dyDescent="0.2">
      <c r="A28" s="7" t="s">
        <v>34</v>
      </c>
      <c r="B28" s="7" t="s">
        <v>14</v>
      </c>
      <c r="C28" s="7"/>
      <c r="D28" s="8">
        <v>170</v>
      </c>
      <c r="E28" s="8"/>
      <c r="F28" s="8">
        <v>105</v>
      </c>
      <c r="G28" s="8">
        <v>40</v>
      </c>
      <c r="H28" s="19">
        <f>VLOOKUP(A28,[1]TDSheet!$A:$H,8,0)</f>
        <v>1</v>
      </c>
      <c r="K28" s="2">
        <f>VLOOKUP(A28,[1]TDSheet!$A:$Y,25,0)*X28</f>
        <v>10</v>
      </c>
      <c r="M28" s="2">
        <f t="shared" si="2"/>
        <v>21</v>
      </c>
      <c r="N28" s="21">
        <f>11*M28-K28-G28</f>
        <v>181</v>
      </c>
      <c r="O28" s="21"/>
      <c r="Q28" s="2">
        <f t="shared" si="3"/>
        <v>11</v>
      </c>
      <c r="R28" s="2">
        <f t="shared" si="4"/>
        <v>2.3809523809523809</v>
      </c>
      <c r="S28" s="2">
        <f>VLOOKUP(A28,[1]TDSheet!$A:$T,20,0)</f>
        <v>16</v>
      </c>
      <c r="T28" s="2">
        <f>VLOOKUP(A28,[1]TDSheet!$A:$U,21,0)</f>
        <v>17</v>
      </c>
      <c r="U28" s="2">
        <f>VLOOKUP(A28,[1]TDSheet!$A:$M,13,0)</f>
        <v>12</v>
      </c>
      <c r="W28" s="2">
        <f t="shared" si="10"/>
        <v>181</v>
      </c>
      <c r="X28" s="19">
        <f>VLOOKUP(A28,[1]TDSheet!$A:$X,24,0)</f>
        <v>5</v>
      </c>
      <c r="Y28" s="20">
        <v>36</v>
      </c>
      <c r="Z28" s="2">
        <f t="shared" si="7"/>
        <v>180</v>
      </c>
    </row>
    <row r="29" spans="1:26" ht="11.1" customHeight="1" outlineLevel="2" x14ac:dyDescent="0.2">
      <c r="A29" s="7" t="s">
        <v>35</v>
      </c>
      <c r="B29" s="7" t="s">
        <v>9</v>
      </c>
      <c r="C29" s="7"/>
      <c r="D29" s="8">
        <v>25</v>
      </c>
      <c r="E29" s="8"/>
      <c r="F29" s="8"/>
      <c r="G29" s="8">
        <v>25</v>
      </c>
      <c r="H29" s="19">
        <f>VLOOKUP(A29,[1]TDSheet!$A:$H,8,0)</f>
        <v>1</v>
      </c>
      <c r="K29" s="2">
        <f>VLOOKUP(A29,[1]TDSheet!$A:$Y,25,0)*X29</f>
        <v>0</v>
      </c>
      <c r="M29" s="2">
        <f t="shared" si="2"/>
        <v>0</v>
      </c>
      <c r="N29" s="21"/>
      <c r="O29" s="21"/>
      <c r="Q29" s="2" t="e">
        <f t="shared" si="3"/>
        <v>#DIV/0!</v>
      </c>
      <c r="R29" s="2" t="e">
        <f t="shared" si="4"/>
        <v>#DIV/0!</v>
      </c>
      <c r="S29" s="2">
        <f>VLOOKUP(A29,[1]TDSheet!$A:$T,20,0)</f>
        <v>0</v>
      </c>
      <c r="T29" s="2">
        <f>VLOOKUP(A29,[1]TDSheet!$A:$U,21,0)</f>
        <v>2.2000000000000002</v>
      </c>
      <c r="U29" s="2">
        <f>VLOOKUP(A29,[1]TDSheet!$A:$M,13,0)</f>
        <v>0.6</v>
      </c>
      <c r="W29" s="2">
        <f t="shared" si="10"/>
        <v>0</v>
      </c>
      <c r="X29" s="19">
        <f>VLOOKUP(A29,[1]TDSheet!$A:$X,24,0)</f>
        <v>5</v>
      </c>
      <c r="Y29" s="20">
        <f t="shared" si="6"/>
        <v>0</v>
      </c>
      <c r="Z29" s="2">
        <f t="shared" si="7"/>
        <v>0</v>
      </c>
    </row>
    <row r="30" spans="1:26" ht="11.1" customHeight="1" outlineLevel="2" x14ac:dyDescent="0.2">
      <c r="A30" s="7" t="s">
        <v>36</v>
      </c>
      <c r="B30" s="7" t="s">
        <v>9</v>
      </c>
      <c r="C30" s="7"/>
      <c r="D30" s="8">
        <v>47</v>
      </c>
      <c r="E30" s="8"/>
      <c r="F30" s="8"/>
      <c r="G30" s="8">
        <v>47</v>
      </c>
      <c r="H30" s="19">
        <f>VLOOKUP(A30,[1]TDSheet!$A:$H,8,0)</f>
        <v>0.33</v>
      </c>
      <c r="K30" s="2">
        <f>VLOOKUP(A30,[1]TDSheet!$A:$Y,25,0)*X30</f>
        <v>0</v>
      </c>
      <c r="M30" s="2">
        <f t="shared" si="2"/>
        <v>0</v>
      </c>
      <c r="N30" s="21"/>
      <c r="O30" s="21"/>
      <c r="Q30" s="2" t="e">
        <f t="shared" si="3"/>
        <v>#DIV/0!</v>
      </c>
      <c r="R30" s="2" t="e">
        <f t="shared" si="4"/>
        <v>#DIV/0!</v>
      </c>
      <c r="S30" s="2">
        <f>VLOOKUP(A30,[1]TDSheet!$A:$T,20,0)</f>
        <v>0</v>
      </c>
      <c r="T30" s="2">
        <f>VLOOKUP(A30,[1]TDSheet!$A:$U,21,0)</f>
        <v>0</v>
      </c>
      <c r="U30" s="2">
        <f>VLOOKUP(A30,[1]TDSheet!$A:$M,13,0)</f>
        <v>0</v>
      </c>
      <c r="W30" s="2">
        <f t="shared" si="10"/>
        <v>0</v>
      </c>
      <c r="X30" s="19">
        <f>VLOOKUP(A30,[1]TDSheet!$A:$X,24,0)</f>
        <v>6</v>
      </c>
      <c r="Y30" s="20">
        <f t="shared" si="6"/>
        <v>0</v>
      </c>
      <c r="Z30" s="2">
        <f t="shared" si="7"/>
        <v>0</v>
      </c>
    </row>
    <row r="31" spans="1:26" ht="11.1" customHeight="1" outlineLevel="2" x14ac:dyDescent="0.2">
      <c r="A31" s="7" t="s">
        <v>37</v>
      </c>
      <c r="B31" s="7" t="s">
        <v>14</v>
      </c>
      <c r="C31" s="7"/>
      <c r="D31" s="8">
        <v>24</v>
      </c>
      <c r="E31" s="8"/>
      <c r="F31" s="8"/>
      <c r="G31" s="8">
        <v>21</v>
      </c>
      <c r="H31" s="19">
        <f>VLOOKUP(A31,[1]TDSheet!$A:$H,8,0)</f>
        <v>1</v>
      </c>
      <c r="K31" s="2">
        <f>VLOOKUP(A31,[1]TDSheet!$A:$Y,25,0)*X31</f>
        <v>0</v>
      </c>
      <c r="M31" s="2">
        <f t="shared" si="2"/>
        <v>0</v>
      </c>
      <c r="N31" s="21"/>
      <c r="O31" s="21"/>
      <c r="Q31" s="2" t="e">
        <f t="shared" si="3"/>
        <v>#DIV/0!</v>
      </c>
      <c r="R31" s="2" t="e">
        <f t="shared" si="4"/>
        <v>#DIV/0!</v>
      </c>
      <c r="S31" s="2">
        <f>VLOOKUP(A31,[1]TDSheet!$A:$T,20,0)</f>
        <v>0</v>
      </c>
      <c r="T31" s="2">
        <f>VLOOKUP(A31,[1]TDSheet!$A:$U,21,0)</f>
        <v>0</v>
      </c>
      <c r="U31" s="2">
        <f>VLOOKUP(A31,[1]TDSheet!$A:$M,13,0)</f>
        <v>0.6</v>
      </c>
      <c r="W31" s="2">
        <f t="shared" si="10"/>
        <v>0</v>
      </c>
      <c r="X31" s="19">
        <f>VLOOKUP(A31,[1]TDSheet!$A:$X,24,0)</f>
        <v>3</v>
      </c>
      <c r="Y31" s="20">
        <f t="shared" si="6"/>
        <v>0</v>
      </c>
      <c r="Z31" s="2">
        <f t="shared" si="7"/>
        <v>0</v>
      </c>
    </row>
    <row r="32" spans="1:26" ht="11.1" customHeight="1" outlineLevel="2" x14ac:dyDescent="0.2">
      <c r="A32" s="7" t="s">
        <v>38</v>
      </c>
      <c r="B32" s="7" t="s">
        <v>9</v>
      </c>
      <c r="C32" s="7"/>
      <c r="D32" s="8">
        <v>410</v>
      </c>
      <c r="E32" s="8"/>
      <c r="F32" s="8">
        <v>214</v>
      </c>
      <c r="G32" s="8">
        <v>121</v>
      </c>
      <c r="H32" s="19">
        <f>VLOOKUP(A32,[1]TDSheet!$A:$H,8,0)</f>
        <v>0.25</v>
      </c>
      <c r="K32" s="2">
        <f>VLOOKUP(A32,[1]TDSheet!$A:$Y,25,0)*X32</f>
        <v>324</v>
      </c>
      <c r="M32" s="2">
        <f t="shared" si="2"/>
        <v>42.8</v>
      </c>
      <c r="N32" s="21">
        <f t="shared" si="11"/>
        <v>154.19999999999993</v>
      </c>
      <c r="O32" s="21"/>
      <c r="Q32" s="2">
        <f t="shared" si="3"/>
        <v>14</v>
      </c>
      <c r="R32" s="2">
        <f t="shared" si="4"/>
        <v>10.397196261682243</v>
      </c>
      <c r="S32" s="2">
        <f>VLOOKUP(A32,[1]TDSheet!$A:$T,20,0)</f>
        <v>39</v>
      </c>
      <c r="T32" s="2">
        <f>VLOOKUP(A32,[1]TDSheet!$A:$U,21,0)</f>
        <v>44</v>
      </c>
      <c r="U32" s="2">
        <f>VLOOKUP(A32,[1]TDSheet!$A:$M,13,0)</f>
        <v>47</v>
      </c>
      <c r="W32" s="2">
        <f t="shared" si="10"/>
        <v>38.549999999999983</v>
      </c>
      <c r="X32" s="19">
        <f>VLOOKUP(A32,[1]TDSheet!$A:$X,24,0)</f>
        <v>12</v>
      </c>
      <c r="Y32" s="20">
        <v>13</v>
      </c>
      <c r="Z32" s="2">
        <f t="shared" si="7"/>
        <v>39</v>
      </c>
    </row>
    <row r="33" spans="1:26" ht="11.1" customHeight="1" outlineLevel="2" x14ac:dyDescent="0.2">
      <c r="A33" s="7" t="s">
        <v>39</v>
      </c>
      <c r="B33" s="7" t="s">
        <v>14</v>
      </c>
      <c r="C33" s="7"/>
      <c r="D33" s="8">
        <v>19.8</v>
      </c>
      <c r="E33" s="8">
        <v>7.2</v>
      </c>
      <c r="F33" s="8"/>
      <c r="G33" s="8">
        <v>27</v>
      </c>
      <c r="H33" s="19">
        <f>VLOOKUP(A33,[1]TDSheet!$A:$H,8,0)</f>
        <v>1</v>
      </c>
      <c r="K33" s="2">
        <f>VLOOKUP(A33,[1]TDSheet!$A:$Y,25,0)*X33</f>
        <v>0</v>
      </c>
      <c r="M33" s="2">
        <f t="shared" si="2"/>
        <v>0</v>
      </c>
      <c r="N33" s="21"/>
      <c r="O33" s="21"/>
      <c r="Q33" s="2" t="e">
        <f t="shared" si="3"/>
        <v>#DIV/0!</v>
      </c>
      <c r="R33" s="2" t="e">
        <f t="shared" si="4"/>
        <v>#DIV/0!</v>
      </c>
      <c r="S33" s="2">
        <f>VLOOKUP(A33,[1]TDSheet!$A:$T,20,0)</f>
        <v>0</v>
      </c>
      <c r="T33" s="2">
        <f>VLOOKUP(A33,[1]TDSheet!$A:$U,21,0)</f>
        <v>0</v>
      </c>
      <c r="U33" s="2">
        <f>VLOOKUP(A33,[1]TDSheet!$A:$M,13,0)</f>
        <v>0</v>
      </c>
      <c r="W33" s="2">
        <f t="shared" si="10"/>
        <v>0</v>
      </c>
      <c r="X33" s="19">
        <f>VLOOKUP(A33,[1]TDSheet!$A:$X,24,0)</f>
        <v>1.8</v>
      </c>
      <c r="Y33" s="20">
        <f t="shared" si="6"/>
        <v>0</v>
      </c>
      <c r="Z33" s="2">
        <f t="shared" si="7"/>
        <v>0</v>
      </c>
    </row>
    <row r="34" spans="1:26" ht="11.1" customHeight="1" outlineLevel="2" x14ac:dyDescent="0.2">
      <c r="A34" s="7" t="s">
        <v>40</v>
      </c>
      <c r="B34" s="7" t="s">
        <v>9</v>
      </c>
      <c r="C34" s="7"/>
      <c r="D34" s="8">
        <v>67</v>
      </c>
      <c r="E34" s="8"/>
      <c r="F34" s="8">
        <v>6</v>
      </c>
      <c r="G34" s="8">
        <v>54</v>
      </c>
      <c r="H34" s="19">
        <f>VLOOKUP(A34,[1]TDSheet!$A:$H,8,0)</f>
        <v>0.2</v>
      </c>
      <c r="K34" s="2">
        <f>VLOOKUP(A34,[1]TDSheet!$A:$Y,25,0)*X34</f>
        <v>0</v>
      </c>
      <c r="M34" s="2">
        <f t="shared" si="2"/>
        <v>1.2</v>
      </c>
      <c r="N34" s="21"/>
      <c r="O34" s="21"/>
      <c r="Q34" s="2">
        <f t="shared" si="3"/>
        <v>45</v>
      </c>
      <c r="R34" s="2">
        <f t="shared" si="4"/>
        <v>45</v>
      </c>
      <c r="S34" s="2">
        <f>VLOOKUP(A34,[1]TDSheet!$A:$T,20,0)</f>
        <v>3.4</v>
      </c>
      <c r="T34" s="2">
        <f>VLOOKUP(A34,[1]TDSheet!$A:$U,21,0)</f>
        <v>6.8</v>
      </c>
      <c r="U34" s="2">
        <f>VLOOKUP(A34,[1]TDSheet!$A:$M,13,0)</f>
        <v>4.2</v>
      </c>
      <c r="W34" s="2">
        <f t="shared" si="10"/>
        <v>0</v>
      </c>
      <c r="X34" s="19">
        <f>VLOOKUP(A34,[1]TDSheet!$A:$X,24,0)</f>
        <v>6</v>
      </c>
      <c r="Y34" s="20">
        <f t="shared" si="6"/>
        <v>0</v>
      </c>
      <c r="Z34" s="2">
        <f t="shared" si="7"/>
        <v>0</v>
      </c>
    </row>
    <row r="35" spans="1:26" ht="11.1" customHeight="1" outlineLevel="2" x14ac:dyDescent="0.2">
      <c r="A35" s="7" t="s">
        <v>41</v>
      </c>
      <c r="B35" s="7" t="s">
        <v>9</v>
      </c>
      <c r="C35" s="7"/>
      <c r="D35" s="8">
        <v>81</v>
      </c>
      <c r="E35" s="8"/>
      <c r="F35" s="8">
        <v>6</v>
      </c>
      <c r="G35" s="8">
        <v>71</v>
      </c>
      <c r="H35" s="19">
        <f>VLOOKUP(A35,[1]TDSheet!$A:$H,8,0)</f>
        <v>0.2</v>
      </c>
      <c r="K35" s="2">
        <f>VLOOKUP(A35,[1]TDSheet!$A:$Y,25,0)*X35</f>
        <v>0</v>
      </c>
      <c r="M35" s="2">
        <f t="shared" si="2"/>
        <v>1.2</v>
      </c>
      <c r="N35" s="21"/>
      <c r="O35" s="21"/>
      <c r="Q35" s="2">
        <f t="shared" si="3"/>
        <v>59.166666666666671</v>
      </c>
      <c r="R35" s="2">
        <f t="shared" si="4"/>
        <v>59.166666666666671</v>
      </c>
      <c r="S35" s="2">
        <f>VLOOKUP(A35,[1]TDSheet!$A:$T,20,0)</f>
        <v>4</v>
      </c>
      <c r="T35" s="2">
        <f>VLOOKUP(A35,[1]TDSheet!$A:$U,21,0)</f>
        <v>8.4</v>
      </c>
      <c r="U35" s="2">
        <f>VLOOKUP(A35,[1]TDSheet!$A:$M,13,0)</f>
        <v>1.8</v>
      </c>
      <c r="W35" s="2">
        <f t="shared" si="10"/>
        <v>0</v>
      </c>
      <c r="X35" s="19">
        <f>VLOOKUP(A35,[1]TDSheet!$A:$X,24,0)</f>
        <v>6</v>
      </c>
      <c r="Y35" s="20">
        <f t="shared" si="6"/>
        <v>0</v>
      </c>
      <c r="Z35" s="2">
        <f t="shared" si="7"/>
        <v>0</v>
      </c>
    </row>
    <row r="36" spans="1:26" ht="11.1" customHeight="1" outlineLevel="2" x14ac:dyDescent="0.2">
      <c r="A36" s="7" t="s">
        <v>42</v>
      </c>
      <c r="B36" s="7" t="s">
        <v>9</v>
      </c>
      <c r="C36" s="25" t="str">
        <f>VLOOKUP(A36,[1]TDSheet!$A:$C,3,0)</f>
        <v>Нояб</v>
      </c>
      <c r="D36" s="8">
        <v>496</v>
      </c>
      <c r="E36" s="8">
        <v>2</v>
      </c>
      <c r="F36" s="8">
        <v>219</v>
      </c>
      <c r="G36" s="8">
        <v>187</v>
      </c>
      <c r="H36" s="19">
        <f>VLOOKUP(A36,[1]TDSheet!$A:$H,8,0)</f>
        <v>0.25</v>
      </c>
      <c r="K36" s="2">
        <f>VLOOKUP(A36,[1]TDSheet!$A:$Y,25,0)*X36</f>
        <v>100</v>
      </c>
      <c r="M36" s="2">
        <f t="shared" si="2"/>
        <v>43.8</v>
      </c>
      <c r="N36" s="21">
        <f t="shared" si="11"/>
        <v>326.19999999999993</v>
      </c>
      <c r="O36" s="21"/>
      <c r="Q36" s="2">
        <f t="shared" si="3"/>
        <v>14</v>
      </c>
      <c r="R36" s="2">
        <f t="shared" si="4"/>
        <v>6.5525114155251147</v>
      </c>
      <c r="S36" s="2">
        <f>VLOOKUP(A36,[1]TDSheet!$A:$T,20,0)</f>
        <v>34.6</v>
      </c>
      <c r="T36" s="2">
        <f>VLOOKUP(A36,[1]TDSheet!$A:$U,21,0)</f>
        <v>41.2</v>
      </c>
      <c r="U36" s="2">
        <f>VLOOKUP(A36,[1]TDSheet!$A:$M,13,0)</f>
        <v>36</v>
      </c>
      <c r="W36" s="2">
        <f t="shared" si="10"/>
        <v>81.549999999999983</v>
      </c>
      <c r="X36" s="19">
        <f>VLOOKUP(A36,[1]TDSheet!$A:$X,24,0)</f>
        <v>12</v>
      </c>
      <c r="Y36" s="20">
        <v>27</v>
      </c>
      <c r="Z36" s="2">
        <f t="shared" si="7"/>
        <v>81</v>
      </c>
    </row>
    <row r="37" spans="1:26" ht="11.1" customHeight="1" outlineLevel="2" x14ac:dyDescent="0.2">
      <c r="A37" s="7" t="s">
        <v>43</v>
      </c>
      <c r="B37" s="7" t="s">
        <v>9</v>
      </c>
      <c r="C37" s="25" t="str">
        <f>VLOOKUP(A37,[1]TDSheet!$A:$C,3,0)</f>
        <v>Нояб</v>
      </c>
      <c r="D37" s="8">
        <v>506</v>
      </c>
      <c r="E37" s="8"/>
      <c r="F37" s="8">
        <v>274</v>
      </c>
      <c r="G37" s="8">
        <v>104</v>
      </c>
      <c r="H37" s="19">
        <f>VLOOKUP(A37,[1]TDSheet!$A:$H,8,0)</f>
        <v>0.25</v>
      </c>
      <c r="K37" s="2">
        <f>VLOOKUP(A37,[1]TDSheet!$A:$Y,25,0)*X37</f>
        <v>252</v>
      </c>
      <c r="M37" s="2">
        <f t="shared" si="2"/>
        <v>54.8</v>
      </c>
      <c r="N37" s="21">
        <f t="shared" si="11"/>
        <v>411.19999999999993</v>
      </c>
      <c r="O37" s="21"/>
      <c r="Q37" s="2">
        <f t="shared" si="3"/>
        <v>14</v>
      </c>
      <c r="R37" s="2">
        <f t="shared" si="4"/>
        <v>6.4963503649635044</v>
      </c>
      <c r="S37" s="2">
        <f>VLOOKUP(A37,[1]TDSheet!$A:$T,20,0)</f>
        <v>40.200000000000003</v>
      </c>
      <c r="T37" s="2">
        <f>VLOOKUP(A37,[1]TDSheet!$A:$U,21,0)</f>
        <v>42.4</v>
      </c>
      <c r="U37" s="2">
        <f>VLOOKUP(A37,[1]TDSheet!$A:$M,13,0)</f>
        <v>44.6</v>
      </c>
      <c r="W37" s="2">
        <f t="shared" si="10"/>
        <v>102.79999999999998</v>
      </c>
      <c r="X37" s="19">
        <f>VLOOKUP(A37,[1]TDSheet!$A:$X,24,0)</f>
        <v>12</v>
      </c>
      <c r="Y37" s="20">
        <v>34</v>
      </c>
      <c r="Z37" s="2">
        <f t="shared" si="7"/>
        <v>102</v>
      </c>
    </row>
    <row r="38" spans="1:26" ht="11.1" customHeight="1" outlineLevel="2" x14ac:dyDescent="0.2">
      <c r="A38" s="22" t="s">
        <v>63</v>
      </c>
      <c r="B38" s="23" t="s">
        <v>14</v>
      </c>
      <c r="C38" s="7"/>
      <c r="D38" s="8"/>
      <c r="E38" s="8"/>
      <c r="F38" s="8"/>
      <c r="G38" s="8"/>
      <c r="H38" s="19">
        <f>VLOOKUP(A38,[1]TDSheet!$A:$H,8,0)</f>
        <v>1</v>
      </c>
      <c r="K38" s="26"/>
      <c r="M38" s="2">
        <f t="shared" si="2"/>
        <v>0</v>
      </c>
      <c r="N38" s="27">
        <v>100</v>
      </c>
      <c r="O38" s="21"/>
      <c r="Q38" s="2" t="e">
        <f t="shared" si="3"/>
        <v>#DIV/0!</v>
      </c>
      <c r="R38" s="2" t="e">
        <f t="shared" si="4"/>
        <v>#DIV/0!</v>
      </c>
      <c r="S38" s="2">
        <f>VLOOKUP(A38,[1]TDSheet!$A:$T,20,0)</f>
        <v>0</v>
      </c>
      <c r="T38" s="2">
        <f>VLOOKUP(A38,[1]TDSheet!$A:$U,21,0)</f>
        <v>0</v>
      </c>
      <c r="U38" s="2">
        <f>VLOOKUP(A38,[1]TDSheet!$A:$M,13,0)</f>
        <v>0</v>
      </c>
      <c r="W38" s="2">
        <f t="shared" si="10"/>
        <v>100</v>
      </c>
      <c r="X38" s="19">
        <f>VLOOKUP(A38,[1]TDSheet!$A:$X,24,0)</f>
        <v>2.7</v>
      </c>
      <c r="Y38" s="20">
        <v>37</v>
      </c>
      <c r="Z38" s="2">
        <f t="shared" si="7"/>
        <v>99.9</v>
      </c>
    </row>
    <row r="39" spans="1:26" ht="11.1" customHeight="1" outlineLevel="2" x14ac:dyDescent="0.2">
      <c r="A39" s="7" t="s">
        <v>44</v>
      </c>
      <c r="B39" s="7" t="s">
        <v>14</v>
      </c>
      <c r="C39" s="7"/>
      <c r="D39" s="8">
        <v>410</v>
      </c>
      <c r="E39" s="8">
        <v>15</v>
      </c>
      <c r="F39" s="8">
        <v>150</v>
      </c>
      <c r="G39" s="8">
        <v>270</v>
      </c>
      <c r="H39" s="19">
        <f>VLOOKUP(A39,[1]TDSheet!$A:$H,8,0)</f>
        <v>1</v>
      </c>
      <c r="K39" s="2">
        <f>VLOOKUP(A39,[1]TDSheet!$A:$Y,25,0)*X39</f>
        <v>0</v>
      </c>
      <c r="M39" s="2">
        <f t="shared" si="2"/>
        <v>30</v>
      </c>
      <c r="N39" s="21">
        <f t="shared" si="11"/>
        <v>150</v>
      </c>
      <c r="O39" s="21"/>
      <c r="Q39" s="2">
        <f t="shared" si="3"/>
        <v>14</v>
      </c>
      <c r="R39" s="2">
        <f t="shared" si="4"/>
        <v>9</v>
      </c>
      <c r="S39" s="2">
        <f>VLOOKUP(A39,[1]TDSheet!$A:$T,20,0)</f>
        <v>0</v>
      </c>
      <c r="T39" s="2">
        <f>VLOOKUP(A39,[1]TDSheet!$A:$U,21,0)</f>
        <v>0</v>
      </c>
      <c r="U39" s="2">
        <f>VLOOKUP(A39,[1]TDSheet!$A:$M,13,0)</f>
        <v>19</v>
      </c>
      <c r="W39" s="2">
        <f t="shared" si="10"/>
        <v>150</v>
      </c>
      <c r="X39" s="19">
        <f>VLOOKUP(A39,[1]TDSheet!$A:$X,24,0)</f>
        <v>5</v>
      </c>
      <c r="Y39" s="20">
        <v>30</v>
      </c>
      <c r="Z39" s="2">
        <f t="shared" si="7"/>
        <v>150</v>
      </c>
    </row>
    <row r="40" spans="1:26" ht="11.1" customHeight="1" outlineLevel="2" x14ac:dyDescent="0.2">
      <c r="A40" s="7" t="s">
        <v>8</v>
      </c>
      <c r="B40" s="7" t="s">
        <v>9</v>
      </c>
      <c r="C40" s="7"/>
      <c r="D40" s="8"/>
      <c r="E40" s="8">
        <v>22</v>
      </c>
      <c r="F40" s="8">
        <v>22</v>
      </c>
      <c r="G40" s="8"/>
      <c r="H40" s="19">
        <f>VLOOKUP(A40,[1]TDSheet!$A:$H,8,0)</f>
        <v>0</v>
      </c>
      <c r="K40" s="2">
        <f>VLOOKUP(A40,[1]TDSheet!$A:$Y,25,0)*X40</f>
        <v>0</v>
      </c>
      <c r="M40" s="2">
        <f t="shared" si="2"/>
        <v>4.4000000000000004</v>
      </c>
      <c r="N40" s="21"/>
      <c r="O40" s="21"/>
      <c r="Q40" s="2">
        <f t="shared" si="3"/>
        <v>0</v>
      </c>
      <c r="R40" s="2">
        <f t="shared" si="4"/>
        <v>0</v>
      </c>
      <c r="S40" s="2">
        <f>VLOOKUP(A40,[1]TDSheet!$A:$T,20,0)</f>
        <v>18.600000000000001</v>
      </c>
      <c r="T40" s="2">
        <f>VLOOKUP(A40,[1]TDSheet!$A:$U,21,0)</f>
        <v>11.8</v>
      </c>
      <c r="U40" s="2">
        <f>VLOOKUP(A40,[1]TDSheet!$A:$M,13,0)</f>
        <v>0</v>
      </c>
      <c r="X40" s="19">
        <f>VLOOKUP(A40,[1]TDSheet!$A:$X,24,0)</f>
        <v>0</v>
      </c>
      <c r="Y40" s="20">
        <v>0</v>
      </c>
      <c r="Z40" s="2">
        <f t="shared" si="7"/>
        <v>0</v>
      </c>
    </row>
    <row r="41" spans="1:26" ht="11.1" customHeight="1" outlineLevel="2" x14ac:dyDescent="0.2">
      <c r="A41" s="7" t="s">
        <v>10</v>
      </c>
      <c r="B41" s="7" t="s">
        <v>9</v>
      </c>
      <c r="C41" s="7"/>
      <c r="D41" s="8"/>
      <c r="E41" s="8">
        <v>12</v>
      </c>
      <c r="F41" s="8">
        <v>12</v>
      </c>
      <c r="G41" s="8"/>
      <c r="H41" s="19">
        <v>0</v>
      </c>
      <c r="K41" s="2">
        <v>0</v>
      </c>
      <c r="M41" s="2">
        <f t="shared" si="2"/>
        <v>2.4</v>
      </c>
      <c r="N41" s="21"/>
      <c r="O41" s="21"/>
      <c r="Q41" s="2">
        <f t="shared" si="3"/>
        <v>0</v>
      </c>
      <c r="R41" s="2">
        <f t="shared" si="4"/>
        <v>0</v>
      </c>
      <c r="S41" s="2">
        <v>0</v>
      </c>
      <c r="T41" s="2">
        <v>0</v>
      </c>
      <c r="U41" s="2">
        <v>0</v>
      </c>
      <c r="X41" s="19">
        <v>0</v>
      </c>
      <c r="Y41" s="20">
        <v>0</v>
      </c>
      <c r="Z41" s="2">
        <f t="shared" si="7"/>
        <v>0</v>
      </c>
    </row>
  </sheetData>
  <autoFilter ref="A3:Z41" xr:uid="{F61C1441-1CBD-4093-BE71-9D0638D9153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2023-11-17T09:16:04Z</dcterms:modified>
</cp:coreProperties>
</file>