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1A13ADE-AD54-46F4-A089-1918A8CB09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8" i="1" s="1"/>
  <c r="N177" i="1"/>
  <c r="V173" i="1"/>
  <c r="V172" i="1"/>
  <c r="X171" i="1"/>
  <c r="X172" i="1" s="1"/>
  <c r="W171" i="1"/>
  <c r="W172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5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0" i="1" s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V255" i="1" l="1"/>
  <c r="X92" i="1"/>
  <c r="X131" i="1"/>
  <c r="W136" i="1"/>
  <c r="W142" i="1"/>
  <c r="X150" i="1"/>
  <c r="W150" i="1"/>
  <c r="W155" i="1"/>
  <c r="W163" i="1"/>
  <c r="W191" i="1"/>
  <c r="W196" i="1"/>
  <c r="X202" i="1"/>
  <c r="W203" i="1"/>
  <c r="V251" i="1"/>
  <c r="X32" i="1"/>
  <c r="X40" i="1"/>
  <c r="W40" i="1"/>
  <c r="W46" i="1"/>
  <c r="W47" i="1"/>
  <c r="X57" i="1"/>
  <c r="W58" i="1"/>
  <c r="W74" i="1"/>
  <c r="W75" i="1"/>
  <c r="W85" i="1"/>
  <c r="X85" i="1"/>
  <c r="W93" i="1"/>
  <c r="W101" i="1"/>
  <c r="X107" i="1"/>
  <c r="W108" i="1"/>
  <c r="W132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W253" i="1"/>
  <c r="W252" i="1"/>
  <c r="W23" i="1"/>
  <c r="F10" i="1"/>
  <c r="J9" i="1"/>
  <c r="F9" i="1"/>
  <c r="A10" i="1"/>
  <c r="X256" i="1"/>
  <c r="W24" i="1"/>
  <c r="W32" i="1"/>
  <c r="W57" i="1"/>
  <c r="W86" i="1"/>
  <c r="W107" i="1"/>
  <c r="W113" i="1"/>
  <c r="W121" i="1"/>
  <c r="W126" i="1"/>
  <c r="W131" i="1"/>
  <c r="W162" i="1"/>
  <c r="W173" i="1"/>
  <c r="W179" i="1"/>
  <c r="W209" i="1"/>
  <c r="W226" i="1"/>
  <c r="W237" i="1"/>
  <c r="W254" i="1" l="1"/>
  <c r="W251" i="1"/>
  <c r="C264" i="1" s="1"/>
  <c r="W255" i="1"/>
  <c r="A264" i="1" l="1"/>
  <c r="B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<sst xmlns="http://schemas.openxmlformats.org/spreadsheetml/2006/main" count="920" uniqueCount="362">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</sst>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4"/>
  <sheetViews>
    <sheetView showGridLines="0" tabSelected="1" topLeftCell="A238" zoomScaleNormal="100" zoomScaleSheetLayoutView="100" workbookViewId="0">
      <selection activeCell="V257" sqref="V257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45247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13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76</v>
      </c>
      <c r="W30" s="158">
        <f>IFERROR(IF(V30="","",V30),"")</f>
        <v>76</v>
      </c>
      <c r="X30" s="36">
        <f>IFERROR(IF(V30="","",V30*0.00936),"")</f>
        <v>0.71135999999999999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76</v>
      </c>
      <c r="W32" s="159">
        <f>IFERROR(SUM(W28:W31),"0")</f>
        <v>76</v>
      </c>
      <c r="X32" s="159">
        <f>IFERROR(IF(X28="",0,X28),"0")+IFERROR(IF(X29="",0,X29),"0")+IFERROR(IF(X30="",0,X30),"0")+IFERROR(IF(X31="",0,X31),"0")</f>
        <v>0.71135999999999999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114</v>
      </c>
      <c r="W33" s="159">
        <f>IFERROR(SUMPRODUCT(W28:W31*H28:H31),"0")</f>
        <v>114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14</v>
      </c>
      <c r="W39" s="158">
        <f>IFERROR(IF(V39="","",V39),"")</f>
        <v>14</v>
      </c>
      <c r="X39" s="36">
        <f>IFERROR(IF(V39="","",V39*0.0155),"")</f>
        <v>0.217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14</v>
      </c>
      <c r="W40" s="159">
        <f>IFERROR(SUM(W36:W39),"0")</f>
        <v>14</v>
      </c>
      <c r="X40" s="159">
        <f>IFERROR(IF(X36="",0,X36),"0")+IFERROR(IF(X37="",0,X37),"0")+IFERROR(IF(X38="",0,X38),"0")+IFERROR(IF(X39="",0,X39),"0")</f>
        <v>0.217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84</v>
      </c>
      <c r="W41" s="159">
        <f>IFERROR(SUMPRODUCT(W36:W39*H36:H39),"0")</f>
        <v>84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15</v>
      </c>
      <c r="W44" s="158">
        <f>IFERROR(IF(V44="","",V44),"")</f>
        <v>15</v>
      </c>
      <c r="X44" s="36">
        <f>IFERROR(IF(V44="","",V44*0.0095),"")</f>
        <v>0.14249999999999999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8</v>
      </c>
      <c r="W45" s="158">
        <f>IFERROR(IF(V45="","",V45),"")</f>
        <v>8</v>
      </c>
      <c r="X45" s="36">
        <f>IFERROR(IF(V45="","",V45*0.0095),"")</f>
        <v>7.5999999999999998E-2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23</v>
      </c>
      <c r="W46" s="159">
        <f>IFERROR(SUM(W44:W45),"0")</f>
        <v>23</v>
      </c>
      <c r="X46" s="159">
        <f>IFERROR(IF(X44="",0,X44),"0")+IFERROR(IF(X45="",0,X45),"0")</f>
        <v>0.21849999999999997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27.6</v>
      </c>
      <c r="W47" s="159">
        <f>IFERROR(SUMPRODUCT(W44:W45*H44:H45),"0")</f>
        <v>27.6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37</v>
      </c>
      <c r="W62" s="158">
        <f>IFERROR(IF(V62="","",V62),"")</f>
        <v>37</v>
      </c>
      <c r="X62" s="36">
        <f>IFERROR(IF(V62="","",V62*0.00866),"")</f>
        <v>0.32041999999999998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37</v>
      </c>
      <c r="W63" s="159">
        <f>IFERROR(SUM(W61:W62),"0")</f>
        <v>37</v>
      </c>
      <c r="X63" s="159">
        <f>IFERROR(IF(X61="",0,X61),"0")+IFERROR(IF(X62="",0,X62),"0")</f>
        <v>0.32041999999999998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185</v>
      </c>
      <c r="W64" s="159">
        <f>IFERROR(SUMPRODUCT(W61:W62*H61:H62),"0")</f>
        <v>185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0</v>
      </c>
      <c r="W85" s="159">
        <f>IFERROR(SUM(W78:W84),"0")</f>
        <v>0</v>
      </c>
      <c r="X85" s="159">
        <f>IFERROR(IF(X78="",0,X78),"0")+IFERROR(IF(X79="",0,X79),"0")+IFERROR(IF(X80="",0,X80),"0")+IFERROR(IF(X81="",0,X81),"0")+IFERROR(IF(X82="",0,X82),"0")+IFERROR(IF(X83="",0,X83),"0")+IFERROR(IF(X84="",0,X84),"0")</f>
        <v>0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0</v>
      </c>
      <c r="W86" s="159">
        <f>IFERROR(SUMPRODUCT(W78:W84*H78:H84),"0")</f>
        <v>0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6</v>
      </c>
      <c r="W97" s="158">
        <f>IFERROR(IF(V97="","",V97),"")</f>
        <v>6</v>
      </c>
      <c r="X97" s="36">
        <f>IFERROR(IF(V97="","",V97*0.0155),"")</f>
        <v>9.2999999999999999E-2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54</v>
      </c>
      <c r="W99" s="158">
        <f>IFERROR(IF(V99="","",V99),"")</f>
        <v>54</v>
      </c>
      <c r="X99" s="36">
        <f>IFERROR(IF(V99="","",V99*0.0155),"")</f>
        <v>0.83699999999999997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60</v>
      </c>
      <c r="W101" s="159">
        <f>IFERROR(SUM(W96:W100),"0")</f>
        <v>60</v>
      </c>
      <c r="X101" s="159">
        <f>IFERROR(IF(X96="",0,X96),"0")+IFERROR(IF(X97="",0,X97),"0")+IFERROR(IF(X98="",0,X98),"0")+IFERROR(IF(X99="",0,X99),"0")+IFERROR(IF(X100="",0,X100),"0")</f>
        <v>0.92999999999999994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432</v>
      </c>
      <c r="W102" s="159">
        <f>IFERROR(SUMPRODUCT(W96:W100*H96:H100),"0")</f>
        <v>432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0</v>
      </c>
      <c r="W105" s="158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21</v>
      </c>
      <c r="W106" s="158">
        <f>IFERROR(IF(V106="","",V106),"")</f>
        <v>21</v>
      </c>
      <c r="X106" s="36">
        <f>IFERROR(IF(V106="","",V106*0.01788),"")</f>
        <v>0.37547999999999998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21</v>
      </c>
      <c r="W107" s="159">
        <f>IFERROR(SUM(W105:W106),"0")</f>
        <v>21</v>
      </c>
      <c r="X107" s="159">
        <f>IFERROR(IF(X105="",0,X105),"0")+IFERROR(IF(X106="",0,X106),"0")</f>
        <v>0.37547999999999998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63</v>
      </c>
      <c r="W108" s="159">
        <f>IFERROR(SUMPRODUCT(W105:W106*H105:H106),"0")</f>
        <v>63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1</v>
      </c>
      <c r="W118" s="158">
        <f>IFERROR(IF(V118="","",V118),"")</f>
        <v>1</v>
      </c>
      <c r="X118" s="36">
        <f>IFERROR(IF(V118="","",V118*0.01788),"")</f>
        <v>1.788E-2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1</v>
      </c>
      <c r="W120" s="159">
        <f>IFERROR(SUM(W116:W119),"0")</f>
        <v>1</v>
      </c>
      <c r="X120" s="159">
        <f>IFERROR(IF(X116="",0,X116),"0")+IFERROR(IF(X117="",0,X117),"0")+IFERROR(IF(X118="",0,X118),"0")+IFERROR(IF(X119="",0,X119),"0")</f>
        <v>1.788E-2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3</v>
      </c>
      <c r="W121" s="159">
        <f>IFERROR(SUMPRODUCT(W116:W119*H116:H119),"0")</f>
        <v>3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36</v>
      </c>
      <c r="W148" s="158">
        <f>IFERROR(IF(V148="","",V148),"")</f>
        <v>36</v>
      </c>
      <c r="X148" s="36">
        <f>IFERROR(IF(V148="","",V148*0.00866),"")</f>
        <v>0.31175999999999998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36</v>
      </c>
      <c r="W150" s="159">
        <f>IFERROR(SUM(W146:W149),"0")</f>
        <v>36</v>
      </c>
      <c r="X150" s="159">
        <f>IFERROR(IF(X146="",0,X146),"0")+IFERROR(IF(X147="",0,X147),"0")+IFERROR(IF(X148="",0,X148),"0")+IFERROR(IF(X149="",0,X149),"0")</f>
        <v>0.31175999999999998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180</v>
      </c>
      <c r="W151" s="159">
        <f>IFERROR(SUMPRODUCT(W146:W149*H146:H149),"0")</f>
        <v>180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0</v>
      </c>
      <c r="W160" s="158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0</v>
      </c>
      <c r="W162" s="159">
        <f>IFERROR(SUM(W160:W161),"0")</f>
        <v>0</v>
      </c>
      <c r="X162" s="159">
        <f>IFERROR(IF(X160="",0,X160),"0")+IFERROR(IF(X161="",0,X161),"0")</f>
        <v>0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0</v>
      </c>
      <c r="W163" s="159">
        <f>IFERROR(SUMPRODUCT(W160:W161*H160:H161),"0")</f>
        <v>0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0</v>
      </c>
      <c r="W177" s="158">
        <f>IFERROR(IF(V177="","",V177),"")</f>
        <v>0</v>
      </c>
      <c r="X177" s="36">
        <f>IFERROR(IF(V177="","",V177*0.0155),"")</f>
        <v>0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0</v>
      </c>
      <c r="W178" s="159">
        <f>IFERROR(SUM(W177:W177),"0")</f>
        <v>0</v>
      </c>
      <c r="X178" s="159">
        <f>IFERROR(IF(X177="",0,X177),"0")</f>
        <v>0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0</v>
      </c>
      <c r="W179" s="159">
        <f>IFERROR(SUMPRODUCT(W177:W177*H177:H177),"0")</f>
        <v>0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17</v>
      </c>
      <c r="W224" s="158">
        <f>IFERROR(IF(V224="","",V224),"")</f>
        <v>17</v>
      </c>
      <c r="X224" s="36">
        <f>IFERROR(IF(V224="","",V224*0.00502),"")</f>
        <v>8.5339999999999999E-2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17</v>
      </c>
      <c r="W225" s="159">
        <f>IFERROR(SUM(W224:W224),"0")</f>
        <v>17</v>
      </c>
      <c r="X225" s="159">
        <f>IFERROR(IF(X224="",0,X224),"0")</f>
        <v>8.5339999999999999E-2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30.6</v>
      </c>
      <c r="W226" s="159">
        <f>IFERROR(SUMPRODUCT(W224:W224*H224:H224),"0")</f>
        <v>30.6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74</v>
      </c>
      <c r="W232" s="158">
        <f>IFERROR(IF(V232="","",V232),"")</f>
        <v>74</v>
      </c>
      <c r="X232" s="36">
        <f>IFERROR(IF(V232="","",V232*0.00936),"")</f>
        <v>0.69264000000000003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74</v>
      </c>
      <c r="W236" s="159">
        <f>IFERROR(SUM(W232:W235),"0")</f>
        <v>74</v>
      </c>
      <c r="X236" s="159">
        <f>IFERROR(IF(X232="",0,X232),"0")+IFERROR(IF(X233="",0,X233),"0")+IFERROR(IF(X234="",0,X234),"0")+IFERROR(IF(X235="",0,X235),"0")</f>
        <v>0.69264000000000003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199.8</v>
      </c>
      <c r="W237" s="159">
        <f>IFERROR(SUMPRODUCT(W232:W235*H232:H235),"0")</f>
        <v>199.8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45</v>
      </c>
      <c r="W239" s="158">
        <f t="shared" ref="W239:W248" si="4">IFERROR(IF(V239="","",V239),"")</f>
        <v>45</v>
      </c>
      <c r="X239" s="36">
        <f t="shared" ref="X239:X244" si="5">IFERROR(IF(V239="","",V239*0.00936),"")</f>
        <v>0.42120000000000002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7</v>
      </c>
      <c r="W243" s="158">
        <f t="shared" si="4"/>
        <v>7</v>
      </c>
      <c r="X243" s="36">
        <f t="shared" si="5"/>
        <v>6.5519999999999995E-2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0</v>
      </c>
      <c r="W244" s="158">
        <f t="shared" si="4"/>
        <v>0</v>
      </c>
      <c r="X244" s="36">
        <f t="shared" si="5"/>
        <v>0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24</v>
      </c>
      <c r="W247" s="158">
        <f t="shared" si="4"/>
        <v>24</v>
      </c>
      <c r="X247" s="36">
        <f>IFERROR(IF(V247="","",V247*0.00502),"")</f>
        <v>0.12048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17</v>
      </c>
      <c r="W248" s="158">
        <f t="shared" si="4"/>
        <v>17</v>
      </c>
      <c r="X248" s="36">
        <f>IFERROR(IF(V248="","",V248*0.00936),"")</f>
        <v>0.15912000000000001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93</v>
      </c>
      <c r="W249" s="159">
        <f>IFERROR(SUM(W239:W248),"0")</f>
        <v>93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0.76632000000000011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255.10000000000002</v>
      </c>
      <c r="W250" s="159">
        <f>IFERROR(SUMPRODUCT(W239:W248*H239:H248),"0")</f>
        <v>255.10000000000002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1574.1</v>
      </c>
      <c r="W251" s="159">
        <f>IFERROR(W24+W33+W41+W47+W58+W64+W69+W75+W86+W93+W102+W108+W113+W121+W126+W132+W137+W143+W151+W156+W163+W168+W173+W179+W184+W192+W197+W203+W209+W215+W220+W226+W230+W237+W250,"0")</f>
        <v>1574.1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1701.0471999999997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1701.0471999999997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4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4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1801.0471999999997</v>
      </c>
      <c r="W254" s="159">
        <f>GrossWeightTotalR+PalletQtyTotalR*25</f>
        <v>1801.0471999999997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452</v>
      </c>
      <c r="W255" s="159">
        <f>IFERROR(W23+W32+W40+W46+W57+W63+W68+W74+W85+W92+W101+W107+W112+W120+W125+W131+W136+W142+W150+W155+W162+W167+W172+W178+W183+W191+W196+W202+W208+W214+W219+W225+W229+W236+W249,"0")</f>
        <v>452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4.6467000000000001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114</v>
      </c>
      <c r="D261" s="46">
        <f>IFERROR(V36*H36,"0")+IFERROR(V37*H37,"0")+IFERROR(V38*H38,"0")+IFERROR(V39*H39,"0")</f>
        <v>84</v>
      </c>
      <c r="E261" s="46">
        <f>IFERROR(V44*H44,"0")+IFERROR(V45*H45,"0")</f>
        <v>27.6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185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0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432</v>
      </c>
      <c r="N261" s="46">
        <f>IFERROR(V105*H105,"0")+IFERROR(V106*H106,"0")</f>
        <v>63</v>
      </c>
      <c r="O261" s="46">
        <f>IFERROR(V111*H111,"0")</f>
        <v>0</v>
      </c>
      <c r="P261" s="46">
        <f>IFERROR(V116*H116,"0")+IFERROR(V117*H117,"0")+IFERROR(V118*H118,"0")+IFERROR(V119*H119,"0")</f>
        <v>3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180</v>
      </c>
      <c r="V261" s="46">
        <f>IFERROR(V160*H160,"0")+IFERROR(V161*H161,"0")</f>
        <v>0</v>
      </c>
      <c r="W261" s="46">
        <f>IFERROR(V166*H166,"0")</f>
        <v>0</v>
      </c>
      <c r="X261" s="46">
        <f>IFERROR(V171*H171,"0")</f>
        <v>0</v>
      </c>
      <c r="Y261" s="46">
        <f>IFERROR(V177*H177,"0")</f>
        <v>0</v>
      </c>
      <c r="Z261" s="46">
        <f>IFERROR(V182*H182,"0")</f>
        <v>0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485.49999999999994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881</v>
      </c>
      <c r="B264" s="60">
        <f>SUMPRODUCT(--(BA:BA="ПГП"),--(U:U="кор"),H:H,W:W)+SUMPRODUCT(--(BA:BA="ПГП"),--(U:U="кг"),W:W)</f>
        <v>693.1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2023-11-17T09:27:01Z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