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1,23 Сочи\"/>
    </mc:Choice>
  </mc:AlternateContent>
  <xr:revisionPtr revIDLastSave="0" documentId="13_ncr:1_{CD806ABD-95FF-4382-B232-BA95B6D11283}" xr6:coauthVersionLast="45" xr6:coauthVersionMax="45" xr10:uidLastSave="{00000000-0000-0000-0000-000000000000}"/>
  <bookViews>
    <workbookView xWindow="-120" yWindow="-120" windowWidth="29040" windowHeight="15840" tabRatio="379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TDSheet!$A$3:$V$76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6" i="1"/>
  <c r="E46" i="1"/>
  <c r="F46" i="1"/>
  <c r="E45" i="1"/>
  <c r="F45" i="1"/>
  <c r="E19" i="1"/>
  <c r="F19" i="1"/>
  <c r="E65" i="1"/>
  <c r="L65" i="1" s="1"/>
  <c r="F65" i="1"/>
  <c r="F5" i="1" s="1"/>
  <c r="E5" i="1"/>
  <c r="L19" i="1"/>
  <c r="R19" i="1"/>
  <c r="S19" i="1"/>
  <c r="T19" i="1"/>
  <c r="L20" i="1"/>
  <c r="Q20" i="1" s="1"/>
  <c r="R20" i="1"/>
  <c r="S20" i="1"/>
  <c r="T20" i="1"/>
  <c r="L21" i="1"/>
  <c r="Q21" i="1" s="1"/>
  <c r="R21" i="1"/>
  <c r="S21" i="1"/>
  <c r="T21" i="1"/>
  <c r="L22" i="1"/>
  <c r="Q22" i="1" s="1"/>
  <c r="R22" i="1"/>
  <c r="S22" i="1"/>
  <c r="T22" i="1"/>
  <c r="L23" i="1"/>
  <c r="Q23" i="1" s="1"/>
  <c r="R23" i="1"/>
  <c r="S23" i="1"/>
  <c r="T23" i="1"/>
  <c r="L24" i="1"/>
  <c r="Q24" i="1" s="1"/>
  <c r="R24" i="1"/>
  <c r="S24" i="1"/>
  <c r="T24" i="1"/>
  <c r="L25" i="1"/>
  <c r="Q25" i="1" s="1"/>
  <c r="R25" i="1"/>
  <c r="S25" i="1"/>
  <c r="T25" i="1"/>
  <c r="L26" i="1"/>
  <c r="Q26" i="1" s="1"/>
  <c r="R26" i="1"/>
  <c r="S26" i="1"/>
  <c r="T26" i="1"/>
  <c r="L27" i="1"/>
  <c r="Q27" i="1" s="1"/>
  <c r="R27" i="1"/>
  <c r="S27" i="1"/>
  <c r="T27" i="1"/>
  <c r="L28" i="1"/>
  <c r="Q28" i="1" s="1"/>
  <c r="R28" i="1"/>
  <c r="S28" i="1"/>
  <c r="T28" i="1"/>
  <c r="L29" i="1"/>
  <c r="Q29" i="1" s="1"/>
  <c r="R29" i="1"/>
  <c r="S29" i="1"/>
  <c r="T29" i="1"/>
  <c r="L30" i="1"/>
  <c r="Q30" i="1" s="1"/>
  <c r="R30" i="1"/>
  <c r="S30" i="1"/>
  <c r="T30" i="1"/>
  <c r="L31" i="1"/>
  <c r="Q31" i="1" s="1"/>
  <c r="R31" i="1"/>
  <c r="S31" i="1"/>
  <c r="T31" i="1"/>
  <c r="L32" i="1"/>
  <c r="Q32" i="1" s="1"/>
  <c r="R32" i="1"/>
  <c r="S32" i="1"/>
  <c r="T32" i="1"/>
  <c r="L33" i="1"/>
  <c r="Q33" i="1" s="1"/>
  <c r="R33" i="1"/>
  <c r="S33" i="1"/>
  <c r="T33" i="1"/>
  <c r="L34" i="1"/>
  <c r="Q34" i="1" s="1"/>
  <c r="R34" i="1"/>
  <c r="S34" i="1"/>
  <c r="T34" i="1"/>
  <c r="L35" i="1"/>
  <c r="Q35" i="1" s="1"/>
  <c r="R35" i="1"/>
  <c r="S35" i="1"/>
  <c r="T35" i="1"/>
  <c r="L36" i="1"/>
  <c r="Q36" i="1" s="1"/>
  <c r="R36" i="1"/>
  <c r="S36" i="1"/>
  <c r="T36" i="1"/>
  <c r="L37" i="1"/>
  <c r="Q37" i="1" s="1"/>
  <c r="R37" i="1"/>
  <c r="S37" i="1"/>
  <c r="T37" i="1"/>
  <c r="L38" i="1"/>
  <c r="Q38" i="1" s="1"/>
  <c r="R38" i="1"/>
  <c r="S38" i="1"/>
  <c r="T38" i="1"/>
  <c r="L39" i="1"/>
  <c r="Q39" i="1" s="1"/>
  <c r="R39" i="1"/>
  <c r="S39" i="1"/>
  <c r="T39" i="1"/>
  <c r="L40" i="1"/>
  <c r="Q40" i="1" s="1"/>
  <c r="R40" i="1"/>
  <c r="S40" i="1"/>
  <c r="T40" i="1"/>
  <c r="L41" i="1"/>
  <c r="Q41" i="1" s="1"/>
  <c r="R41" i="1"/>
  <c r="S41" i="1"/>
  <c r="T41" i="1"/>
  <c r="L42" i="1"/>
  <c r="Q42" i="1" s="1"/>
  <c r="R42" i="1"/>
  <c r="S42" i="1"/>
  <c r="T42" i="1"/>
  <c r="L43" i="1"/>
  <c r="Q43" i="1" s="1"/>
  <c r="R43" i="1"/>
  <c r="S43" i="1"/>
  <c r="T43" i="1"/>
  <c r="L44" i="1"/>
  <c r="Q44" i="1" s="1"/>
  <c r="R44" i="1"/>
  <c r="S44" i="1"/>
  <c r="T44" i="1"/>
  <c r="L45" i="1"/>
  <c r="R45" i="1"/>
  <c r="S45" i="1"/>
  <c r="T45" i="1"/>
  <c r="L46" i="1"/>
  <c r="R46" i="1"/>
  <c r="S46" i="1"/>
  <c r="T46" i="1"/>
  <c r="L47" i="1"/>
  <c r="Q47" i="1" s="1"/>
  <c r="R47" i="1"/>
  <c r="S47" i="1"/>
  <c r="T47" i="1"/>
  <c r="L48" i="1"/>
  <c r="Q48" i="1" s="1"/>
  <c r="L49" i="1"/>
  <c r="Q49" i="1" s="1"/>
  <c r="R49" i="1"/>
  <c r="S49" i="1"/>
  <c r="T49" i="1"/>
  <c r="L50" i="1"/>
  <c r="Q50" i="1" s="1"/>
  <c r="R50" i="1"/>
  <c r="S50" i="1"/>
  <c r="T50" i="1"/>
  <c r="L51" i="1"/>
  <c r="Q51" i="1" s="1"/>
  <c r="R51" i="1"/>
  <c r="S51" i="1"/>
  <c r="T51" i="1"/>
  <c r="L52" i="1"/>
  <c r="Q52" i="1" s="1"/>
  <c r="R52" i="1"/>
  <c r="S52" i="1"/>
  <c r="T52" i="1"/>
  <c r="L53" i="1"/>
  <c r="Q53" i="1" s="1"/>
  <c r="R53" i="1"/>
  <c r="S53" i="1"/>
  <c r="T53" i="1"/>
  <c r="L54" i="1"/>
  <c r="Q54" i="1" s="1"/>
  <c r="R54" i="1"/>
  <c r="S54" i="1"/>
  <c r="T54" i="1"/>
  <c r="L55" i="1"/>
  <c r="Q55" i="1" s="1"/>
  <c r="R55" i="1"/>
  <c r="S55" i="1"/>
  <c r="T55" i="1"/>
  <c r="L56" i="1"/>
  <c r="Q56" i="1" s="1"/>
  <c r="R56" i="1"/>
  <c r="S56" i="1"/>
  <c r="T56" i="1"/>
  <c r="L57" i="1"/>
  <c r="Q57" i="1" s="1"/>
  <c r="R57" i="1"/>
  <c r="S57" i="1"/>
  <c r="T57" i="1"/>
  <c r="L58" i="1"/>
  <c r="Q58" i="1" s="1"/>
  <c r="R58" i="1"/>
  <c r="S58" i="1"/>
  <c r="T58" i="1"/>
  <c r="L59" i="1"/>
  <c r="Q59" i="1" s="1"/>
  <c r="R59" i="1"/>
  <c r="S59" i="1"/>
  <c r="T59" i="1"/>
  <c r="L60" i="1"/>
  <c r="Q60" i="1" s="1"/>
  <c r="R60" i="1"/>
  <c r="S60" i="1"/>
  <c r="T60" i="1"/>
  <c r="L61" i="1"/>
  <c r="Q61" i="1" s="1"/>
  <c r="R61" i="1"/>
  <c r="S61" i="1"/>
  <c r="T61" i="1"/>
  <c r="L62" i="1"/>
  <c r="Q62" i="1" s="1"/>
  <c r="R62" i="1"/>
  <c r="S62" i="1"/>
  <c r="T62" i="1"/>
  <c r="L63" i="1"/>
  <c r="Q63" i="1" s="1"/>
  <c r="R63" i="1"/>
  <c r="S63" i="1"/>
  <c r="T63" i="1"/>
  <c r="L64" i="1"/>
  <c r="Q64" i="1" s="1"/>
  <c r="R64" i="1"/>
  <c r="S64" i="1"/>
  <c r="T64" i="1"/>
  <c r="R65" i="1"/>
  <c r="S65" i="1"/>
  <c r="T65" i="1"/>
  <c r="L66" i="1"/>
  <c r="Q66" i="1" s="1"/>
  <c r="R66" i="1"/>
  <c r="S66" i="1"/>
  <c r="T66" i="1"/>
  <c r="L67" i="1"/>
  <c r="Q67" i="1" s="1"/>
  <c r="R67" i="1"/>
  <c r="S67" i="1"/>
  <c r="T67" i="1"/>
  <c r="L68" i="1"/>
  <c r="Q68" i="1" s="1"/>
  <c r="R68" i="1"/>
  <c r="S68" i="1"/>
  <c r="T68" i="1"/>
  <c r="L69" i="1"/>
  <c r="Q69" i="1" s="1"/>
  <c r="R69" i="1"/>
  <c r="S69" i="1"/>
  <c r="T69" i="1"/>
  <c r="L70" i="1"/>
  <c r="Q70" i="1" s="1"/>
  <c r="R70" i="1"/>
  <c r="S70" i="1"/>
  <c r="T70" i="1"/>
  <c r="L71" i="1"/>
  <c r="Q71" i="1" s="1"/>
  <c r="R71" i="1"/>
  <c r="S71" i="1"/>
  <c r="T71" i="1"/>
  <c r="L72" i="1"/>
  <c r="Q72" i="1" s="1"/>
  <c r="R72" i="1"/>
  <c r="S72" i="1"/>
  <c r="T72" i="1"/>
  <c r="L73" i="1"/>
  <c r="Q73" i="1" s="1"/>
  <c r="R73" i="1"/>
  <c r="S73" i="1"/>
  <c r="T73" i="1"/>
  <c r="L74" i="1"/>
  <c r="Q74" i="1" s="1"/>
  <c r="R74" i="1"/>
  <c r="S74" i="1"/>
  <c r="T74" i="1"/>
  <c r="L75" i="1"/>
  <c r="Q75" i="1" s="1"/>
  <c r="R75" i="1"/>
  <c r="S75" i="1"/>
  <c r="T75" i="1"/>
  <c r="L76" i="1"/>
  <c r="Q76" i="1" s="1"/>
  <c r="R76" i="1"/>
  <c r="S76" i="1"/>
  <c r="T76" i="1"/>
  <c r="M45" i="1" l="1"/>
  <c r="M68" i="1"/>
  <c r="M25" i="1"/>
  <c r="M69" i="1"/>
  <c r="P69" i="1" s="1"/>
  <c r="M59" i="1"/>
  <c r="P59" i="1" s="1"/>
  <c r="M53" i="1"/>
  <c r="P53" i="1" s="1"/>
  <c r="M56" i="1"/>
  <c r="P56" i="1" s="1"/>
  <c r="P49" i="1"/>
  <c r="M55" i="1"/>
  <c r="P55" i="1" s="1"/>
  <c r="M61" i="1"/>
  <c r="P61" i="1" s="1"/>
  <c r="P57" i="1"/>
  <c r="P51" i="1"/>
  <c r="M52" i="1"/>
  <c r="P52" i="1" s="1"/>
  <c r="P63" i="1"/>
  <c r="M19" i="1"/>
  <c r="P19" i="1" s="1"/>
  <c r="M21" i="1"/>
  <c r="P21" i="1" s="1"/>
  <c r="P25" i="1"/>
  <c r="M28" i="1"/>
  <c r="P28" i="1" s="1"/>
  <c r="M36" i="1"/>
  <c r="P36" i="1" s="1"/>
  <c r="M47" i="1"/>
  <c r="P47" i="1" s="1"/>
  <c r="M65" i="1"/>
  <c r="P65" i="1" s="1"/>
  <c r="P58" i="1"/>
  <c r="P54" i="1"/>
  <c r="M20" i="1"/>
  <c r="M23" i="1"/>
  <c r="P23" i="1" s="1"/>
  <c r="M26" i="1"/>
  <c r="P26" i="1" s="1"/>
  <c r="M29" i="1"/>
  <c r="M43" i="1"/>
  <c r="M46" i="1"/>
  <c r="P46" i="1" s="1"/>
  <c r="M50" i="1"/>
  <c r="P50" i="1" s="1"/>
  <c r="M60" i="1"/>
  <c r="P60" i="1" s="1"/>
  <c r="M62" i="1"/>
  <c r="P62" i="1" s="1"/>
  <c r="M64" i="1"/>
  <c r="P64" i="1" s="1"/>
  <c r="M70" i="1"/>
  <c r="P70" i="1" s="1"/>
  <c r="P45" i="1"/>
  <c r="P76" i="1"/>
  <c r="P74" i="1"/>
  <c r="P72" i="1"/>
  <c r="P68" i="1"/>
  <c r="P66" i="1"/>
  <c r="P48" i="1"/>
  <c r="P44" i="1"/>
  <c r="P42" i="1"/>
  <c r="P40" i="1"/>
  <c r="P38" i="1"/>
  <c r="P34" i="1"/>
  <c r="P32" i="1"/>
  <c r="P30" i="1"/>
  <c r="P24" i="1"/>
  <c r="P22" i="1"/>
  <c r="P20" i="1"/>
  <c r="Q19" i="1"/>
  <c r="Q45" i="1"/>
  <c r="Q46" i="1"/>
  <c r="P75" i="1"/>
  <c r="P73" i="1"/>
  <c r="P71" i="1"/>
  <c r="P67" i="1"/>
  <c r="P43" i="1"/>
  <c r="P41" i="1"/>
  <c r="P39" i="1"/>
  <c r="P37" i="1"/>
  <c r="P35" i="1"/>
  <c r="P33" i="1"/>
  <c r="P31" i="1"/>
  <c r="P29" i="1"/>
  <c r="P27" i="1"/>
  <c r="Q65" i="1"/>
  <c r="L7" i="1"/>
  <c r="M7" i="1" s="1"/>
  <c r="L8" i="1"/>
  <c r="L9" i="1"/>
  <c r="M9" i="1" s="1"/>
  <c r="L10" i="1"/>
  <c r="M10" i="1" s="1"/>
  <c r="L11" i="1"/>
  <c r="L12" i="1"/>
  <c r="M12" i="1" s="1"/>
  <c r="L13" i="1"/>
  <c r="M13" i="1" s="1"/>
  <c r="L14" i="1"/>
  <c r="M14" i="1" s="1"/>
  <c r="L15" i="1"/>
  <c r="L16" i="1"/>
  <c r="L17" i="1"/>
  <c r="M17" i="1" s="1"/>
  <c r="L18" i="1"/>
  <c r="L6" i="1"/>
  <c r="V5" i="1"/>
  <c r="N5" i="1"/>
  <c r="K5" i="1"/>
  <c r="J5" i="1"/>
  <c r="I5" i="1"/>
  <c r="H5" i="1"/>
  <c r="M6" i="1" l="1"/>
  <c r="Q6" i="1"/>
  <c r="Q17" i="1"/>
  <c r="P17" i="1"/>
  <c r="Q15" i="1"/>
  <c r="P15" i="1"/>
  <c r="Q13" i="1"/>
  <c r="P13" i="1"/>
  <c r="Q11" i="1"/>
  <c r="P11" i="1"/>
  <c r="Q9" i="1"/>
  <c r="P9" i="1"/>
  <c r="Q7" i="1"/>
  <c r="P7" i="1"/>
  <c r="Q18" i="1"/>
  <c r="P18" i="1"/>
  <c r="Q16" i="1"/>
  <c r="P16" i="1"/>
  <c r="Q14" i="1"/>
  <c r="P14" i="1"/>
  <c r="Q12" i="1"/>
  <c r="P12" i="1"/>
  <c r="Q10" i="1"/>
  <c r="P10" i="1"/>
  <c r="Q8" i="1"/>
  <c r="P8" i="1"/>
  <c r="L5" i="1"/>
  <c r="P6" i="1" l="1"/>
  <c r="M5" i="1"/>
  <c r="T7" i="1" l="1"/>
  <c r="T8" i="1"/>
  <c r="T9" i="1"/>
  <c r="T10" i="1"/>
  <c r="T11" i="1"/>
  <c r="T12" i="1"/>
  <c r="T13" i="1"/>
  <c r="T14" i="1"/>
  <c r="T15" i="1"/>
  <c r="T16" i="1"/>
  <c r="T17" i="1"/>
  <c r="T1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6" i="1"/>
  <c r="G7" i="1"/>
  <c r="G8" i="1"/>
  <c r="G9" i="1"/>
  <c r="G10" i="1"/>
  <c r="G12" i="1"/>
  <c r="G13" i="1"/>
  <c r="G14" i="1"/>
  <c r="G16" i="1"/>
  <c r="G17" i="1"/>
  <c r="G18" i="1"/>
  <c r="G20" i="1"/>
  <c r="G24" i="1"/>
  <c r="G25" i="1"/>
  <c r="G27" i="1"/>
  <c r="G35" i="1"/>
  <c r="G38" i="1"/>
  <c r="G39" i="1"/>
  <c r="G43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73" i="1"/>
  <c r="G74" i="1"/>
  <c r="G75" i="1"/>
  <c r="G76" i="1"/>
  <c r="G6" i="1"/>
  <c r="G51" i="1" l="1"/>
  <c r="G42" i="1"/>
  <c r="G11" i="1"/>
  <c r="R5" i="1"/>
  <c r="T5" i="1"/>
  <c r="G72" i="1"/>
  <c r="G70" i="1"/>
  <c r="G68" i="1"/>
  <c r="G66" i="1"/>
  <c r="G45" i="1"/>
  <c r="G41" i="1"/>
  <c r="G37" i="1"/>
  <c r="G33" i="1"/>
  <c r="G31" i="1"/>
  <c r="G29" i="1"/>
  <c r="G23" i="1"/>
  <c r="G21" i="1"/>
  <c r="G19" i="1"/>
  <c r="G15" i="1"/>
  <c r="G69" i="1"/>
  <c r="G65" i="1"/>
  <c r="G46" i="1"/>
  <c r="G44" i="1"/>
  <c r="G40" i="1"/>
  <c r="G36" i="1"/>
  <c r="G34" i="1"/>
  <c r="G32" i="1"/>
  <c r="G30" i="1"/>
  <c r="G28" i="1"/>
  <c r="G26" i="1"/>
  <c r="G22" i="1"/>
  <c r="S5" i="1"/>
</calcChain>
</file>

<file path=xl/sharedStrings.xml><?xml version="1.0" encoding="utf-8"?>
<sst xmlns="http://schemas.openxmlformats.org/spreadsheetml/2006/main" count="310" uniqueCount="97">
  <si>
    <t>Период: 06.11.2023 - 13.11.2023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</si>
  <si>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</si>
  <si>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</si>
  <si>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</si>
  <si>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</si>
  <si>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</si>
  <si>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</si>
  <si>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</si>
  <si>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</si>
  <si>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</si>
  <si>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</si>
  <si>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</si>
  <si>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</si>
  <si>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</si>
  <si>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</si>
  <si>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</si>
  <si>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</si>
  <si>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</si>
  <si>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</si>
  <si>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</si>
  <si>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</si>
  <si>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</si>
  <si>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</si>
  <si>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</si>
  <si>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</si>
  <si>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</si>
  <si>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</si>
  <si>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</si>
  <si>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</si>
  <si>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</si>
  <si>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</si>
  <si>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</si>
  <si>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</si>
  <si>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</si>
  <si>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</si>
  <si>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</si>
  <si>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</si>
  <si>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</si>
  <si>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</si>
  <si>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</si>
  <si>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</si>
  <si>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</si>
  <si>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</si>
  <si>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</si>
  <si>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</si>
  <si>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</si>
  <si>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</si>
  <si>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</si>
  <si>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</si>
  <si>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</si>
  <si>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</si>
  <si>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</si>
  <si>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</si>
  <si>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</si>
  <si>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</si>
  <si>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</si>
  <si>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</si>
  <si>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</si>
  <si>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</si>
  <si>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</si>
  <si>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</si>
  <si>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</si>
  <si>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</si>
  <si>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</si>
  <si>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</si>
  <si>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</si>
  <si>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</si>
  <si>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</si>
  <si>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</si>
  <si>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</si>
  <si>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</si>
  <si>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</si>
  <si>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</si>
  <si>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</si>
  <si>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</si>
  <si>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</si>
  <si>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</si>
  <si>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</si>
  <si>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</si>
  <si>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</si>
  <si>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</si>
  <si>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</si>
  <si>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</si>
  <si>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</si>
  <si>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</si>
  <si>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</si>
  <si>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</si>
  <si>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23,10</t>
  </si>
  <si>
    <t>ср 30,10</t>
  </si>
  <si>
    <t>коментарий</t>
  </si>
  <si>
    <t>вес</t>
  </si>
  <si>
    <t>от филиала</t>
  </si>
  <si>
    <t>комментарий филиала</t>
  </si>
  <si>
    <t>ср 03,11</t>
  </si>
  <si>
    <t xml:space="preserve"> 251  Сосиски Баварские, ВЕС.  ПОКОМ</t>
  </si>
  <si>
    <t xml:space="preserve"> 281  Сосиски Молочные для завтрака ТМ Особый рецепт, 0,4кг  ПОКОМ</t>
  </si>
  <si>
    <t xml:space="preserve"> 029  Сосиски Венские, Вязанка NDX МГС, 0.5кг,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</si>
</sst>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6" formatCode="0_ ;[Red]\-0\ "/>
  </numFmts>
  <fonts count="8" x14ac:knownFonts="1">
    <font>
      <sz val="8"/>
      <name val="Arial"/>
    </font>
    <font>
      <sz val="8"/>
      <name val="Arial"/>
      <family val="2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2" fillId="0" borderId="0" xfId="0" applyNumberFormat="1" applyFont="1" applyAlignment="1">
      <alignment horizontal="left" vertical="top"/>
    </xf>
    <xf numFmtId="166" fontId="3" fillId="3" borderId="2" xfId="0" applyNumberFormat="1" applyFont="1" applyFill="1" applyBorder="1" applyAlignment="1">
      <alignment horizontal="right" vertical="top"/>
    </xf>
    <xf numFmtId="166" fontId="3" fillId="3" borderId="1" xfId="0" applyNumberFormat="1" applyFont="1" applyFill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6" fontId="2" fillId="2" borderId="1" xfId="0" applyNumberFormat="1" applyFont="1" applyFill="1" applyBorder="1" applyAlignment="1">
      <alignment horizontal="left" vertical="top"/>
    </xf>
    <xf numFmtId="166" fontId="0" fillId="0" borderId="0" xfId="0" applyNumberFormat="1" applyAlignment="1"/>
    <xf numFmtId="166" fontId="3" fillId="3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2" fontId="0" fillId="0" borderId="0" xfId="0" applyNumberFormat="1"/>
    <xf numFmtId="166" fontId="4" fillId="4" borderId="0" xfId="0" applyNumberFormat="1" applyFont="1" applyFill="1"/>
    <xf numFmtId="166" fontId="4" fillId="5" borderId="0" xfId="0" applyNumberFormat="1" applyFont="1" applyFill="1"/>
    <xf numFmtId="166" fontId="5" fillId="0" borderId="0" xfId="0" applyNumberFormat="1" applyFont="1"/>
    <xf numFmtId="166" fontId="6" fillId="6" borderId="3" xfId="0" applyNumberFormat="1" applyFont="1" applyFill="1" applyBorder="1" applyAlignment="1">
      <alignment horizontal="right" vertical="top"/>
    </xf>
    <xf numFmtId="166" fontId="6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166" fontId="0" fillId="0" borderId="4" xfId="0" applyNumberFormat="1" applyBorder="1" applyAlignment="1"/>
    <xf numFmtId="0" fontId="1" fillId="0" borderId="5" xfId="1" applyNumberFormat="1" applyFont="1" applyBorder="1" applyAlignment="1">
      <alignment vertical="top" wrapText="1" indent="2"/>
    </xf>
    <xf numFmtId="0" fontId="1" fillId="0" borderId="5" xfId="1" applyNumberFormat="1" applyFont="1" applyBorder="1" applyAlignment="1">
      <alignment vertical="top" wrapText="1"/>
    </xf>
    <xf numFmtId="0" fontId="1" fillId="0" borderId="5" xfId="1" applyNumberFormat="1" applyFont="1" applyBorder="1" applyAlignment="1">
      <alignment horizontal="right" vertical="top"/>
    </xf>
    <xf numFmtId="164" fontId="1" fillId="0" borderId="5" xfId="1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left" vertical="top"/>
    </xf>
    <xf numFmtId="166" fontId="7" fillId="4" borderId="1" xfId="0" applyNumberFormat="1" applyFont="1" applyFill="1" applyBorder="1" applyAlignment="1">
      <alignment horizontal="right" vertical="top"/>
    </xf>
    <xf numFmtId="166" fontId="0" fillId="4" borderId="4" xfId="0" applyNumberFormat="1" applyFill="1" applyBorder="1" applyAlignment="1"/>
  </cellXfs>
  <cellStyles count="2">
    <cellStyle name="Обычный" xfId="0" builtinId="0"/>
    <cellStyle name="Обычный_Лист1" xfId="1" xr:uid="{283A20E7-AA7D-4434-9222-C0AD87444E7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3,11,23%20&#1050;&#1088;_&#1057;&#1095;_&#1056;&#1085;&#1044;/&#1076;&#1074;%2003,11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27.10.2023 - 03.11.2023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16,10</v>
          </cell>
          <cell r="T3" t="str">
            <v>ср 23,10</v>
          </cell>
          <cell r="U3" t="str">
            <v>ср 30,10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A5" t="str">
            <v>Основной склад ПОКОМ (Сочи)</v>
          </cell>
          <cell r="E5">
            <v>4344.9140000000007</v>
          </cell>
          <cell r="F5">
            <v>3614.5430000000006</v>
          </cell>
          <cell r="H5">
            <v>0</v>
          </cell>
          <cell r="I5">
            <v>0</v>
          </cell>
          <cell r="J5">
            <v>3148.7084000000004</v>
          </cell>
          <cell r="K5">
            <v>0</v>
          </cell>
          <cell r="L5">
            <v>890.59480000000008</v>
          </cell>
          <cell r="M5">
            <v>5818.2880000000005</v>
          </cell>
          <cell r="N5">
            <v>6574.8641999999991</v>
          </cell>
          <cell r="O5">
            <v>1860</v>
          </cell>
          <cell r="S5">
            <v>855.44840000000022</v>
          </cell>
          <cell r="T5">
            <v>1027.4536000000001</v>
          </cell>
          <cell r="U5">
            <v>929.23620000000017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4.18</v>
          </cell>
          <cell r="D6">
            <v>0.06</v>
          </cell>
          <cell r="E6">
            <v>4.24</v>
          </cell>
          <cell r="G6">
            <v>1</v>
          </cell>
          <cell r="J6">
            <v>5</v>
          </cell>
          <cell r="L6">
            <v>0.84800000000000009</v>
          </cell>
          <cell r="M6">
            <v>6.8720000000000017</v>
          </cell>
          <cell r="N6">
            <v>6.8720000000000017</v>
          </cell>
          <cell r="Q6">
            <v>14</v>
          </cell>
          <cell r="R6">
            <v>5.8962264150943389</v>
          </cell>
          <cell r="S6">
            <v>1.0336000000000001</v>
          </cell>
          <cell r="T6">
            <v>0.27999999999999997</v>
          </cell>
          <cell r="U6">
            <v>0.57199999999999995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77.906999999999996</v>
          </cell>
          <cell r="E7">
            <v>24.1</v>
          </cell>
          <cell r="F7">
            <v>49.786999999999999</v>
          </cell>
          <cell r="G7">
            <v>1</v>
          </cell>
          <cell r="J7">
            <v>0</v>
          </cell>
          <cell r="L7">
            <v>4.82</v>
          </cell>
          <cell r="M7">
            <v>17.693000000000005</v>
          </cell>
          <cell r="N7">
            <v>17.693000000000005</v>
          </cell>
          <cell r="Q7">
            <v>14</v>
          </cell>
          <cell r="R7">
            <v>10.329253112033195</v>
          </cell>
          <cell r="S7">
            <v>0.21840000000000001</v>
          </cell>
          <cell r="T7">
            <v>8.548</v>
          </cell>
          <cell r="U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20.292000000000002</v>
          </cell>
          <cell r="E8">
            <v>4.0439999999999996</v>
          </cell>
          <cell r="F8">
            <v>8.1620000000000008</v>
          </cell>
          <cell r="G8">
            <v>1</v>
          </cell>
          <cell r="J8">
            <v>0</v>
          </cell>
          <cell r="L8">
            <v>0.80879999999999996</v>
          </cell>
          <cell r="M8">
            <v>5</v>
          </cell>
          <cell r="N8">
            <v>5</v>
          </cell>
          <cell r="Q8">
            <v>16.273491592482692</v>
          </cell>
          <cell r="R8">
            <v>10.09149357072206</v>
          </cell>
          <cell r="S8">
            <v>0</v>
          </cell>
          <cell r="T8">
            <v>0.27060000000000001</v>
          </cell>
          <cell r="U8">
            <v>0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178</v>
          </cell>
          <cell r="D9">
            <v>122</v>
          </cell>
          <cell r="E9">
            <v>93</v>
          </cell>
          <cell r="F9">
            <v>180</v>
          </cell>
          <cell r="G9">
            <v>0.5</v>
          </cell>
          <cell r="J9">
            <v>0</v>
          </cell>
          <cell r="L9">
            <v>18.600000000000001</v>
          </cell>
          <cell r="M9">
            <v>80.400000000000034</v>
          </cell>
          <cell r="N9">
            <v>80.400000000000034</v>
          </cell>
          <cell r="Q9">
            <v>14</v>
          </cell>
          <cell r="R9">
            <v>9.6774193548387082</v>
          </cell>
          <cell r="S9">
            <v>17</v>
          </cell>
          <cell r="T9">
            <v>24</v>
          </cell>
          <cell r="U9">
            <v>16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520</v>
          </cell>
          <cell r="D10">
            <v>303</v>
          </cell>
          <cell r="E10">
            <v>350</v>
          </cell>
          <cell r="F10">
            <v>435</v>
          </cell>
          <cell r="G10">
            <v>0.4</v>
          </cell>
          <cell r="J10">
            <v>0</v>
          </cell>
          <cell r="L10">
            <v>70</v>
          </cell>
          <cell r="M10">
            <v>545</v>
          </cell>
          <cell r="N10">
            <v>545</v>
          </cell>
          <cell r="Q10">
            <v>14</v>
          </cell>
          <cell r="R10">
            <v>6.2142857142857144</v>
          </cell>
          <cell r="S10">
            <v>61.8</v>
          </cell>
          <cell r="T10">
            <v>75</v>
          </cell>
          <cell r="U10">
            <v>61.2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J11">
            <v>0</v>
          </cell>
          <cell r="L11">
            <v>2.4</v>
          </cell>
          <cell r="M11">
            <v>21.599999999999998</v>
          </cell>
          <cell r="N11">
            <v>12</v>
          </cell>
          <cell r="O11">
            <v>12</v>
          </cell>
          <cell r="P11" t="str">
            <v>Плохо продается</v>
          </cell>
          <cell r="Q11">
            <v>5</v>
          </cell>
          <cell r="R11">
            <v>0</v>
          </cell>
          <cell r="S11">
            <v>-0.8</v>
          </cell>
          <cell r="T11">
            <v>-2.2000000000000002</v>
          </cell>
          <cell r="U11">
            <v>-1.6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347</v>
          </cell>
          <cell r="D12">
            <v>249</v>
          </cell>
          <cell r="E12">
            <v>253</v>
          </cell>
          <cell r="F12">
            <v>311</v>
          </cell>
          <cell r="G12">
            <v>0.45</v>
          </cell>
          <cell r="J12">
            <v>0</v>
          </cell>
          <cell r="L12">
            <v>50.6</v>
          </cell>
          <cell r="M12">
            <v>397.4</v>
          </cell>
          <cell r="N12">
            <v>397.4</v>
          </cell>
          <cell r="Q12">
            <v>14</v>
          </cell>
          <cell r="R12">
            <v>6.1462450592885371</v>
          </cell>
          <cell r="S12">
            <v>13.8</v>
          </cell>
          <cell r="T12">
            <v>61.4</v>
          </cell>
          <cell r="U12">
            <v>42.2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299</v>
          </cell>
          <cell r="D13">
            <v>245</v>
          </cell>
          <cell r="E13">
            <v>294</v>
          </cell>
          <cell r="F13">
            <v>219</v>
          </cell>
          <cell r="G13">
            <v>0.45</v>
          </cell>
          <cell r="J13">
            <v>18</v>
          </cell>
          <cell r="L13">
            <v>58.8</v>
          </cell>
          <cell r="M13">
            <v>527.4</v>
          </cell>
          <cell r="N13">
            <v>527.4</v>
          </cell>
          <cell r="Q13">
            <v>13</v>
          </cell>
          <cell r="R13">
            <v>4.0306122448979593</v>
          </cell>
          <cell r="S13">
            <v>36.4</v>
          </cell>
          <cell r="T13">
            <v>44</v>
          </cell>
          <cell r="U13">
            <v>43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72</v>
          </cell>
          <cell r="E14">
            <v>28</v>
          </cell>
          <cell r="F14">
            <v>31</v>
          </cell>
          <cell r="G14">
            <v>0.5</v>
          </cell>
          <cell r="J14">
            <v>0</v>
          </cell>
          <cell r="L14">
            <v>5.6</v>
          </cell>
          <cell r="M14">
            <v>47.399999999999991</v>
          </cell>
          <cell r="N14">
            <v>47.399999999999991</v>
          </cell>
          <cell r="Q14">
            <v>14</v>
          </cell>
          <cell r="R14">
            <v>5.5357142857142865</v>
          </cell>
          <cell r="S14">
            <v>2</v>
          </cell>
          <cell r="T14">
            <v>10.8</v>
          </cell>
          <cell r="U14">
            <v>0.8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50</v>
          </cell>
          <cell r="E15">
            <v>27</v>
          </cell>
          <cell r="F15">
            <v>15</v>
          </cell>
          <cell r="G15">
            <v>0.4</v>
          </cell>
          <cell r="J15">
            <v>0</v>
          </cell>
          <cell r="L15">
            <v>5.4</v>
          </cell>
          <cell r="M15">
            <v>49.800000000000011</v>
          </cell>
          <cell r="N15">
            <v>80</v>
          </cell>
          <cell r="O15">
            <v>80</v>
          </cell>
          <cell r="P15" t="str">
            <v>СВ</v>
          </cell>
          <cell r="Q15">
            <v>17.592592592592592</v>
          </cell>
          <cell r="R15">
            <v>2.7777777777777777</v>
          </cell>
          <cell r="S15">
            <v>4.5999999999999996</v>
          </cell>
          <cell r="T15">
            <v>6</v>
          </cell>
          <cell r="U15">
            <v>-0.4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70</v>
          </cell>
          <cell r="E16">
            <v>22</v>
          </cell>
          <cell r="F16">
            <v>48</v>
          </cell>
          <cell r="G16">
            <v>0.17</v>
          </cell>
          <cell r="J16">
            <v>0</v>
          </cell>
          <cell r="L16">
            <v>4.4000000000000004</v>
          </cell>
          <cell r="M16">
            <v>13.600000000000009</v>
          </cell>
          <cell r="N16">
            <v>13.600000000000009</v>
          </cell>
          <cell r="Q16">
            <v>14</v>
          </cell>
          <cell r="R16">
            <v>10.909090909090908</v>
          </cell>
          <cell r="S16">
            <v>4.8</v>
          </cell>
          <cell r="T16">
            <v>1</v>
          </cell>
          <cell r="U16">
            <v>3.8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E17">
            <v>12</v>
          </cell>
          <cell r="F17">
            <v>13</v>
          </cell>
          <cell r="G17">
            <v>0.45</v>
          </cell>
          <cell r="J17">
            <v>30</v>
          </cell>
          <cell r="L17">
            <v>2.4</v>
          </cell>
          <cell r="N17">
            <v>0</v>
          </cell>
          <cell r="Q17">
            <v>17.916666666666668</v>
          </cell>
          <cell r="R17">
            <v>17.916666666666668</v>
          </cell>
          <cell r="S17">
            <v>-0.4</v>
          </cell>
          <cell r="T17">
            <v>3.2</v>
          </cell>
          <cell r="U17">
            <v>0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J18">
            <v>0</v>
          </cell>
          <cell r="L18">
            <v>0</v>
          </cell>
          <cell r="N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-1</v>
          </cell>
          <cell r="E19">
            <v>-1</v>
          </cell>
          <cell r="F19">
            <v>-1</v>
          </cell>
          <cell r="G19">
            <v>0.5</v>
          </cell>
          <cell r="J19">
            <v>50</v>
          </cell>
          <cell r="L19">
            <v>-0.2</v>
          </cell>
          <cell r="M19">
            <v>10</v>
          </cell>
          <cell r="N19">
            <v>100</v>
          </cell>
          <cell r="O19">
            <v>200</v>
          </cell>
          <cell r="P19" t="str">
            <v>Акция</v>
          </cell>
          <cell r="Q19">
            <v>-745</v>
          </cell>
          <cell r="R19">
            <v>-245</v>
          </cell>
          <cell r="S19">
            <v>5.8</v>
          </cell>
          <cell r="T19">
            <v>4.4000000000000004</v>
          </cell>
          <cell r="U19">
            <v>2.2000000000000002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19</v>
          </cell>
          <cell r="D20">
            <v>2</v>
          </cell>
          <cell r="E20">
            <v>5</v>
          </cell>
          <cell r="F20">
            <v>15</v>
          </cell>
          <cell r="G20">
            <v>0.5</v>
          </cell>
          <cell r="J20">
            <v>0</v>
          </cell>
          <cell r="L20">
            <v>1</v>
          </cell>
          <cell r="N20">
            <v>0</v>
          </cell>
          <cell r="O20">
            <v>20</v>
          </cell>
          <cell r="P20" t="str">
            <v>св</v>
          </cell>
          <cell r="Q20">
            <v>15</v>
          </cell>
          <cell r="R20">
            <v>15</v>
          </cell>
          <cell r="S20">
            <v>1.4</v>
          </cell>
          <cell r="T20">
            <v>0.6</v>
          </cell>
          <cell r="U20">
            <v>0.6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30</v>
          </cell>
          <cell r="E21">
            <v>9</v>
          </cell>
          <cell r="F21">
            <v>8</v>
          </cell>
          <cell r="G21">
            <v>0.3</v>
          </cell>
          <cell r="J21">
            <v>30</v>
          </cell>
          <cell r="L21">
            <v>1.8</v>
          </cell>
          <cell r="N21">
            <v>48</v>
          </cell>
          <cell r="O21">
            <v>48</v>
          </cell>
          <cell r="P21" t="str">
            <v>Акция</v>
          </cell>
          <cell r="Q21">
            <v>47.777777777777779</v>
          </cell>
          <cell r="R21">
            <v>21.111111111111111</v>
          </cell>
          <cell r="S21">
            <v>4.2</v>
          </cell>
          <cell r="T21">
            <v>2.6</v>
          </cell>
          <cell r="U21">
            <v>0.4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D22">
            <v>20</v>
          </cell>
          <cell r="E22">
            <v>13</v>
          </cell>
          <cell r="F22">
            <v>6</v>
          </cell>
          <cell r="G22">
            <v>0.5</v>
          </cell>
          <cell r="J22">
            <v>20</v>
          </cell>
          <cell r="L22">
            <v>2.6</v>
          </cell>
          <cell r="M22">
            <v>10.399999999999999</v>
          </cell>
          <cell r="N22">
            <v>80</v>
          </cell>
          <cell r="O22">
            <v>80</v>
          </cell>
          <cell r="P22" t="str">
            <v>Акция</v>
          </cell>
          <cell r="Q22">
            <v>40.769230769230766</v>
          </cell>
          <cell r="R22">
            <v>10</v>
          </cell>
          <cell r="S22">
            <v>1.2</v>
          </cell>
          <cell r="T22">
            <v>3.4</v>
          </cell>
          <cell r="U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63</v>
          </cell>
          <cell r="D23">
            <v>1</v>
          </cell>
          <cell r="E23">
            <v>47</v>
          </cell>
          <cell r="G23">
            <v>0.35</v>
          </cell>
          <cell r="J23">
            <v>150</v>
          </cell>
          <cell r="L23">
            <v>9.4</v>
          </cell>
          <cell r="N23">
            <v>70</v>
          </cell>
          <cell r="O23">
            <v>90</v>
          </cell>
          <cell r="P23" t="str">
            <v>св</v>
          </cell>
          <cell r="Q23">
            <v>23.404255319148934</v>
          </cell>
          <cell r="R23">
            <v>15.957446808510637</v>
          </cell>
          <cell r="S23">
            <v>21.6</v>
          </cell>
          <cell r="T23">
            <v>4.4000000000000004</v>
          </cell>
          <cell r="U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65</v>
          </cell>
          <cell r="E24">
            <v>37</v>
          </cell>
          <cell r="F24">
            <v>21</v>
          </cell>
          <cell r="G24">
            <v>0.17</v>
          </cell>
          <cell r="J24">
            <v>36.599999999999994</v>
          </cell>
          <cell r="L24">
            <v>7.4</v>
          </cell>
          <cell r="M24">
            <v>46.000000000000014</v>
          </cell>
          <cell r="N24">
            <v>46.000000000000014</v>
          </cell>
          <cell r="Q24">
            <v>14</v>
          </cell>
          <cell r="R24">
            <v>7.7837837837837824</v>
          </cell>
          <cell r="S24">
            <v>3.6</v>
          </cell>
          <cell r="T24">
            <v>7.6</v>
          </cell>
          <cell r="U24">
            <v>7.8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</v>
          </cell>
          <cell r="D25">
            <v>27</v>
          </cell>
          <cell r="E25">
            <v>7</v>
          </cell>
          <cell r="F25">
            <v>18</v>
          </cell>
          <cell r="G25">
            <v>0.38</v>
          </cell>
          <cell r="J25">
            <v>5</v>
          </cell>
          <cell r="L25">
            <v>1.4</v>
          </cell>
          <cell r="N25">
            <v>0</v>
          </cell>
          <cell r="Q25">
            <v>16.428571428571431</v>
          </cell>
          <cell r="R25">
            <v>16.428571428571431</v>
          </cell>
          <cell r="S25">
            <v>1</v>
          </cell>
          <cell r="T25">
            <v>3.6</v>
          </cell>
          <cell r="U25">
            <v>3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19</v>
          </cell>
          <cell r="D26">
            <v>42</v>
          </cell>
          <cell r="E26">
            <v>40</v>
          </cell>
          <cell r="F26">
            <v>18</v>
          </cell>
          <cell r="G26">
            <v>0.42</v>
          </cell>
          <cell r="J26">
            <v>60</v>
          </cell>
          <cell r="L26">
            <v>8</v>
          </cell>
          <cell r="M26">
            <v>34</v>
          </cell>
          <cell r="N26">
            <v>42</v>
          </cell>
          <cell r="O26">
            <v>42</v>
          </cell>
          <cell r="P26" t="str">
            <v>св</v>
          </cell>
          <cell r="Q26">
            <v>15</v>
          </cell>
          <cell r="R26">
            <v>9.75</v>
          </cell>
          <cell r="S26">
            <v>10.199999999999999</v>
          </cell>
          <cell r="T26">
            <v>9.6</v>
          </cell>
          <cell r="U26">
            <v>10</v>
          </cell>
        </row>
        <row r="27">
          <cell r="A27" t="str">
            <v xml:space="preserve"> 095  Сосиски Баварские,  0.42кг, БАВАРУШКИ ПОКОМ</v>
          </cell>
          <cell r="B27" t="str">
            <v>шт</v>
          </cell>
          <cell r="C27">
            <v>-2</v>
          </cell>
          <cell r="F27">
            <v>-2</v>
          </cell>
          <cell r="G27">
            <v>0</v>
          </cell>
          <cell r="J27">
            <v>0</v>
          </cell>
          <cell r="L27">
            <v>0</v>
          </cell>
          <cell r="N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0.4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159</v>
          </cell>
          <cell r="E28">
            <v>135</v>
          </cell>
          <cell r="F28">
            <v>-2</v>
          </cell>
          <cell r="G28">
            <v>0.42</v>
          </cell>
          <cell r="J28">
            <v>349</v>
          </cell>
          <cell r="L28">
            <v>27</v>
          </cell>
          <cell r="M28">
            <v>31</v>
          </cell>
          <cell r="N28">
            <v>100</v>
          </cell>
          <cell r="O28">
            <v>120</v>
          </cell>
          <cell r="P28" t="str">
            <v>св</v>
          </cell>
          <cell r="Q28">
            <v>16.555555555555557</v>
          </cell>
          <cell r="R28">
            <v>12.851851851851851</v>
          </cell>
          <cell r="S28">
            <v>44.6</v>
          </cell>
          <cell r="T28">
            <v>26.8</v>
          </cell>
          <cell r="U28">
            <v>48.8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66</v>
          </cell>
          <cell r="D29">
            <v>36</v>
          </cell>
          <cell r="E29">
            <v>87</v>
          </cell>
          <cell r="F29">
            <v>-5</v>
          </cell>
          <cell r="G29">
            <v>0.6</v>
          </cell>
          <cell r="J29">
            <v>166.8</v>
          </cell>
          <cell r="L29">
            <v>17.399999999999999</v>
          </cell>
          <cell r="M29">
            <v>81.799999999999955</v>
          </cell>
          <cell r="N29">
            <v>140</v>
          </cell>
          <cell r="O29">
            <v>150</v>
          </cell>
          <cell r="P29" t="str">
            <v>св</v>
          </cell>
          <cell r="Q29">
            <v>17.3448275862069</v>
          </cell>
          <cell r="R29">
            <v>9.2988505747126453</v>
          </cell>
          <cell r="S29">
            <v>21.6</v>
          </cell>
          <cell r="T29">
            <v>19.2</v>
          </cell>
          <cell r="U29">
            <v>23.8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-1</v>
          </cell>
          <cell r="D30">
            <v>57</v>
          </cell>
          <cell r="E30">
            <v>32</v>
          </cell>
          <cell r="F30">
            <v>5</v>
          </cell>
          <cell r="G30">
            <v>0.35</v>
          </cell>
          <cell r="J30">
            <v>20</v>
          </cell>
          <cell r="L30">
            <v>6.4</v>
          </cell>
          <cell r="M30">
            <v>58.2</v>
          </cell>
          <cell r="N30">
            <v>80</v>
          </cell>
          <cell r="O30">
            <v>90</v>
          </cell>
          <cell r="P30" t="str">
            <v>св</v>
          </cell>
          <cell r="Q30">
            <v>16.40625</v>
          </cell>
          <cell r="R30">
            <v>3.90625</v>
          </cell>
          <cell r="S30">
            <v>6.6</v>
          </cell>
          <cell r="T30">
            <v>7.4</v>
          </cell>
          <cell r="U30">
            <v>-1.6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27</v>
          </cell>
          <cell r="D31">
            <v>38</v>
          </cell>
          <cell r="E31">
            <v>38</v>
          </cell>
          <cell r="G31">
            <v>0.35</v>
          </cell>
          <cell r="J31">
            <v>0</v>
          </cell>
          <cell r="L31">
            <v>7.6</v>
          </cell>
          <cell r="M31">
            <v>68.399999999999991</v>
          </cell>
          <cell r="N31">
            <v>80</v>
          </cell>
          <cell r="O31">
            <v>90</v>
          </cell>
          <cell r="P31" t="str">
            <v>св</v>
          </cell>
          <cell r="Q31">
            <v>10.526315789473685</v>
          </cell>
          <cell r="R31">
            <v>0</v>
          </cell>
          <cell r="S31">
            <v>6.4</v>
          </cell>
          <cell r="T31">
            <v>7.4</v>
          </cell>
          <cell r="U31">
            <v>3.2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48</v>
          </cell>
          <cell r="E32">
            <v>31</v>
          </cell>
          <cell r="G32">
            <v>0.35</v>
          </cell>
          <cell r="J32">
            <v>30</v>
          </cell>
          <cell r="L32">
            <v>6.2</v>
          </cell>
          <cell r="M32">
            <v>56.8</v>
          </cell>
          <cell r="N32">
            <v>80</v>
          </cell>
          <cell r="O32">
            <v>90</v>
          </cell>
          <cell r="P32" t="str">
            <v>св</v>
          </cell>
          <cell r="Q32">
            <v>17.741935483870968</v>
          </cell>
          <cell r="R32">
            <v>4.838709677419355</v>
          </cell>
          <cell r="S32">
            <v>7.6</v>
          </cell>
          <cell r="T32">
            <v>6.2</v>
          </cell>
          <cell r="U32">
            <v>-2.2000000000000002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463.34500000000003</v>
          </cell>
          <cell r="D33">
            <v>97.1</v>
          </cell>
          <cell r="E33">
            <v>248.17500000000001</v>
          </cell>
          <cell r="F33">
            <v>207.065</v>
          </cell>
          <cell r="G33">
            <v>1</v>
          </cell>
          <cell r="J33">
            <v>0</v>
          </cell>
          <cell r="L33">
            <v>49.635000000000005</v>
          </cell>
          <cell r="M33">
            <v>438.19000000000011</v>
          </cell>
          <cell r="N33">
            <v>300</v>
          </cell>
          <cell r="Q33">
            <v>10.215875894026391</v>
          </cell>
          <cell r="R33">
            <v>4.1717538027601488</v>
          </cell>
          <cell r="S33">
            <v>16.997999999999998</v>
          </cell>
          <cell r="T33">
            <v>31.274999999999999</v>
          </cell>
          <cell r="U33">
            <v>35.994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518.64499999999998</v>
          </cell>
          <cell r="D34">
            <v>2.6</v>
          </cell>
          <cell r="E34">
            <v>228.51</v>
          </cell>
          <cell r="F34">
            <v>284.41000000000003</v>
          </cell>
          <cell r="G34">
            <v>1</v>
          </cell>
          <cell r="J34">
            <v>600</v>
          </cell>
          <cell r="L34">
            <v>45.701999999999998</v>
          </cell>
          <cell r="N34">
            <v>300</v>
          </cell>
          <cell r="Q34">
            <v>25.915933657170367</v>
          </cell>
          <cell r="R34">
            <v>19.351669511181132</v>
          </cell>
          <cell r="S34">
            <v>81.463800000000006</v>
          </cell>
          <cell r="T34">
            <v>56.302599999999998</v>
          </cell>
          <cell r="U34">
            <v>69.975999999999999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6.8410000000000002</v>
          </cell>
          <cell r="E35">
            <v>0.38</v>
          </cell>
          <cell r="F35">
            <v>6.4610000000000003</v>
          </cell>
          <cell r="G35">
            <v>1</v>
          </cell>
          <cell r="J35">
            <v>0</v>
          </cell>
          <cell r="L35">
            <v>7.5999999999999998E-2</v>
          </cell>
          <cell r="N35">
            <v>0</v>
          </cell>
          <cell r="Q35">
            <v>85.01315789473685</v>
          </cell>
          <cell r="R35">
            <v>85.01315789473685</v>
          </cell>
          <cell r="S35">
            <v>0.2266</v>
          </cell>
          <cell r="T35">
            <v>0.22599999999999998</v>
          </cell>
          <cell r="U35">
            <v>0.156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C36">
            <v>15.32</v>
          </cell>
          <cell r="D36">
            <v>46.09</v>
          </cell>
          <cell r="E36">
            <v>17.88</v>
          </cell>
          <cell r="F36">
            <v>43.44</v>
          </cell>
          <cell r="G36">
            <v>1</v>
          </cell>
          <cell r="J36">
            <v>0</v>
          </cell>
          <cell r="L36">
            <v>3.5759999999999996</v>
          </cell>
          <cell r="M36">
            <v>6.6239999999999952</v>
          </cell>
          <cell r="N36">
            <v>30</v>
          </cell>
          <cell r="O36">
            <v>30</v>
          </cell>
          <cell r="P36" t="str">
            <v>св</v>
          </cell>
          <cell r="Q36">
            <v>20.536912751677853</v>
          </cell>
          <cell r="R36">
            <v>12.14765100671141</v>
          </cell>
          <cell r="S36">
            <v>3.8520000000000003</v>
          </cell>
          <cell r="T36">
            <v>7.1519999999999992</v>
          </cell>
          <cell r="U36">
            <v>4.5640000000000001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D37">
            <v>68.004999999999995</v>
          </cell>
          <cell r="E37">
            <v>60.064999999999998</v>
          </cell>
          <cell r="G37">
            <v>1</v>
          </cell>
          <cell r="J37">
            <v>40</v>
          </cell>
          <cell r="L37">
            <v>12.013</v>
          </cell>
          <cell r="M37">
            <v>104.15600000000001</v>
          </cell>
          <cell r="N37">
            <v>150</v>
          </cell>
          <cell r="Q37">
            <v>15.816199117622576</v>
          </cell>
          <cell r="R37">
            <v>3.3297261300258052</v>
          </cell>
          <cell r="S37">
            <v>9.331999999999999</v>
          </cell>
          <cell r="T37">
            <v>6.2520000000000007</v>
          </cell>
          <cell r="U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5.34</v>
          </cell>
          <cell r="E38">
            <v>0.755</v>
          </cell>
          <cell r="F38">
            <v>4.585</v>
          </cell>
          <cell r="G38">
            <v>1</v>
          </cell>
          <cell r="J38">
            <v>0</v>
          </cell>
          <cell r="L38">
            <v>0.151</v>
          </cell>
          <cell r="N38">
            <v>0</v>
          </cell>
          <cell r="Q38">
            <v>30.364238410596027</v>
          </cell>
          <cell r="R38">
            <v>30.364238410596027</v>
          </cell>
          <cell r="S38">
            <v>6.8000000000000005E-2</v>
          </cell>
          <cell r="T38">
            <v>7.1999999999999995E-2</v>
          </cell>
          <cell r="U38">
            <v>0.20659999999999998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16.292999999999999</v>
          </cell>
          <cell r="E39">
            <v>0.69099999999999995</v>
          </cell>
          <cell r="F39">
            <v>15.602</v>
          </cell>
          <cell r="G39">
            <v>1</v>
          </cell>
          <cell r="J39">
            <v>0</v>
          </cell>
          <cell r="L39">
            <v>0.13819999999999999</v>
          </cell>
          <cell r="N39">
            <v>0</v>
          </cell>
          <cell r="Q39">
            <v>112.89435600578872</v>
          </cell>
          <cell r="R39">
            <v>112.89435600578872</v>
          </cell>
          <cell r="S39">
            <v>2.7911999999999999</v>
          </cell>
          <cell r="T39">
            <v>0.83740000000000003</v>
          </cell>
          <cell r="U39">
            <v>0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16.945</v>
          </cell>
          <cell r="D40">
            <v>204.09299999999999</v>
          </cell>
          <cell r="E40">
            <v>206.17400000000001</v>
          </cell>
          <cell r="F40">
            <v>14.804</v>
          </cell>
          <cell r="G40">
            <v>1</v>
          </cell>
          <cell r="J40">
            <v>200</v>
          </cell>
          <cell r="L40">
            <v>41.2348</v>
          </cell>
          <cell r="M40">
            <v>362.48320000000001</v>
          </cell>
          <cell r="N40">
            <v>200</v>
          </cell>
          <cell r="O40">
            <v>200</v>
          </cell>
          <cell r="P40" t="str">
            <v>только 200</v>
          </cell>
          <cell r="Q40">
            <v>10.059561341391252</v>
          </cell>
          <cell r="R40">
            <v>5.2092892411264273</v>
          </cell>
          <cell r="S40">
            <v>30.590399999999999</v>
          </cell>
          <cell r="T40">
            <v>31.727399999999999</v>
          </cell>
          <cell r="U40">
            <v>96.966800000000006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3.59</v>
          </cell>
          <cell r="D41">
            <v>15.882999999999999</v>
          </cell>
          <cell r="E41">
            <v>7.1840000000000002</v>
          </cell>
          <cell r="F41">
            <v>11.53</v>
          </cell>
          <cell r="G41">
            <v>1</v>
          </cell>
          <cell r="J41">
            <v>0</v>
          </cell>
          <cell r="L41">
            <v>1.4368000000000001</v>
          </cell>
          <cell r="M41">
            <v>8.5852000000000022</v>
          </cell>
          <cell r="N41">
            <v>8</v>
          </cell>
          <cell r="O41">
            <v>8</v>
          </cell>
          <cell r="P41" t="str">
            <v>один короб</v>
          </cell>
          <cell r="Q41">
            <v>13.59270601336303</v>
          </cell>
          <cell r="R41">
            <v>8.0247772828507795</v>
          </cell>
          <cell r="S41">
            <v>1.6565999999999999</v>
          </cell>
          <cell r="T41">
            <v>2.0840000000000001</v>
          </cell>
          <cell r="U41">
            <v>0.25579999999999997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6.83</v>
          </cell>
          <cell r="D42">
            <v>1.3320000000000001</v>
          </cell>
          <cell r="E42">
            <v>-1.3240000000000001</v>
          </cell>
          <cell r="G42">
            <v>1</v>
          </cell>
          <cell r="J42">
            <v>0</v>
          </cell>
          <cell r="L42">
            <v>-0.26480000000000004</v>
          </cell>
          <cell r="M42">
            <v>10</v>
          </cell>
          <cell r="N42">
            <v>8</v>
          </cell>
          <cell r="O42">
            <v>8</v>
          </cell>
          <cell r="P42" t="str">
            <v>один короб</v>
          </cell>
          <cell r="Q42">
            <v>-30.21148036253776</v>
          </cell>
          <cell r="R42">
            <v>0</v>
          </cell>
          <cell r="S42">
            <v>0.2732</v>
          </cell>
          <cell r="T42">
            <v>-0.19419999999999998</v>
          </cell>
          <cell r="U42">
            <v>0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170.49</v>
          </cell>
          <cell r="E43">
            <v>86.027000000000001</v>
          </cell>
          <cell r="F43">
            <v>39.468000000000004</v>
          </cell>
          <cell r="G43">
            <v>1</v>
          </cell>
          <cell r="J43">
            <v>60.9084</v>
          </cell>
          <cell r="L43">
            <v>17.205400000000001</v>
          </cell>
          <cell r="M43">
            <v>140.49920000000003</v>
          </cell>
          <cell r="N43">
            <v>140.49920000000003</v>
          </cell>
          <cell r="Q43">
            <v>14</v>
          </cell>
          <cell r="R43">
            <v>5.8340056028921152</v>
          </cell>
          <cell r="S43">
            <v>12.7714</v>
          </cell>
          <cell r="T43">
            <v>18.9968</v>
          </cell>
          <cell r="U43">
            <v>19.283200000000001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D44">
            <v>24.446000000000002</v>
          </cell>
          <cell r="E44">
            <v>8.9030000000000005</v>
          </cell>
          <cell r="F44">
            <v>13.593</v>
          </cell>
          <cell r="G44">
            <v>1</v>
          </cell>
          <cell r="J44">
            <v>0</v>
          </cell>
          <cell r="L44">
            <v>1.7806000000000002</v>
          </cell>
          <cell r="M44">
            <v>11.335400000000003</v>
          </cell>
          <cell r="N44">
            <v>8</v>
          </cell>
          <cell r="O44">
            <v>8</v>
          </cell>
          <cell r="P44" t="str">
            <v>один короб</v>
          </cell>
          <cell r="Q44">
            <v>12.126811187240255</v>
          </cell>
          <cell r="R44">
            <v>7.6339436145119617</v>
          </cell>
          <cell r="S44">
            <v>1.845</v>
          </cell>
          <cell r="T44">
            <v>2.8210000000000002</v>
          </cell>
          <cell r="U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4.3330000000000002</v>
          </cell>
          <cell r="G45">
            <v>0</v>
          </cell>
          <cell r="J45">
            <v>0</v>
          </cell>
          <cell r="L45">
            <v>0</v>
          </cell>
          <cell r="M45">
            <v>10</v>
          </cell>
          <cell r="N45">
            <v>0</v>
          </cell>
          <cell r="O45">
            <v>0</v>
          </cell>
          <cell r="P45" t="str">
            <v>не продается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23</v>
          </cell>
          <cell r="E46">
            <v>-1</v>
          </cell>
          <cell r="G46">
            <v>0.35</v>
          </cell>
          <cell r="J46">
            <v>60</v>
          </cell>
          <cell r="L46">
            <v>-0.2</v>
          </cell>
          <cell r="N46">
            <v>36</v>
          </cell>
          <cell r="O46">
            <v>36</v>
          </cell>
          <cell r="P46" t="str">
            <v>Акция</v>
          </cell>
          <cell r="Q46">
            <v>-480</v>
          </cell>
          <cell r="R46">
            <v>-300</v>
          </cell>
          <cell r="S46">
            <v>0</v>
          </cell>
          <cell r="T46">
            <v>0</v>
          </cell>
          <cell r="U46">
            <v>4.4000000000000004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151</v>
          </cell>
          <cell r="E47">
            <v>79</v>
          </cell>
          <cell r="F47">
            <v>36</v>
          </cell>
          <cell r="G47">
            <v>0.4</v>
          </cell>
          <cell r="J47">
            <v>50</v>
          </cell>
          <cell r="L47">
            <v>15.8</v>
          </cell>
          <cell r="M47">
            <v>135.20000000000002</v>
          </cell>
          <cell r="N47">
            <v>200</v>
          </cell>
          <cell r="O47">
            <v>200</v>
          </cell>
          <cell r="P47" t="str">
            <v xml:space="preserve"> Акция</v>
          </cell>
          <cell r="Q47">
            <v>18.101265822784811</v>
          </cell>
          <cell r="R47">
            <v>5.443037974683544</v>
          </cell>
          <cell r="S47">
            <v>20</v>
          </cell>
          <cell r="T47">
            <v>8.1999999999999993</v>
          </cell>
          <cell r="U47">
            <v>10.199999999999999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282</v>
          </cell>
          <cell r="D48">
            <v>200</v>
          </cell>
          <cell r="E48">
            <v>195</v>
          </cell>
          <cell r="F48">
            <v>269</v>
          </cell>
          <cell r="G48">
            <v>0.45</v>
          </cell>
          <cell r="J48">
            <v>0</v>
          </cell>
          <cell r="L48">
            <v>39</v>
          </cell>
          <cell r="M48">
            <v>277</v>
          </cell>
          <cell r="N48">
            <v>277</v>
          </cell>
          <cell r="Q48">
            <v>14</v>
          </cell>
          <cell r="R48">
            <v>6.8974358974358978</v>
          </cell>
          <cell r="S48">
            <v>43</v>
          </cell>
          <cell r="T48">
            <v>48.4</v>
          </cell>
          <cell r="U48">
            <v>36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148</v>
          </cell>
          <cell r="D49">
            <v>120</v>
          </cell>
          <cell r="E49">
            <v>139</v>
          </cell>
          <cell r="F49">
            <v>119</v>
          </cell>
          <cell r="G49">
            <v>0.4</v>
          </cell>
          <cell r="J49">
            <v>0</v>
          </cell>
          <cell r="L49">
            <v>27.8</v>
          </cell>
          <cell r="M49">
            <v>242.40000000000003</v>
          </cell>
          <cell r="N49">
            <v>242.40000000000003</v>
          </cell>
          <cell r="Q49">
            <v>13.000000000000002</v>
          </cell>
          <cell r="R49">
            <v>4.2805755395683454</v>
          </cell>
          <cell r="S49">
            <v>20.6</v>
          </cell>
          <cell r="T49">
            <v>24.2</v>
          </cell>
          <cell r="U49">
            <v>20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220</v>
          </cell>
          <cell r="D50">
            <v>132</v>
          </cell>
          <cell r="E50">
            <v>138</v>
          </cell>
          <cell r="F50">
            <v>180</v>
          </cell>
          <cell r="G50">
            <v>0.4</v>
          </cell>
          <cell r="J50">
            <v>41</v>
          </cell>
          <cell r="L50">
            <v>27.6</v>
          </cell>
          <cell r="M50">
            <v>165.40000000000003</v>
          </cell>
          <cell r="N50">
            <v>165.40000000000003</v>
          </cell>
          <cell r="Q50">
            <v>14</v>
          </cell>
          <cell r="R50">
            <v>8.0072463768115938</v>
          </cell>
          <cell r="S50">
            <v>34.200000000000003</v>
          </cell>
          <cell r="T50">
            <v>40.6</v>
          </cell>
          <cell r="U50">
            <v>31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18</v>
          </cell>
          <cell r="E51">
            <v>17</v>
          </cell>
          <cell r="G51">
            <v>0.4</v>
          </cell>
          <cell r="J51">
            <v>0</v>
          </cell>
          <cell r="L51">
            <v>3.4</v>
          </cell>
          <cell r="M51">
            <v>30.599999999999998</v>
          </cell>
          <cell r="N51">
            <v>18</v>
          </cell>
          <cell r="O51">
            <v>18</v>
          </cell>
          <cell r="P51" t="str">
            <v>Плохо продается</v>
          </cell>
          <cell r="Q51">
            <v>5.2941176470588234</v>
          </cell>
          <cell r="R51">
            <v>0</v>
          </cell>
          <cell r="S51">
            <v>3.8</v>
          </cell>
          <cell r="T51">
            <v>4.2</v>
          </cell>
          <cell r="U51">
            <v>-0.4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B52" t="str">
            <v>шт</v>
          </cell>
          <cell r="C52">
            <v>15</v>
          </cell>
          <cell r="E52">
            <v>15</v>
          </cell>
          <cell r="F52">
            <v>-1</v>
          </cell>
          <cell r="G52">
            <v>0.4</v>
          </cell>
          <cell r="J52">
            <v>32</v>
          </cell>
          <cell r="L52">
            <v>3</v>
          </cell>
          <cell r="M52">
            <v>11</v>
          </cell>
          <cell r="N52">
            <v>11</v>
          </cell>
          <cell r="Q52">
            <v>14</v>
          </cell>
          <cell r="R52">
            <v>10.333333333333334</v>
          </cell>
          <cell r="S52">
            <v>4.2</v>
          </cell>
          <cell r="T52">
            <v>2.6</v>
          </cell>
          <cell r="U52">
            <v>4.5999999999999996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C53">
            <v>1</v>
          </cell>
          <cell r="D53">
            <v>20</v>
          </cell>
          <cell r="E53">
            <v>15</v>
          </cell>
          <cell r="G53">
            <v>0.35</v>
          </cell>
          <cell r="J53">
            <v>75.600000000000009</v>
          </cell>
          <cell r="L53">
            <v>3</v>
          </cell>
          <cell r="N53">
            <v>0</v>
          </cell>
          <cell r="Q53">
            <v>25.200000000000003</v>
          </cell>
          <cell r="R53">
            <v>25.200000000000003</v>
          </cell>
          <cell r="S53">
            <v>9.4</v>
          </cell>
          <cell r="T53">
            <v>6.4</v>
          </cell>
          <cell r="U53">
            <v>10.4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-19</v>
          </cell>
          <cell r="D54">
            <v>157</v>
          </cell>
          <cell r="E54">
            <v>73</v>
          </cell>
          <cell r="F54">
            <v>44</v>
          </cell>
          <cell r="G54">
            <v>0.4</v>
          </cell>
          <cell r="J54">
            <v>0</v>
          </cell>
          <cell r="L54">
            <v>14.6</v>
          </cell>
          <cell r="M54">
            <v>131.19999999999999</v>
          </cell>
          <cell r="N54">
            <v>131.19999999999999</v>
          </cell>
          <cell r="Q54">
            <v>12</v>
          </cell>
          <cell r="R54">
            <v>3.0136986301369864</v>
          </cell>
          <cell r="S54">
            <v>17.600000000000001</v>
          </cell>
          <cell r="T54">
            <v>18.8</v>
          </cell>
          <cell r="U54">
            <v>4.8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123</v>
          </cell>
          <cell r="E55">
            <v>92</v>
          </cell>
          <cell r="G55">
            <v>0.4</v>
          </cell>
          <cell r="J55">
            <v>154.20000000000005</v>
          </cell>
          <cell r="L55">
            <v>18.399999999999999</v>
          </cell>
          <cell r="M55">
            <v>103.39999999999992</v>
          </cell>
          <cell r="N55">
            <v>103.39999999999992</v>
          </cell>
          <cell r="Q55">
            <v>14</v>
          </cell>
          <cell r="R55">
            <v>8.3804347826086989</v>
          </cell>
          <cell r="S55">
            <v>17.2</v>
          </cell>
          <cell r="T55">
            <v>20.399999999999999</v>
          </cell>
          <cell r="U55">
            <v>22.6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86</v>
          </cell>
          <cell r="E56">
            <v>14</v>
          </cell>
          <cell r="F56">
            <v>64</v>
          </cell>
          <cell r="G56">
            <v>0.4</v>
          </cell>
          <cell r="J56">
            <v>0</v>
          </cell>
          <cell r="L56">
            <v>2.8</v>
          </cell>
          <cell r="N56">
            <v>0</v>
          </cell>
          <cell r="Q56">
            <v>22.857142857142858</v>
          </cell>
          <cell r="R56">
            <v>22.857142857142858</v>
          </cell>
          <cell r="S56">
            <v>0</v>
          </cell>
          <cell r="T56">
            <v>0</v>
          </cell>
          <cell r="U56">
            <v>0.8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232.94800000000001</v>
          </cell>
          <cell r="D57">
            <v>1.36</v>
          </cell>
          <cell r="E57">
            <v>73.05</v>
          </cell>
          <cell r="F57">
            <v>159.898</v>
          </cell>
          <cell r="G57">
            <v>1</v>
          </cell>
          <cell r="J57">
            <v>200</v>
          </cell>
          <cell r="L57">
            <v>14.61</v>
          </cell>
          <cell r="N57">
            <v>0</v>
          </cell>
          <cell r="Q57">
            <v>24.633675564681727</v>
          </cell>
          <cell r="R57">
            <v>24.633675564681727</v>
          </cell>
          <cell r="S57">
            <v>43.482199999999999</v>
          </cell>
          <cell r="T57">
            <v>23.57</v>
          </cell>
          <cell r="U57">
            <v>46.509799999999998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14.73</v>
          </cell>
          <cell r="D58">
            <v>43.664999999999999</v>
          </cell>
          <cell r="E58">
            <v>8.06</v>
          </cell>
          <cell r="F58">
            <v>48.994999999999997</v>
          </cell>
          <cell r="G58">
            <v>1</v>
          </cell>
          <cell r="J58">
            <v>0</v>
          </cell>
          <cell r="L58">
            <v>1.6120000000000001</v>
          </cell>
          <cell r="N58">
            <v>0</v>
          </cell>
          <cell r="Q58">
            <v>30.393920595533494</v>
          </cell>
          <cell r="R58">
            <v>30.393920595533494</v>
          </cell>
          <cell r="S58">
            <v>4.1779999999999999</v>
          </cell>
          <cell r="T58">
            <v>5.36</v>
          </cell>
          <cell r="U58">
            <v>1.3439999999999999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52.773000000000003</v>
          </cell>
          <cell r="F59">
            <v>52.773000000000003</v>
          </cell>
          <cell r="G59">
            <v>1</v>
          </cell>
          <cell r="J59">
            <v>100</v>
          </cell>
          <cell r="L59">
            <v>0</v>
          </cell>
          <cell r="N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60.472999999999999</v>
          </cell>
          <cell r="U59">
            <v>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353</v>
          </cell>
          <cell r="D60">
            <v>472</v>
          </cell>
          <cell r="E60">
            <v>392</v>
          </cell>
          <cell r="F60">
            <v>395</v>
          </cell>
          <cell r="G60">
            <v>0.45</v>
          </cell>
          <cell r="J60">
            <v>0</v>
          </cell>
          <cell r="L60">
            <v>78.400000000000006</v>
          </cell>
          <cell r="M60">
            <v>702.60000000000014</v>
          </cell>
          <cell r="N60">
            <v>702.60000000000014</v>
          </cell>
          <cell r="Q60">
            <v>14</v>
          </cell>
          <cell r="R60">
            <v>5.0382653061224483</v>
          </cell>
          <cell r="S60">
            <v>79.8</v>
          </cell>
          <cell r="T60">
            <v>89.8</v>
          </cell>
          <cell r="U60">
            <v>61.8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325</v>
          </cell>
          <cell r="D61">
            <v>352</v>
          </cell>
          <cell r="E61">
            <v>286</v>
          </cell>
          <cell r="F61">
            <v>359</v>
          </cell>
          <cell r="G61">
            <v>0.45</v>
          </cell>
          <cell r="J61">
            <v>165.80000000000007</v>
          </cell>
          <cell r="L61">
            <v>57.2</v>
          </cell>
          <cell r="M61">
            <v>276</v>
          </cell>
          <cell r="N61">
            <v>276</v>
          </cell>
          <cell r="Q61">
            <v>14</v>
          </cell>
          <cell r="R61">
            <v>9.174825174825175</v>
          </cell>
          <cell r="S61">
            <v>56.6</v>
          </cell>
          <cell r="T61">
            <v>80</v>
          </cell>
          <cell r="U61">
            <v>65.400000000000006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80</v>
          </cell>
          <cell r="D62">
            <v>189</v>
          </cell>
          <cell r="E62">
            <v>250</v>
          </cell>
          <cell r="F62">
            <v>-7</v>
          </cell>
          <cell r="G62">
            <v>0.45</v>
          </cell>
          <cell r="J62">
            <v>246.40000000000003</v>
          </cell>
          <cell r="L62">
            <v>50</v>
          </cell>
          <cell r="M62">
            <v>460.59999999999997</v>
          </cell>
          <cell r="N62">
            <v>460.59999999999997</v>
          </cell>
          <cell r="Q62">
            <v>14</v>
          </cell>
          <cell r="R62">
            <v>4.7880000000000003</v>
          </cell>
          <cell r="S62">
            <v>31.2</v>
          </cell>
          <cell r="T62">
            <v>37.6</v>
          </cell>
          <cell r="U62">
            <v>40.200000000000003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D63">
            <v>6</v>
          </cell>
          <cell r="F63">
            <v>6</v>
          </cell>
          <cell r="G63">
            <v>0.4</v>
          </cell>
          <cell r="J63">
            <v>5</v>
          </cell>
          <cell r="L63">
            <v>0</v>
          </cell>
          <cell r="N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0.6</v>
          </cell>
          <cell r="U63">
            <v>0.6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11</v>
          </cell>
          <cell r="E64">
            <v>5</v>
          </cell>
          <cell r="F64">
            <v>5</v>
          </cell>
          <cell r="G64">
            <v>0.4</v>
          </cell>
          <cell r="J64">
            <v>15.400000000000002</v>
          </cell>
          <cell r="L64">
            <v>1</v>
          </cell>
          <cell r="N64">
            <v>0</v>
          </cell>
          <cell r="Q64">
            <v>20.400000000000002</v>
          </cell>
          <cell r="R64">
            <v>20.400000000000002</v>
          </cell>
          <cell r="S64">
            <v>0.6</v>
          </cell>
          <cell r="T64">
            <v>1.2</v>
          </cell>
          <cell r="U64">
            <v>2.2000000000000002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21.245000000000001</v>
          </cell>
          <cell r="D65">
            <v>55.085000000000001</v>
          </cell>
          <cell r="E65">
            <v>33</v>
          </cell>
          <cell r="F65">
            <v>15.75</v>
          </cell>
          <cell r="G65">
            <v>1</v>
          </cell>
          <cell r="J65">
            <v>40</v>
          </cell>
          <cell r="L65">
            <v>6.6</v>
          </cell>
          <cell r="M65">
            <v>36.649999999999991</v>
          </cell>
          <cell r="N65">
            <v>80</v>
          </cell>
          <cell r="O65">
            <v>80</v>
          </cell>
          <cell r="P65" t="str">
            <v xml:space="preserve"> Акция</v>
          </cell>
          <cell r="Q65">
            <v>20.56818181818182</v>
          </cell>
          <cell r="R65">
            <v>8.4469696969696972</v>
          </cell>
          <cell r="S65">
            <v>0.26800000000000002</v>
          </cell>
          <cell r="T65">
            <v>7.1879999999999997</v>
          </cell>
          <cell r="U65">
            <v>3.8759999999999999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D66">
            <v>60</v>
          </cell>
          <cell r="E66">
            <v>42</v>
          </cell>
          <cell r="F66">
            <v>18</v>
          </cell>
          <cell r="G66">
            <v>0.1</v>
          </cell>
          <cell r="J66">
            <v>80</v>
          </cell>
          <cell r="L66">
            <v>8.4</v>
          </cell>
          <cell r="M66">
            <v>19.600000000000009</v>
          </cell>
          <cell r="N66">
            <v>80</v>
          </cell>
          <cell r="O66">
            <v>100</v>
          </cell>
          <cell r="P66" t="str">
            <v>св</v>
          </cell>
          <cell r="Q66">
            <v>21.19047619047619</v>
          </cell>
          <cell r="R66">
            <v>11.666666666666666</v>
          </cell>
          <cell r="S66">
            <v>4.5999999999999996</v>
          </cell>
          <cell r="T66">
            <v>8</v>
          </cell>
          <cell r="U66">
            <v>7.4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-2</v>
          </cell>
          <cell r="F67">
            <v>-2</v>
          </cell>
          <cell r="G67">
            <v>0</v>
          </cell>
          <cell r="J67">
            <v>0</v>
          </cell>
          <cell r="L67">
            <v>0</v>
          </cell>
          <cell r="N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0.4</v>
          </cell>
          <cell r="U67">
            <v>0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 t="str">
            <v>шт</v>
          </cell>
          <cell r="D68">
            <v>12</v>
          </cell>
          <cell r="E68">
            <v>3</v>
          </cell>
          <cell r="F68">
            <v>8</v>
          </cell>
          <cell r="G68">
            <v>0.6</v>
          </cell>
          <cell r="J68">
            <v>0</v>
          </cell>
          <cell r="L68">
            <v>0.6</v>
          </cell>
          <cell r="N68">
            <v>6</v>
          </cell>
          <cell r="O68">
            <v>6</v>
          </cell>
          <cell r="P68" t="str">
            <v>св</v>
          </cell>
          <cell r="Q68">
            <v>23.333333333333336</v>
          </cell>
          <cell r="R68">
            <v>13.333333333333334</v>
          </cell>
          <cell r="S68">
            <v>0</v>
          </cell>
          <cell r="T68">
            <v>1.2</v>
          </cell>
          <cell r="U68">
            <v>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 t="str">
            <v>шт</v>
          </cell>
          <cell r="D69">
            <v>6</v>
          </cell>
          <cell r="E69">
            <v>2</v>
          </cell>
          <cell r="F69">
            <v>4</v>
          </cell>
          <cell r="G69">
            <v>0.6</v>
          </cell>
          <cell r="J69">
            <v>5</v>
          </cell>
          <cell r="L69">
            <v>0.4</v>
          </cell>
          <cell r="N69">
            <v>6</v>
          </cell>
          <cell r="O69">
            <v>6</v>
          </cell>
          <cell r="P69" t="str">
            <v>св</v>
          </cell>
          <cell r="Q69">
            <v>37.5</v>
          </cell>
          <cell r="R69">
            <v>22.5</v>
          </cell>
          <cell r="S69">
            <v>0</v>
          </cell>
          <cell r="T69">
            <v>0.4</v>
          </cell>
          <cell r="U69">
            <v>0.8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 t="str">
            <v>шт</v>
          </cell>
          <cell r="D70">
            <v>12</v>
          </cell>
          <cell r="E70">
            <v>8</v>
          </cell>
          <cell r="F70">
            <v>4</v>
          </cell>
          <cell r="G70">
            <v>0.6</v>
          </cell>
          <cell r="J70">
            <v>0</v>
          </cell>
          <cell r="L70">
            <v>1.6</v>
          </cell>
          <cell r="M70">
            <v>15.200000000000003</v>
          </cell>
          <cell r="N70">
            <v>6</v>
          </cell>
          <cell r="O70">
            <v>6</v>
          </cell>
          <cell r="P70" t="str">
            <v>св</v>
          </cell>
          <cell r="Q70">
            <v>6.25</v>
          </cell>
          <cell r="R70">
            <v>2.5</v>
          </cell>
          <cell r="S70">
            <v>0</v>
          </cell>
          <cell r="T70">
            <v>1.2</v>
          </cell>
          <cell r="U70">
            <v>0</v>
          </cell>
        </row>
        <row r="71">
          <cell r="A71" t="str">
            <v xml:space="preserve"> 358  Колбаса Молочная стародворская, амифлекс, 0,5кг, ТМ Стародворье</v>
          </cell>
          <cell r="B71" t="str">
            <v>шт</v>
          </cell>
          <cell r="C71">
            <v>12</v>
          </cell>
          <cell r="F71">
            <v>12</v>
          </cell>
          <cell r="G71">
            <v>0.5</v>
          </cell>
          <cell r="J71">
            <v>0</v>
          </cell>
          <cell r="L71">
            <v>0</v>
          </cell>
          <cell r="N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0.2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B72" t="str">
            <v>шт</v>
          </cell>
          <cell r="C72">
            <v>7</v>
          </cell>
          <cell r="E72">
            <v>6</v>
          </cell>
          <cell r="F72">
            <v>-1</v>
          </cell>
          <cell r="G72">
            <v>0.28000000000000003</v>
          </cell>
          <cell r="J72">
            <v>7</v>
          </cell>
          <cell r="L72">
            <v>1.2</v>
          </cell>
          <cell r="M72">
            <v>10.8</v>
          </cell>
          <cell r="N72">
            <v>30</v>
          </cell>
          <cell r="O72">
            <v>42</v>
          </cell>
          <cell r="P72" t="str">
            <v>св</v>
          </cell>
          <cell r="Q72">
            <v>30</v>
          </cell>
          <cell r="R72">
            <v>5</v>
          </cell>
          <cell r="S72">
            <v>6</v>
          </cell>
          <cell r="T72">
            <v>0.8</v>
          </cell>
          <cell r="U72">
            <v>1</v>
          </cell>
        </row>
        <row r="73">
          <cell r="A73" t="str">
            <v>БОНУС_Колбаса вареная Филейская ТМ Вязанка ТС Классическая ВЕС  ПОКОМ</v>
          </cell>
          <cell r="B73" t="str">
            <v>кг</v>
          </cell>
          <cell r="C73">
            <v>-19.38</v>
          </cell>
          <cell r="D73">
            <v>1.36</v>
          </cell>
          <cell r="E73">
            <v>4.0599999999999996</v>
          </cell>
          <cell r="F73">
            <v>-24.78</v>
          </cell>
          <cell r="G73">
            <v>0</v>
          </cell>
          <cell r="J73">
            <v>0</v>
          </cell>
          <cell r="L73">
            <v>0.81199999999999994</v>
          </cell>
          <cell r="N73">
            <v>0</v>
          </cell>
          <cell r="Q73">
            <v>-30.517241379310349</v>
          </cell>
          <cell r="R73">
            <v>-30.517241379310349</v>
          </cell>
          <cell r="S73">
            <v>0</v>
          </cell>
          <cell r="T73">
            <v>3.6119999999999997</v>
          </cell>
          <cell r="U73">
            <v>0.53200000000000003</v>
          </cell>
        </row>
        <row r="74">
          <cell r="A74" t="str">
            <v>БОНУС_Колбаса Докторская Особая ТМ Особый рецепт,  0,5кг, ПОКОМ</v>
          </cell>
          <cell r="B74" t="str">
            <v>шт</v>
          </cell>
          <cell r="C74">
            <v>-49</v>
          </cell>
          <cell r="D74">
            <v>5</v>
          </cell>
          <cell r="E74">
            <v>68</v>
          </cell>
          <cell r="F74">
            <v>-131</v>
          </cell>
          <cell r="G74">
            <v>0</v>
          </cell>
          <cell r="J74">
            <v>0</v>
          </cell>
          <cell r="L74">
            <v>13.6</v>
          </cell>
          <cell r="N74">
            <v>0</v>
          </cell>
          <cell r="Q74">
            <v>-9.632352941176471</v>
          </cell>
          <cell r="R74">
            <v>-9.632352941176471</v>
          </cell>
          <cell r="S74">
            <v>14.6</v>
          </cell>
          <cell r="T74">
            <v>30</v>
          </cell>
          <cell r="U74">
            <v>30.4</v>
          </cell>
        </row>
        <row r="75">
          <cell r="A75" t="str">
            <v>БОНУС_Колбаса Сервелат Филедворский, фиброуз, в/у 0,35 кг срез,  ПОКОМ</v>
          </cell>
          <cell r="B75" t="str">
            <v>шт</v>
          </cell>
          <cell r="C75">
            <v>-20</v>
          </cell>
          <cell r="D75">
            <v>27</v>
          </cell>
          <cell r="E75">
            <v>7</v>
          </cell>
          <cell r="G75">
            <v>0</v>
          </cell>
          <cell r="J75">
            <v>0</v>
          </cell>
          <cell r="L75">
            <v>1.4</v>
          </cell>
          <cell r="N75">
            <v>0</v>
          </cell>
          <cell r="Q75">
            <v>0</v>
          </cell>
          <cell r="R75">
            <v>0</v>
          </cell>
          <cell r="S75">
            <v>0.8</v>
          </cell>
          <cell r="T75">
            <v>0.4</v>
          </cell>
          <cell r="U75">
            <v>4.2</v>
          </cell>
        </row>
        <row r="76">
          <cell r="A76" t="str">
            <v>БОНУС_Сосиски Сочинки с сочной грудинкой, МГС 0.4кг,   ПОКОМ</v>
          </cell>
          <cell r="B76" t="str">
            <v>шт</v>
          </cell>
          <cell r="C76">
            <v>-16</v>
          </cell>
          <cell r="D76">
            <v>2</v>
          </cell>
          <cell r="E76">
            <v>23</v>
          </cell>
          <cell r="F76">
            <v>-47</v>
          </cell>
          <cell r="G76">
            <v>0</v>
          </cell>
          <cell r="J76">
            <v>0</v>
          </cell>
          <cell r="L76">
            <v>4.5999999999999996</v>
          </cell>
          <cell r="N76">
            <v>0</v>
          </cell>
          <cell r="Q76">
            <v>-10.217391304347826</v>
          </cell>
          <cell r="R76">
            <v>-10.217391304347826</v>
          </cell>
          <cell r="S76">
            <v>5.2</v>
          </cell>
          <cell r="T76">
            <v>8.8000000000000007</v>
          </cell>
          <cell r="U7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77"/>
  <sheetViews>
    <sheetView tabSelected="1" workbookViewId="0">
      <pane ySplit="5" topLeftCell="A21" activePane="bottomLeft" state="frozen"/>
      <selection pane="bottomLeft" activeCell="U36" sqref="U36"/>
    </sheetView>
  </sheetViews>
  <sheetFormatPr defaultColWidth="10.5" defaultRowHeight="11.45" customHeight="1" outlineLevelRow="1" x14ac:dyDescent="0.2"/>
  <cols>
    <col min="1" max="1" width="71" style="1" customWidth="1"/>
    <col min="2" max="2" width="7.1640625" style="1" customWidth="1"/>
    <col min="3" max="6" width="6.6640625" style="1" customWidth="1"/>
    <col min="7" max="7" width="5" style="18" customWidth="1"/>
    <col min="8" max="8" width="1" style="9" customWidth="1"/>
    <col min="9" max="9" width="1.1640625" style="9" customWidth="1"/>
    <col min="10" max="10" width="1" style="9" customWidth="1"/>
    <col min="11" max="11" width="1.1640625" style="9" customWidth="1"/>
    <col min="12" max="12" width="7.1640625" style="9" customWidth="1"/>
    <col min="13" max="14" width="10.5" style="9"/>
    <col min="15" max="15" width="16.6640625" style="9" customWidth="1"/>
    <col min="16" max="17" width="6.5" style="9" customWidth="1"/>
    <col min="18" max="20" width="8.33203125" style="9" customWidth="1"/>
    <col min="21" max="21" width="29.5" style="9" customWidth="1"/>
    <col min="22" max="16384" width="10.5" style="9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79</v>
      </c>
      <c r="H3" s="2" t="s">
        <v>80</v>
      </c>
      <c r="I3" s="2" t="s">
        <v>81</v>
      </c>
      <c r="J3" s="2" t="s">
        <v>82</v>
      </c>
      <c r="K3" s="2" t="s">
        <v>82</v>
      </c>
      <c r="L3" s="2" t="s">
        <v>83</v>
      </c>
      <c r="M3" s="2" t="s">
        <v>82</v>
      </c>
      <c r="N3" s="13" t="s">
        <v>84</v>
      </c>
      <c r="O3" s="14"/>
      <c r="P3" s="2" t="s">
        <v>85</v>
      </c>
      <c r="Q3" s="2" t="s">
        <v>86</v>
      </c>
      <c r="R3" s="15" t="s">
        <v>87</v>
      </c>
      <c r="S3" s="15" t="s">
        <v>88</v>
      </c>
      <c r="T3" s="15" t="s">
        <v>93</v>
      </c>
      <c r="U3" s="2" t="s">
        <v>89</v>
      </c>
      <c r="V3" s="2" t="s">
        <v>90</v>
      </c>
    </row>
    <row r="4" spans="1:22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2"/>
      <c r="I4" s="2"/>
      <c r="J4" s="15"/>
      <c r="K4" s="2"/>
      <c r="L4" s="2"/>
      <c r="M4" s="2"/>
      <c r="N4" s="13" t="s">
        <v>91</v>
      </c>
      <c r="O4" s="14" t="s">
        <v>92</v>
      </c>
      <c r="P4" s="2"/>
      <c r="Q4" s="2"/>
      <c r="R4" s="2"/>
      <c r="S4" s="2"/>
      <c r="T4" s="2"/>
      <c r="U4" s="2"/>
      <c r="V4" s="2"/>
    </row>
    <row r="5" spans="1:22" ht="11.1" customHeight="1" x14ac:dyDescent="0.2">
      <c r="A5" s="10"/>
      <c r="B5" s="10"/>
      <c r="C5" s="4"/>
      <c r="D5" s="5"/>
      <c r="E5" s="16">
        <f t="shared" ref="E5:F5" si="0">SUM(E6:E280)</f>
        <v>4260.5959999999995</v>
      </c>
      <c r="F5" s="16">
        <f t="shared" si="0"/>
        <v>8727.8979999999992</v>
      </c>
      <c r="G5" s="12"/>
      <c r="H5" s="16">
        <f t="shared" ref="H5:I5" si="1">SUM(H6:H73)</f>
        <v>0</v>
      </c>
      <c r="I5" s="16">
        <f t="shared" si="1"/>
        <v>0</v>
      </c>
      <c r="J5" s="16">
        <f>SUM(J6:J280)</f>
        <v>0</v>
      </c>
      <c r="K5" s="16">
        <f>SUM(K6:K280)</f>
        <v>0</v>
      </c>
      <c r="L5" s="16">
        <f>SUM(L6:L280)</f>
        <v>852.11919999999986</v>
      </c>
      <c r="M5" s="16">
        <f>SUM(M6:M280)</f>
        <v>3448.2833999999993</v>
      </c>
      <c r="N5" s="16">
        <f>SUM(N6:N280)</f>
        <v>0</v>
      </c>
      <c r="O5" s="17"/>
      <c r="P5" s="2"/>
      <c r="Q5" s="2"/>
      <c r="R5" s="16">
        <f>SUM(R6:R280)</f>
        <v>1027.4536000000001</v>
      </c>
      <c r="S5" s="16">
        <f>SUM(S6:S280)</f>
        <v>929.23620000000017</v>
      </c>
      <c r="T5" s="16">
        <f>SUM(T6:T280)</f>
        <v>890.59480000000008</v>
      </c>
      <c r="U5" s="2"/>
      <c r="V5" s="16">
        <f t="shared" ref="V5" si="2">SUM(V6:V280)</f>
        <v>1787.5873999999997</v>
      </c>
    </row>
    <row r="6" spans="1:22" ht="11.1" customHeight="1" outlineLevel="1" x14ac:dyDescent="0.2">
      <c r="A6" s="11" t="s">
        <v>9</v>
      </c>
      <c r="B6" s="11" t="s">
        <v>10</v>
      </c>
      <c r="C6" s="6"/>
      <c r="D6" s="7">
        <v>23.16</v>
      </c>
      <c r="E6" s="7">
        <v>8.2940000000000005</v>
      </c>
      <c r="F6" s="7">
        <v>13.105</v>
      </c>
      <c r="G6" s="18">
        <f>VLOOKUP(A6,[1]TDSheet!$A:$G,7,0)</f>
        <v>1</v>
      </c>
      <c r="L6" s="9">
        <f>E6/5</f>
        <v>1.6588000000000001</v>
      </c>
      <c r="M6" s="20">
        <f>13*L6-F6</f>
        <v>8.4593999999999987</v>
      </c>
      <c r="N6" s="20"/>
      <c r="P6" s="9">
        <f>(F6+M6)/L6</f>
        <v>12.999999999999998</v>
      </c>
      <c r="Q6" s="9">
        <f>F6/L6</f>
        <v>7.9002893658066071</v>
      </c>
      <c r="R6" s="9">
        <f>VLOOKUP(A6,[1]TDSheet!$A:$T,20,0)</f>
        <v>0.27999999999999997</v>
      </c>
      <c r="S6" s="9">
        <f>VLOOKUP(A6,[1]TDSheet!$A:$U,21,0)</f>
        <v>0.57199999999999995</v>
      </c>
      <c r="T6" s="9">
        <f>VLOOKUP(A6,[1]TDSheet!$A:$L,12,0)</f>
        <v>0.84800000000000009</v>
      </c>
      <c r="V6" s="9">
        <f>M6*G6</f>
        <v>8.4593999999999987</v>
      </c>
    </row>
    <row r="7" spans="1:22" ht="11.1" customHeight="1" outlineLevel="1" x14ac:dyDescent="0.2">
      <c r="A7" s="11" t="s">
        <v>11</v>
      </c>
      <c r="B7" s="11" t="s">
        <v>10</v>
      </c>
      <c r="C7" s="7">
        <v>48.447000000000003</v>
      </c>
      <c r="D7" s="7">
        <v>21.713000000000001</v>
      </c>
      <c r="E7" s="7">
        <v>27.96</v>
      </c>
      <c r="F7" s="7">
        <v>42.110999999999997</v>
      </c>
      <c r="G7" s="18">
        <f>VLOOKUP(A7,[1]TDSheet!$A:$G,7,0)</f>
        <v>1</v>
      </c>
      <c r="L7" s="9">
        <f t="shared" ref="L7:L70" si="3">E7/5</f>
        <v>5.5920000000000005</v>
      </c>
      <c r="M7" s="20">
        <f t="shared" ref="M7:M17" si="4">13*L7-F7</f>
        <v>30.585000000000015</v>
      </c>
      <c r="N7" s="20"/>
      <c r="P7" s="9">
        <f t="shared" ref="P7:P70" si="5">(F7+M7)/L7</f>
        <v>13.000000000000002</v>
      </c>
      <c r="Q7" s="9">
        <f t="shared" ref="Q7:Q70" si="6">F7/L7</f>
        <v>7.5305793991416294</v>
      </c>
      <c r="R7" s="9">
        <f>VLOOKUP(A7,[1]TDSheet!$A:$T,20,0)</f>
        <v>8.548</v>
      </c>
      <c r="S7" s="9">
        <f>VLOOKUP(A7,[1]TDSheet!$A:$U,21,0)</f>
        <v>0</v>
      </c>
      <c r="T7" s="9">
        <f>VLOOKUP(A7,[1]TDSheet!$A:$L,12,0)</f>
        <v>4.82</v>
      </c>
      <c r="V7" s="9">
        <f t="shared" ref="V7:V70" si="7">M7*G7</f>
        <v>30.585000000000015</v>
      </c>
    </row>
    <row r="8" spans="1:22" ht="11.1" customHeight="1" outlineLevel="1" x14ac:dyDescent="0.2">
      <c r="A8" s="11" t="s">
        <v>12</v>
      </c>
      <c r="B8" s="11" t="s">
        <v>10</v>
      </c>
      <c r="C8" s="7">
        <v>8.1620000000000008</v>
      </c>
      <c r="D8" s="7">
        <v>10.992000000000001</v>
      </c>
      <c r="E8" s="7">
        <v>2.72</v>
      </c>
      <c r="F8" s="7">
        <v>15.076000000000001</v>
      </c>
      <c r="G8" s="18">
        <f>VLOOKUP(A8,[1]TDSheet!$A:$G,7,0)</f>
        <v>1</v>
      </c>
      <c r="L8" s="9">
        <f t="shared" si="3"/>
        <v>0.54400000000000004</v>
      </c>
      <c r="M8" s="20"/>
      <c r="N8" s="20"/>
      <c r="P8" s="9">
        <f t="shared" si="5"/>
        <v>27.713235294117645</v>
      </c>
      <c r="Q8" s="9">
        <f t="shared" si="6"/>
        <v>27.713235294117645</v>
      </c>
      <c r="R8" s="9">
        <f>VLOOKUP(A8,[1]TDSheet!$A:$T,20,0)</f>
        <v>0.27060000000000001</v>
      </c>
      <c r="S8" s="9">
        <f>VLOOKUP(A8,[1]TDSheet!$A:$U,21,0)</f>
        <v>0</v>
      </c>
      <c r="T8" s="9">
        <f>VLOOKUP(A8,[1]TDSheet!$A:$L,12,0)</f>
        <v>0.80879999999999996</v>
      </c>
      <c r="V8" s="9">
        <f t="shared" si="7"/>
        <v>0</v>
      </c>
    </row>
    <row r="9" spans="1:22" ht="11.1" customHeight="1" outlineLevel="1" x14ac:dyDescent="0.2">
      <c r="A9" s="11" t="s">
        <v>13</v>
      </c>
      <c r="B9" s="11" t="s">
        <v>14</v>
      </c>
      <c r="C9" s="7">
        <v>179</v>
      </c>
      <c r="D9" s="7">
        <v>85</v>
      </c>
      <c r="E9" s="7">
        <v>94</v>
      </c>
      <c r="F9" s="7">
        <v>153</v>
      </c>
      <c r="G9" s="18">
        <f>VLOOKUP(A9,[1]TDSheet!$A:$G,7,0)</f>
        <v>0.5</v>
      </c>
      <c r="L9" s="9">
        <f t="shared" si="3"/>
        <v>18.8</v>
      </c>
      <c r="M9" s="20">
        <f t="shared" si="4"/>
        <v>91.4</v>
      </c>
      <c r="N9" s="20"/>
      <c r="P9" s="9">
        <f t="shared" si="5"/>
        <v>13</v>
      </c>
      <c r="Q9" s="9">
        <f t="shared" si="6"/>
        <v>8.1382978723404253</v>
      </c>
      <c r="R9" s="9">
        <f>VLOOKUP(A9,[1]TDSheet!$A:$T,20,0)</f>
        <v>24</v>
      </c>
      <c r="S9" s="9">
        <f>VLOOKUP(A9,[1]TDSheet!$A:$U,21,0)</f>
        <v>16</v>
      </c>
      <c r="T9" s="9">
        <f>VLOOKUP(A9,[1]TDSheet!$A:$L,12,0)</f>
        <v>18.600000000000001</v>
      </c>
      <c r="V9" s="9">
        <f t="shared" si="7"/>
        <v>45.7</v>
      </c>
    </row>
    <row r="10" spans="1:22" ht="11.1" customHeight="1" outlineLevel="1" x14ac:dyDescent="0.2">
      <c r="A10" s="11" t="s">
        <v>15</v>
      </c>
      <c r="B10" s="11" t="s">
        <v>14</v>
      </c>
      <c r="C10" s="7">
        <v>427</v>
      </c>
      <c r="D10" s="7">
        <v>617</v>
      </c>
      <c r="E10" s="7">
        <v>280</v>
      </c>
      <c r="F10" s="7">
        <v>640</v>
      </c>
      <c r="G10" s="18">
        <f>VLOOKUP(A10,[1]TDSheet!$A:$G,7,0)</f>
        <v>0.4</v>
      </c>
      <c r="L10" s="9">
        <f t="shared" si="3"/>
        <v>56</v>
      </c>
      <c r="M10" s="20">
        <f t="shared" si="4"/>
        <v>88</v>
      </c>
      <c r="N10" s="20"/>
      <c r="P10" s="9">
        <f t="shared" si="5"/>
        <v>13</v>
      </c>
      <c r="Q10" s="9">
        <f t="shared" si="6"/>
        <v>11.428571428571429</v>
      </c>
      <c r="R10" s="9">
        <f>VLOOKUP(A10,[1]TDSheet!$A:$T,20,0)</f>
        <v>75</v>
      </c>
      <c r="S10" s="9">
        <f>VLOOKUP(A10,[1]TDSheet!$A:$U,21,0)</f>
        <v>61.2</v>
      </c>
      <c r="T10" s="9">
        <f>VLOOKUP(A10,[1]TDSheet!$A:$L,12,0)</f>
        <v>70</v>
      </c>
      <c r="V10" s="9">
        <f t="shared" si="7"/>
        <v>35.200000000000003</v>
      </c>
    </row>
    <row r="11" spans="1:22" ht="11.1" customHeight="1" outlineLevel="1" x14ac:dyDescent="0.2">
      <c r="A11" s="11" t="s">
        <v>96</v>
      </c>
      <c r="B11" s="11" t="s">
        <v>14</v>
      </c>
      <c r="C11" s="7"/>
      <c r="D11" s="7">
        <v>12</v>
      </c>
      <c r="E11" s="7"/>
      <c r="F11" s="7">
        <v>12</v>
      </c>
      <c r="G11" s="18">
        <f>VLOOKUP(A11,[1]TDSheet!$A:$G,7,0)</f>
        <v>0.5</v>
      </c>
      <c r="L11" s="9">
        <f t="shared" si="3"/>
        <v>0</v>
      </c>
      <c r="M11" s="20"/>
      <c r="N11" s="20"/>
      <c r="P11" s="9" t="e">
        <f t="shared" si="5"/>
        <v>#DIV/0!</v>
      </c>
      <c r="Q11" s="9" t="e">
        <f t="shared" si="6"/>
        <v>#DIV/0!</v>
      </c>
      <c r="R11" s="9">
        <f>VLOOKUP(A11,[1]TDSheet!$A:$T,20,0)</f>
        <v>-2.2000000000000002</v>
      </c>
      <c r="S11" s="9">
        <f>VLOOKUP(A11,[1]TDSheet!$A:$U,21,0)</f>
        <v>-1.6</v>
      </c>
      <c r="T11" s="9">
        <f>VLOOKUP(A11,[1]TDSheet!$A:$L,12,0)</f>
        <v>2.4</v>
      </c>
      <c r="V11" s="9">
        <f t="shared" si="7"/>
        <v>0</v>
      </c>
    </row>
    <row r="12" spans="1:22" ht="11.1" customHeight="1" outlineLevel="1" x14ac:dyDescent="0.2">
      <c r="A12" s="11" t="s">
        <v>16</v>
      </c>
      <c r="B12" s="11" t="s">
        <v>14</v>
      </c>
      <c r="C12" s="7">
        <v>300</v>
      </c>
      <c r="D12" s="7">
        <v>412</v>
      </c>
      <c r="E12" s="7">
        <v>249</v>
      </c>
      <c r="F12" s="7">
        <v>443</v>
      </c>
      <c r="G12" s="18">
        <f>VLOOKUP(A12,[1]TDSheet!$A:$G,7,0)</f>
        <v>0.45</v>
      </c>
      <c r="L12" s="9">
        <f t="shared" si="3"/>
        <v>49.8</v>
      </c>
      <c r="M12" s="20">
        <f t="shared" si="4"/>
        <v>204.39999999999998</v>
      </c>
      <c r="N12" s="20"/>
      <c r="P12" s="9">
        <f t="shared" si="5"/>
        <v>13</v>
      </c>
      <c r="Q12" s="9">
        <f t="shared" si="6"/>
        <v>8.8955823293172696</v>
      </c>
      <c r="R12" s="9">
        <f>VLOOKUP(A12,[1]TDSheet!$A:$T,20,0)</f>
        <v>61.4</v>
      </c>
      <c r="S12" s="9">
        <f>VLOOKUP(A12,[1]TDSheet!$A:$U,21,0)</f>
        <v>42.2</v>
      </c>
      <c r="T12" s="9">
        <f>VLOOKUP(A12,[1]TDSheet!$A:$L,12,0)</f>
        <v>50.6</v>
      </c>
      <c r="V12" s="9">
        <f t="shared" si="7"/>
        <v>91.97999999999999</v>
      </c>
    </row>
    <row r="13" spans="1:22" ht="11.1" customHeight="1" outlineLevel="1" x14ac:dyDescent="0.2">
      <c r="A13" s="11" t="s">
        <v>17</v>
      </c>
      <c r="B13" s="11" t="s">
        <v>14</v>
      </c>
      <c r="C13" s="7">
        <v>205</v>
      </c>
      <c r="D13" s="7">
        <v>555</v>
      </c>
      <c r="E13" s="7">
        <v>221</v>
      </c>
      <c r="F13" s="7">
        <v>527</v>
      </c>
      <c r="G13" s="18">
        <f>VLOOKUP(A13,[1]TDSheet!$A:$G,7,0)</f>
        <v>0.45</v>
      </c>
      <c r="L13" s="9">
        <f t="shared" si="3"/>
        <v>44.2</v>
      </c>
      <c r="M13" s="20">
        <f t="shared" si="4"/>
        <v>47.600000000000023</v>
      </c>
      <c r="N13" s="20"/>
      <c r="P13" s="9">
        <f t="shared" si="5"/>
        <v>13</v>
      </c>
      <c r="Q13" s="9">
        <f t="shared" si="6"/>
        <v>11.923076923076922</v>
      </c>
      <c r="R13" s="9">
        <f>VLOOKUP(A13,[1]TDSheet!$A:$T,20,0)</f>
        <v>44</v>
      </c>
      <c r="S13" s="9">
        <f>VLOOKUP(A13,[1]TDSheet!$A:$U,21,0)</f>
        <v>43</v>
      </c>
      <c r="T13" s="9">
        <f>VLOOKUP(A13,[1]TDSheet!$A:$L,12,0)</f>
        <v>58.8</v>
      </c>
      <c r="V13" s="9">
        <f t="shared" si="7"/>
        <v>21.420000000000012</v>
      </c>
    </row>
    <row r="14" spans="1:22" ht="11.1" customHeight="1" outlineLevel="1" x14ac:dyDescent="0.2">
      <c r="A14" s="11" t="s">
        <v>18</v>
      </c>
      <c r="B14" s="11" t="s">
        <v>14</v>
      </c>
      <c r="C14" s="7">
        <v>31</v>
      </c>
      <c r="D14" s="7">
        <v>55</v>
      </c>
      <c r="E14" s="7">
        <v>29</v>
      </c>
      <c r="F14" s="7">
        <v>48</v>
      </c>
      <c r="G14" s="18">
        <f>VLOOKUP(A14,[1]TDSheet!$A:$G,7,0)</f>
        <v>0.5</v>
      </c>
      <c r="L14" s="9">
        <f t="shared" si="3"/>
        <v>5.8</v>
      </c>
      <c r="M14" s="20">
        <f t="shared" si="4"/>
        <v>27.399999999999991</v>
      </c>
      <c r="N14" s="20"/>
      <c r="P14" s="9">
        <f t="shared" si="5"/>
        <v>12.999999999999998</v>
      </c>
      <c r="Q14" s="9">
        <f t="shared" si="6"/>
        <v>8.2758620689655178</v>
      </c>
      <c r="R14" s="9">
        <f>VLOOKUP(A14,[1]TDSheet!$A:$T,20,0)</f>
        <v>10.8</v>
      </c>
      <c r="S14" s="9">
        <f>VLOOKUP(A14,[1]TDSheet!$A:$U,21,0)</f>
        <v>0.8</v>
      </c>
      <c r="T14" s="9">
        <f>VLOOKUP(A14,[1]TDSheet!$A:$L,12,0)</f>
        <v>5.6</v>
      </c>
      <c r="V14" s="9">
        <f t="shared" si="7"/>
        <v>13.699999999999996</v>
      </c>
    </row>
    <row r="15" spans="1:22" ht="11.1" customHeight="1" outlineLevel="1" x14ac:dyDescent="0.2">
      <c r="A15" s="11" t="s">
        <v>19</v>
      </c>
      <c r="B15" s="11" t="s">
        <v>14</v>
      </c>
      <c r="C15" s="7">
        <v>9</v>
      </c>
      <c r="D15" s="7">
        <v>80</v>
      </c>
      <c r="E15" s="7">
        <v>13</v>
      </c>
      <c r="F15" s="7">
        <v>76</v>
      </c>
      <c r="G15" s="18">
        <f>VLOOKUP(A15,[1]TDSheet!$A:$G,7,0)</f>
        <v>0.4</v>
      </c>
      <c r="L15" s="9">
        <f t="shared" si="3"/>
        <v>2.6</v>
      </c>
      <c r="M15" s="20"/>
      <c r="N15" s="20"/>
      <c r="P15" s="9">
        <f t="shared" si="5"/>
        <v>29.23076923076923</v>
      </c>
      <c r="Q15" s="9">
        <f t="shared" si="6"/>
        <v>29.23076923076923</v>
      </c>
      <c r="R15" s="9">
        <f>VLOOKUP(A15,[1]TDSheet!$A:$T,20,0)</f>
        <v>6</v>
      </c>
      <c r="S15" s="9">
        <f>VLOOKUP(A15,[1]TDSheet!$A:$U,21,0)</f>
        <v>-0.4</v>
      </c>
      <c r="T15" s="9">
        <f>VLOOKUP(A15,[1]TDSheet!$A:$L,12,0)</f>
        <v>5.4</v>
      </c>
      <c r="V15" s="9">
        <f t="shared" si="7"/>
        <v>0</v>
      </c>
    </row>
    <row r="16" spans="1:22" ht="21.95" customHeight="1" outlineLevel="1" x14ac:dyDescent="0.2">
      <c r="A16" s="11" t="s">
        <v>20</v>
      </c>
      <c r="B16" s="11" t="s">
        <v>14</v>
      </c>
      <c r="C16" s="7">
        <v>47</v>
      </c>
      <c r="D16" s="7">
        <v>32</v>
      </c>
      <c r="E16" s="7">
        <v>10</v>
      </c>
      <c r="F16" s="7">
        <v>64</v>
      </c>
      <c r="G16" s="18">
        <f>VLOOKUP(A16,[1]TDSheet!$A:$G,7,0)</f>
        <v>0.17</v>
      </c>
      <c r="L16" s="9">
        <f t="shared" si="3"/>
        <v>2</v>
      </c>
      <c r="M16" s="20"/>
      <c r="N16" s="20"/>
      <c r="P16" s="9">
        <f t="shared" si="5"/>
        <v>32</v>
      </c>
      <c r="Q16" s="9">
        <f t="shared" si="6"/>
        <v>32</v>
      </c>
      <c r="R16" s="9">
        <f>VLOOKUP(A16,[1]TDSheet!$A:$T,20,0)</f>
        <v>1</v>
      </c>
      <c r="S16" s="9">
        <f>VLOOKUP(A16,[1]TDSheet!$A:$U,21,0)</f>
        <v>3.8</v>
      </c>
      <c r="T16" s="9">
        <f>VLOOKUP(A16,[1]TDSheet!$A:$L,12,0)</f>
        <v>4.4000000000000004</v>
      </c>
      <c r="V16" s="9">
        <f t="shared" si="7"/>
        <v>0</v>
      </c>
    </row>
    <row r="17" spans="1:22" ht="11.1" customHeight="1" outlineLevel="1" x14ac:dyDescent="0.2">
      <c r="A17" s="11" t="s">
        <v>21</v>
      </c>
      <c r="B17" s="11" t="s">
        <v>14</v>
      </c>
      <c r="C17" s="7">
        <v>12</v>
      </c>
      <c r="D17" s="7">
        <v>30</v>
      </c>
      <c r="E17" s="7">
        <v>24</v>
      </c>
      <c r="F17" s="7">
        <v>16</v>
      </c>
      <c r="G17" s="18">
        <f>VLOOKUP(A17,[1]TDSheet!$A:$G,7,0)</f>
        <v>0.45</v>
      </c>
      <c r="L17" s="9">
        <f t="shared" si="3"/>
        <v>4.8</v>
      </c>
      <c r="M17" s="20">
        <f>11*L17-F17</f>
        <v>36.799999999999997</v>
      </c>
      <c r="N17" s="20"/>
      <c r="P17" s="9">
        <f t="shared" si="5"/>
        <v>11</v>
      </c>
      <c r="Q17" s="9">
        <f t="shared" si="6"/>
        <v>3.3333333333333335</v>
      </c>
      <c r="R17" s="9">
        <f>VLOOKUP(A17,[1]TDSheet!$A:$T,20,0)</f>
        <v>3.2</v>
      </c>
      <c r="S17" s="9">
        <f>VLOOKUP(A17,[1]TDSheet!$A:$U,21,0)</f>
        <v>0</v>
      </c>
      <c r="T17" s="9">
        <f>VLOOKUP(A17,[1]TDSheet!$A:$L,12,0)</f>
        <v>2.4</v>
      </c>
      <c r="V17" s="9">
        <f t="shared" si="7"/>
        <v>16.559999999999999</v>
      </c>
    </row>
    <row r="18" spans="1:22" ht="11.1" customHeight="1" outlineLevel="1" x14ac:dyDescent="0.2">
      <c r="A18" s="11" t="s">
        <v>22</v>
      </c>
      <c r="B18" s="11" t="s">
        <v>14</v>
      </c>
      <c r="C18" s="7">
        <v>-4</v>
      </c>
      <c r="D18" s="7"/>
      <c r="E18" s="7">
        <v>-2</v>
      </c>
      <c r="F18" s="7">
        <v>-4</v>
      </c>
      <c r="G18" s="18">
        <f>VLOOKUP(A18,[1]TDSheet!$A:$G,7,0)</f>
        <v>0</v>
      </c>
      <c r="L18" s="9">
        <f t="shared" si="3"/>
        <v>-0.4</v>
      </c>
      <c r="M18" s="20"/>
      <c r="N18" s="20"/>
      <c r="P18" s="9">
        <f t="shared" si="5"/>
        <v>10</v>
      </c>
      <c r="Q18" s="9">
        <f t="shared" si="6"/>
        <v>10</v>
      </c>
      <c r="R18" s="9">
        <f>VLOOKUP(A18,[1]TDSheet!$A:$T,20,0)</f>
        <v>0</v>
      </c>
      <c r="S18" s="9">
        <f>VLOOKUP(A18,[1]TDSheet!$A:$U,21,0)</f>
        <v>0</v>
      </c>
      <c r="T18" s="9">
        <f>VLOOKUP(A18,[1]TDSheet!$A:$L,12,0)</f>
        <v>0</v>
      </c>
      <c r="V18" s="9">
        <f t="shared" si="7"/>
        <v>0</v>
      </c>
    </row>
    <row r="19" spans="1:22" ht="11.1" customHeight="1" outlineLevel="1" x14ac:dyDescent="0.2">
      <c r="A19" s="11" t="s">
        <v>23</v>
      </c>
      <c r="B19" s="11" t="s">
        <v>14</v>
      </c>
      <c r="C19" s="7">
        <v>-1</v>
      </c>
      <c r="D19" s="7">
        <v>151</v>
      </c>
      <c r="E19" s="26">
        <f>7+E74</f>
        <v>119</v>
      </c>
      <c r="F19" s="26">
        <f>100+F74</f>
        <v>91</v>
      </c>
      <c r="G19" s="18">
        <f>VLOOKUP(A19,[1]TDSheet!$A:$G,7,0)</f>
        <v>0.5</v>
      </c>
      <c r="L19" s="9">
        <f t="shared" ref="L19:L76" si="8">E19/5</f>
        <v>23.8</v>
      </c>
      <c r="M19" s="20">
        <f t="shared" ref="M19:M26" si="9">13*L19-F19</f>
        <v>218.40000000000003</v>
      </c>
      <c r="N19" s="20"/>
      <c r="P19" s="9">
        <f t="shared" si="5"/>
        <v>13.000000000000002</v>
      </c>
      <c r="Q19" s="9">
        <f t="shared" si="6"/>
        <v>3.8235294117647056</v>
      </c>
      <c r="R19" s="9">
        <f>VLOOKUP(A19,[1]TDSheet!$A:$T,20,0)</f>
        <v>4.4000000000000004</v>
      </c>
      <c r="S19" s="9">
        <f>VLOOKUP(A19,[1]TDSheet!$A:$U,21,0)</f>
        <v>2.2000000000000002</v>
      </c>
      <c r="T19" s="9">
        <f>VLOOKUP(A19,[1]TDSheet!$A:$L,12,0)</f>
        <v>-0.2</v>
      </c>
      <c r="V19" s="9">
        <f t="shared" si="7"/>
        <v>109.20000000000002</v>
      </c>
    </row>
    <row r="20" spans="1:22" ht="11.1" customHeight="1" outlineLevel="1" x14ac:dyDescent="0.2">
      <c r="A20" s="11" t="s">
        <v>24</v>
      </c>
      <c r="B20" s="11" t="s">
        <v>14</v>
      </c>
      <c r="C20" s="7">
        <v>15</v>
      </c>
      <c r="D20" s="7"/>
      <c r="E20" s="7">
        <v>13</v>
      </c>
      <c r="F20" s="7"/>
      <c r="G20" s="18">
        <f>VLOOKUP(A20,[1]TDSheet!$A:$G,7,0)</f>
        <v>0.5</v>
      </c>
      <c r="L20" s="9">
        <f t="shared" si="8"/>
        <v>2.6</v>
      </c>
      <c r="M20" s="20">
        <f t="shared" si="9"/>
        <v>33.800000000000004</v>
      </c>
      <c r="N20" s="20"/>
      <c r="P20" s="9">
        <f t="shared" si="5"/>
        <v>13.000000000000002</v>
      </c>
      <c r="Q20" s="9">
        <f t="shared" si="6"/>
        <v>0</v>
      </c>
      <c r="R20" s="9">
        <f>VLOOKUP(A20,[1]TDSheet!$A:$T,20,0)</f>
        <v>0.6</v>
      </c>
      <c r="S20" s="9">
        <f>VLOOKUP(A20,[1]TDSheet!$A:$U,21,0)</f>
        <v>0.6</v>
      </c>
      <c r="T20" s="9">
        <f>VLOOKUP(A20,[1]TDSheet!$A:$L,12,0)</f>
        <v>1</v>
      </c>
      <c r="V20" s="9">
        <f t="shared" si="7"/>
        <v>16.900000000000002</v>
      </c>
    </row>
    <row r="21" spans="1:22" ht="11.1" customHeight="1" outlineLevel="1" x14ac:dyDescent="0.2">
      <c r="A21" s="11" t="s">
        <v>25</v>
      </c>
      <c r="B21" s="11" t="s">
        <v>14</v>
      </c>
      <c r="C21" s="7">
        <v>5</v>
      </c>
      <c r="D21" s="7">
        <v>89</v>
      </c>
      <c r="E21" s="7">
        <v>33</v>
      </c>
      <c r="F21" s="7">
        <v>54</v>
      </c>
      <c r="G21" s="18">
        <f>VLOOKUP(A21,[1]TDSheet!$A:$G,7,0)</f>
        <v>0.3</v>
      </c>
      <c r="L21" s="9">
        <f t="shared" si="8"/>
        <v>6.6</v>
      </c>
      <c r="M21" s="20">
        <f t="shared" si="9"/>
        <v>31.799999999999997</v>
      </c>
      <c r="N21" s="20"/>
      <c r="P21" s="9">
        <f t="shared" si="5"/>
        <v>13</v>
      </c>
      <c r="Q21" s="9">
        <f t="shared" si="6"/>
        <v>8.1818181818181817</v>
      </c>
      <c r="R21" s="9">
        <f>VLOOKUP(A21,[1]TDSheet!$A:$T,20,0)</f>
        <v>2.6</v>
      </c>
      <c r="S21" s="9">
        <f>VLOOKUP(A21,[1]TDSheet!$A:$U,21,0)</f>
        <v>0.4</v>
      </c>
      <c r="T21" s="9">
        <f>VLOOKUP(A21,[1]TDSheet!$A:$L,12,0)</f>
        <v>1.8</v>
      </c>
      <c r="V21" s="9">
        <f t="shared" si="7"/>
        <v>9.5399999999999991</v>
      </c>
    </row>
    <row r="22" spans="1:22" ht="11.1" customHeight="1" outlineLevel="1" x14ac:dyDescent="0.2">
      <c r="A22" s="11" t="s">
        <v>26</v>
      </c>
      <c r="B22" s="11" t="s">
        <v>14</v>
      </c>
      <c r="C22" s="7">
        <v>4</v>
      </c>
      <c r="D22" s="7">
        <v>103</v>
      </c>
      <c r="E22" s="7">
        <v>17</v>
      </c>
      <c r="F22" s="7">
        <v>80</v>
      </c>
      <c r="G22" s="18">
        <f>VLOOKUP(A22,[1]TDSheet!$A:$G,7,0)</f>
        <v>0.5</v>
      </c>
      <c r="L22" s="9">
        <f t="shared" si="8"/>
        <v>3.4</v>
      </c>
      <c r="M22" s="20"/>
      <c r="N22" s="20"/>
      <c r="P22" s="9">
        <f t="shared" si="5"/>
        <v>23.529411764705884</v>
      </c>
      <c r="Q22" s="9">
        <f t="shared" si="6"/>
        <v>23.529411764705884</v>
      </c>
      <c r="R22" s="9">
        <f>VLOOKUP(A22,[1]TDSheet!$A:$T,20,0)</f>
        <v>3.4</v>
      </c>
      <c r="S22" s="9">
        <f>VLOOKUP(A22,[1]TDSheet!$A:$U,21,0)</f>
        <v>0</v>
      </c>
      <c r="T22" s="9">
        <f>VLOOKUP(A22,[1]TDSheet!$A:$L,12,0)</f>
        <v>2.6</v>
      </c>
      <c r="V22" s="9">
        <f t="shared" si="7"/>
        <v>0</v>
      </c>
    </row>
    <row r="23" spans="1:22" ht="11.1" customHeight="1" outlineLevel="1" x14ac:dyDescent="0.2">
      <c r="A23" s="11" t="s">
        <v>27</v>
      </c>
      <c r="B23" s="11" t="s">
        <v>14</v>
      </c>
      <c r="C23" s="6"/>
      <c r="D23" s="7">
        <v>232</v>
      </c>
      <c r="E23" s="7">
        <v>97</v>
      </c>
      <c r="F23" s="7">
        <v>112</v>
      </c>
      <c r="G23" s="18">
        <f>VLOOKUP(A23,[1]TDSheet!$A:$G,7,0)</f>
        <v>0.35</v>
      </c>
      <c r="L23" s="9">
        <f t="shared" si="8"/>
        <v>19.399999999999999</v>
      </c>
      <c r="M23" s="20">
        <f t="shared" si="9"/>
        <v>140.19999999999999</v>
      </c>
      <c r="N23" s="20"/>
      <c r="P23" s="9">
        <f t="shared" si="5"/>
        <v>13</v>
      </c>
      <c r="Q23" s="9">
        <f t="shared" si="6"/>
        <v>5.7731958762886606</v>
      </c>
      <c r="R23" s="9">
        <f>VLOOKUP(A23,[1]TDSheet!$A:$T,20,0)</f>
        <v>4.4000000000000004</v>
      </c>
      <c r="S23" s="9">
        <f>VLOOKUP(A23,[1]TDSheet!$A:$U,21,0)</f>
        <v>18</v>
      </c>
      <c r="T23" s="9">
        <f>VLOOKUP(A23,[1]TDSheet!$A:$L,12,0)</f>
        <v>9.4</v>
      </c>
      <c r="V23" s="9">
        <f t="shared" si="7"/>
        <v>49.069999999999993</v>
      </c>
    </row>
    <row r="24" spans="1:22" ht="11.1" customHeight="1" outlineLevel="1" x14ac:dyDescent="0.2">
      <c r="A24" s="11" t="s">
        <v>28</v>
      </c>
      <c r="B24" s="11" t="s">
        <v>14</v>
      </c>
      <c r="C24" s="7">
        <v>18</v>
      </c>
      <c r="D24" s="7">
        <v>118</v>
      </c>
      <c r="E24" s="7">
        <v>31</v>
      </c>
      <c r="F24" s="7">
        <v>94</v>
      </c>
      <c r="G24" s="18">
        <f>VLOOKUP(A24,[1]TDSheet!$A:$G,7,0)</f>
        <v>0.17</v>
      </c>
      <c r="L24" s="9">
        <f t="shared" si="8"/>
        <v>6.2</v>
      </c>
      <c r="M24" s="20"/>
      <c r="N24" s="20"/>
      <c r="P24" s="9">
        <f t="shared" si="5"/>
        <v>15.161290322580644</v>
      </c>
      <c r="Q24" s="9">
        <f t="shared" si="6"/>
        <v>15.161290322580644</v>
      </c>
      <c r="R24" s="9">
        <f>VLOOKUP(A24,[1]TDSheet!$A:$T,20,0)</f>
        <v>7.6</v>
      </c>
      <c r="S24" s="9">
        <f>VLOOKUP(A24,[1]TDSheet!$A:$U,21,0)</f>
        <v>7.8</v>
      </c>
      <c r="T24" s="9">
        <f>VLOOKUP(A24,[1]TDSheet!$A:$L,12,0)</f>
        <v>7.4</v>
      </c>
      <c r="V24" s="9">
        <f t="shared" si="7"/>
        <v>0</v>
      </c>
    </row>
    <row r="25" spans="1:22" ht="11.1" customHeight="1" outlineLevel="1" x14ac:dyDescent="0.2">
      <c r="A25" s="11" t="s">
        <v>29</v>
      </c>
      <c r="B25" s="11" t="s">
        <v>14</v>
      </c>
      <c r="C25" s="7">
        <v>14</v>
      </c>
      <c r="D25" s="7">
        <v>6</v>
      </c>
      <c r="E25" s="7">
        <v>14</v>
      </c>
      <c r="F25" s="7">
        <v>6</v>
      </c>
      <c r="G25" s="18">
        <f>VLOOKUP(A25,[1]TDSheet!$A:$G,7,0)</f>
        <v>0.38</v>
      </c>
      <c r="L25" s="9">
        <f t="shared" si="8"/>
        <v>2.8</v>
      </c>
      <c r="M25" s="20">
        <f>10*L25-F25</f>
        <v>22</v>
      </c>
      <c r="N25" s="20"/>
      <c r="P25" s="9">
        <f t="shared" si="5"/>
        <v>10</v>
      </c>
      <c r="Q25" s="9">
        <f t="shared" si="6"/>
        <v>2.1428571428571428</v>
      </c>
      <c r="R25" s="9">
        <f>VLOOKUP(A25,[1]TDSheet!$A:$T,20,0)</f>
        <v>3.6</v>
      </c>
      <c r="S25" s="9">
        <f>VLOOKUP(A25,[1]TDSheet!$A:$U,21,0)</f>
        <v>3</v>
      </c>
      <c r="T25" s="9">
        <f>VLOOKUP(A25,[1]TDSheet!$A:$L,12,0)</f>
        <v>1.4</v>
      </c>
      <c r="V25" s="9">
        <f t="shared" si="7"/>
        <v>8.36</v>
      </c>
    </row>
    <row r="26" spans="1:22" ht="11.1" customHeight="1" outlineLevel="1" x14ac:dyDescent="0.2">
      <c r="A26" s="11" t="s">
        <v>30</v>
      </c>
      <c r="B26" s="11" t="s">
        <v>14</v>
      </c>
      <c r="C26" s="7">
        <v>18</v>
      </c>
      <c r="D26" s="7">
        <v>110</v>
      </c>
      <c r="E26" s="7">
        <v>47</v>
      </c>
      <c r="F26" s="7">
        <v>52</v>
      </c>
      <c r="G26" s="18">
        <f>VLOOKUP(A26,[1]TDSheet!$A:$G,7,0)</f>
        <v>0.42</v>
      </c>
      <c r="L26" s="9">
        <f t="shared" si="8"/>
        <v>9.4</v>
      </c>
      <c r="M26" s="20">
        <f t="shared" si="9"/>
        <v>70.2</v>
      </c>
      <c r="N26" s="20"/>
      <c r="P26" s="9">
        <f t="shared" si="5"/>
        <v>13</v>
      </c>
      <c r="Q26" s="9">
        <f t="shared" si="6"/>
        <v>5.5319148936170208</v>
      </c>
      <c r="R26" s="9">
        <f>VLOOKUP(A26,[1]TDSheet!$A:$T,20,0)</f>
        <v>9.6</v>
      </c>
      <c r="S26" s="9">
        <f>VLOOKUP(A26,[1]TDSheet!$A:$U,21,0)</f>
        <v>10</v>
      </c>
      <c r="T26" s="9">
        <f>VLOOKUP(A26,[1]TDSheet!$A:$L,12,0)</f>
        <v>8</v>
      </c>
      <c r="V26" s="9">
        <f t="shared" si="7"/>
        <v>29.484000000000002</v>
      </c>
    </row>
    <row r="27" spans="1:22" ht="11.1" customHeight="1" outlineLevel="1" x14ac:dyDescent="0.2">
      <c r="A27" s="11" t="s">
        <v>31</v>
      </c>
      <c r="B27" s="11" t="s">
        <v>14</v>
      </c>
      <c r="C27" s="7">
        <v>-2</v>
      </c>
      <c r="D27" s="7">
        <v>2</v>
      </c>
      <c r="E27" s="7"/>
      <c r="F27" s="7"/>
      <c r="G27" s="18">
        <f>VLOOKUP(A27,[1]TDSheet!$A:$G,7,0)</f>
        <v>0</v>
      </c>
      <c r="L27" s="9">
        <f t="shared" si="8"/>
        <v>0</v>
      </c>
      <c r="M27" s="20"/>
      <c r="N27" s="20"/>
      <c r="P27" s="9" t="e">
        <f t="shared" si="5"/>
        <v>#DIV/0!</v>
      </c>
      <c r="Q27" s="9" t="e">
        <f t="shared" si="6"/>
        <v>#DIV/0!</v>
      </c>
      <c r="R27" s="9">
        <f>VLOOKUP(A27,[1]TDSheet!$A:$T,20,0)</f>
        <v>0</v>
      </c>
      <c r="S27" s="9">
        <f>VLOOKUP(A27,[1]TDSheet!$A:$U,21,0)</f>
        <v>0.4</v>
      </c>
      <c r="T27" s="9">
        <f>VLOOKUP(A27,[1]TDSheet!$A:$L,12,0)</f>
        <v>0</v>
      </c>
      <c r="V27" s="9">
        <f t="shared" si="7"/>
        <v>0</v>
      </c>
    </row>
    <row r="28" spans="1:22" ht="11.1" customHeight="1" outlineLevel="1" x14ac:dyDescent="0.2">
      <c r="A28" s="11" t="s">
        <v>32</v>
      </c>
      <c r="B28" s="11" t="s">
        <v>14</v>
      </c>
      <c r="C28" s="7">
        <v>-2</v>
      </c>
      <c r="D28" s="7">
        <v>482</v>
      </c>
      <c r="E28" s="7">
        <v>180</v>
      </c>
      <c r="F28" s="7">
        <v>241</v>
      </c>
      <c r="G28" s="18">
        <f>VLOOKUP(A28,[1]TDSheet!$A:$G,7,0)</f>
        <v>0.42</v>
      </c>
      <c r="L28" s="9">
        <f t="shared" si="8"/>
        <v>36</v>
      </c>
      <c r="M28" s="20">
        <f t="shared" ref="M28:M47" si="10">13*L28-F28</f>
        <v>227</v>
      </c>
      <c r="N28" s="20"/>
      <c r="P28" s="9">
        <f t="shared" si="5"/>
        <v>13</v>
      </c>
      <c r="Q28" s="9">
        <f t="shared" si="6"/>
        <v>6.6944444444444446</v>
      </c>
      <c r="R28" s="9">
        <f>VLOOKUP(A28,[1]TDSheet!$A:$T,20,0)</f>
        <v>26.8</v>
      </c>
      <c r="S28" s="9">
        <f>VLOOKUP(A28,[1]TDSheet!$A:$U,21,0)</f>
        <v>48.8</v>
      </c>
      <c r="T28" s="9">
        <f>VLOOKUP(A28,[1]TDSheet!$A:$L,12,0)</f>
        <v>27</v>
      </c>
      <c r="V28" s="9">
        <f t="shared" si="7"/>
        <v>95.34</v>
      </c>
    </row>
    <row r="29" spans="1:22" ht="11.1" customHeight="1" outlineLevel="1" x14ac:dyDescent="0.2">
      <c r="A29" s="11" t="s">
        <v>33</v>
      </c>
      <c r="B29" s="11" t="s">
        <v>14</v>
      </c>
      <c r="C29" s="7">
        <v>-5</v>
      </c>
      <c r="D29" s="7">
        <v>314</v>
      </c>
      <c r="E29" s="7">
        <v>143</v>
      </c>
      <c r="F29" s="7">
        <v>148</v>
      </c>
      <c r="G29" s="18">
        <f>VLOOKUP(A29,[1]TDSheet!$A:$G,7,0)</f>
        <v>0.6</v>
      </c>
      <c r="L29" s="9">
        <f t="shared" si="8"/>
        <v>28.6</v>
      </c>
      <c r="M29" s="20">
        <f t="shared" si="10"/>
        <v>223.8</v>
      </c>
      <c r="N29" s="20"/>
      <c r="P29" s="9">
        <f t="shared" si="5"/>
        <v>13</v>
      </c>
      <c r="Q29" s="9">
        <f t="shared" si="6"/>
        <v>5.174825174825175</v>
      </c>
      <c r="R29" s="9">
        <f>VLOOKUP(A29,[1]TDSheet!$A:$T,20,0)</f>
        <v>19.2</v>
      </c>
      <c r="S29" s="9">
        <f>VLOOKUP(A29,[1]TDSheet!$A:$U,21,0)</f>
        <v>23.8</v>
      </c>
      <c r="T29" s="9">
        <f>VLOOKUP(A29,[1]TDSheet!$A:$L,12,0)</f>
        <v>17.399999999999999</v>
      </c>
      <c r="V29" s="9">
        <f t="shared" si="7"/>
        <v>134.28</v>
      </c>
    </row>
    <row r="30" spans="1:22" ht="21.95" customHeight="1" outlineLevel="1" x14ac:dyDescent="0.2">
      <c r="A30" s="11" t="s">
        <v>34</v>
      </c>
      <c r="B30" s="11" t="s">
        <v>14</v>
      </c>
      <c r="C30" s="7">
        <v>4</v>
      </c>
      <c r="D30" s="7">
        <v>117</v>
      </c>
      <c r="E30" s="7">
        <v>4</v>
      </c>
      <c r="F30" s="7">
        <v>84</v>
      </c>
      <c r="G30" s="18">
        <f>VLOOKUP(A30,[1]TDSheet!$A:$G,7,0)</f>
        <v>0.35</v>
      </c>
      <c r="L30" s="9">
        <f t="shared" si="8"/>
        <v>0.8</v>
      </c>
      <c r="M30" s="20"/>
      <c r="N30" s="20"/>
      <c r="P30" s="9">
        <f t="shared" si="5"/>
        <v>105</v>
      </c>
      <c r="Q30" s="9">
        <f t="shared" si="6"/>
        <v>105</v>
      </c>
      <c r="R30" s="9">
        <f>VLOOKUP(A30,[1]TDSheet!$A:$T,20,0)</f>
        <v>7.4</v>
      </c>
      <c r="S30" s="9">
        <f>VLOOKUP(A30,[1]TDSheet!$A:$U,21,0)</f>
        <v>-1.6</v>
      </c>
      <c r="T30" s="9">
        <f>VLOOKUP(A30,[1]TDSheet!$A:$L,12,0)</f>
        <v>6.4</v>
      </c>
      <c r="V30" s="9">
        <f t="shared" si="7"/>
        <v>0</v>
      </c>
    </row>
    <row r="31" spans="1:22" ht="21.95" customHeight="1" outlineLevel="1" x14ac:dyDescent="0.2">
      <c r="A31" s="11" t="s">
        <v>35</v>
      </c>
      <c r="B31" s="11" t="s">
        <v>14</v>
      </c>
      <c r="C31" s="6"/>
      <c r="D31" s="7">
        <v>85</v>
      </c>
      <c r="E31" s="7">
        <v>-22</v>
      </c>
      <c r="F31" s="7">
        <v>84</v>
      </c>
      <c r="G31" s="18">
        <f>VLOOKUP(A31,[1]TDSheet!$A:$G,7,0)</f>
        <v>0.35</v>
      </c>
      <c r="L31" s="9">
        <f t="shared" si="8"/>
        <v>-4.4000000000000004</v>
      </c>
      <c r="M31" s="20"/>
      <c r="N31" s="20"/>
      <c r="P31" s="9">
        <f t="shared" si="5"/>
        <v>-19.09090909090909</v>
      </c>
      <c r="Q31" s="9">
        <f t="shared" si="6"/>
        <v>-19.09090909090909</v>
      </c>
      <c r="R31" s="9">
        <f>VLOOKUP(A31,[1]TDSheet!$A:$T,20,0)</f>
        <v>7.4</v>
      </c>
      <c r="S31" s="9">
        <f>VLOOKUP(A31,[1]TDSheet!$A:$U,21,0)</f>
        <v>3.2</v>
      </c>
      <c r="T31" s="9">
        <f>VLOOKUP(A31,[1]TDSheet!$A:$L,12,0)</f>
        <v>7.6</v>
      </c>
      <c r="V31" s="9">
        <f t="shared" si="7"/>
        <v>0</v>
      </c>
    </row>
    <row r="32" spans="1:22" ht="21.95" customHeight="1" outlineLevel="1" x14ac:dyDescent="0.2">
      <c r="A32" s="11" t="s">
        <v>36</v>
      </c>
      <c r="B32" s="11" t="s">
        <v>14</v>
      </c>
      <c r="C32" s="6"/>
      <c r="D32" s="7">
        <v>122</v>
      </c>
      <c r="E32" s="7">
        <v>16</v>
      </c>
      <c r="F32" s="7">
        <v>84</v>
      </c>
      <c r="G32" s="18">
        <f>VLOOKUP(A32,[1]TDSheet!$A:$G,7,0)</f>
        <v>0.35</v>
      </c>
      <c r="L32" s="9">
        <f t="shared" si="8"/>
        <v>3.2</v>
      </c>
      <c r="M32" s="20"/>
      <c r="N32" s="20"/>
      <c r="P32" s="9">
        <f t="shared" si="5"/>
        <v>26.25</v>
      </c>
      <c r="Q32" s="9">
        <f t="shared" si="6"/>
        <v>26.25</v>
      </c>
      <c r="R32" s="9">
        <f>VLOOKUP(A32,[1]TDSheet!$A:$T,20,0)</f>
        <v>6.2</v>
      </c>
      <c r="S32" s="9">
        <f>VLOOKUP(A32,[1]TDSheet!$A:$U,21,0)</f>
        <v>-2.2000000000000002</v>
      </c>
      <c r="T32" s="9">
        <f>VLOOKUP(A32,[1]TDSheet!$A:$L,12,0)</f>
        <v>6.2</v>
      </c>
      <c r="V32" s="9">
        <f t="shared" si="7"/>
        <v>0</v>
      </c>
    </row>
    <row r="33" spans="1:22" ht="11.1" customHeight="1" outlineLevel="1" x14ac:dyDescent="0.2">
      <c r="A33" s="11" t="s">
        <v>37</v>
      </c>
      <c r="B33" s="11" t="s">
        <v>10</v>
      </c>
      <c r="C33" s="7">
        <v>204.565</v>
      </c>
      <c r="D33" s="7">
        <v>313.44</v>
      </c>
      <c r="E33" s="7">
        <v>105.465</v>
      </c>
      <c r="F33" s="7">
        <v>412.54</v>
      </c>
      <c r="G33" s="18">
        <f>VLOOKUP(A33,[1]TDSheet!$A:$G,7,0)</f>
        <v>1</v>
      </c>
      <c r="L33" s="9">
        <f t="shared" si="8"/>
        <v>21.093</v>
      </c>
      <c r="M33" s="20"/>
      <c r="N33" s="20"/>
      <c r="P33" s="9">
        <f t="shared" si="5"/>
        <v>19.558147252643057</v>
      </c>
      <c r="Q33" s="9">
        <f t="shared" si="6"/>
        <v>19.558147252643057</v>
      </c>
      <c r="R33" s="9">
        <f>VLOOKUP(A33,[1]TDSheet!$A:$T,20,0)</f>
        <v>31.274999999999999</v>
      </c>
      <c r="S33" s="9">
        <f>VLOOKUP(A33,[1]TDSheet!$A:$U,21,0)</f>
        <v>35.994</v>
      </c>
      <c r="T33" s="9">
        <f>VLOOKUP(A33,[1]TDSheet!$A:$L,12,0)</f>
        <v>49.635000000000005</v>
      </c>
      <c r="V33" s="9">
        <f t="shared" si="7"/>
        <v>0</v>
      </c>
    </row>
    <row r="34" spans="1:22" ht="11.1" customHeight="1" outlineLevel="1" x14ac:dyDescent="0.2">
      <c r="A34" s="11" t="s">
        <v>38</v>
      </c>
      <c r="B34" s="11" t="s">
        <v>10</v>
      </c>
      <c r="C34" s="7">
        <v>279.19</v>
      </c>
      <c r="D34" s="7">
        <v>916.65499999999997</v>
      </c>
      <c r="E34" s="7">
        <v>173.13499999999999</v>
      </c>
      <c r="F34" s="7">
        <v>885.82</v>
      </c>
      <c r="G34" s="18">
        <f>VLOOKUP(A34,[1]TDSheet!$A:$G,7,0)</f>
        <v>1</v>
      </c>
      <c r="L34" s="9">
        <f t="shared" si="8"/>
        <v>34.626999999999995</v>
      </c>
      <c r="M34" s="20"/>
      <c r="N34" s="20"/>
      <c r="P34" s="9">
        <f t="shared" si="5"/>
        <v>25.581771450024551</v>
      </c>
      <c r="Q34" s="9">
        <f t="shared" si="6"/>
        <v>25.581771450024551</v>
      </c>
      <c r="R34" s="9">
        <f>VLOOKUP(A34,[1]TDSheet!$A:$T,20,0)</f>
        <v>56.302599999999998</v>
      </c>
      <c r="S34" s="9">
        <f>VLOOKUP(A34,[1]TDSheet!$A:$U,21,0)</f>
        <v>69.975999999999999</v>
      </c>
      <c r="T34" s="9">
        <f>VLOOKUP(A34,[1]TDSheet!$A:$L,12,0)</f>
        <v>45.701999999999998</v>
      </c>
      <c r="V34" s="9">
        <f t="shared" si="7"/>
        <v>0</v>
      </c>
    </row>
    <row r="35" spans="1:22" ht="21.95" customHeight="1" outlineLevel="1" x14ac:dyDescent="0.2">
      <c r="A35" s="11" t="s">
        <v>39</v>
      </c>
      <c r="B35" s="11" t="s">
        <v>10</v>
      </c>
      <c r="C35" s="7">
        <v>6.4610000000000003</v>
      </c>
      <c r="D35" s="7"/>
      <c r="E35" s="7">
        <v>0.746</v>
      </c>
      <c r="F35" s="7">
        <v>5.7149999999999999</v>
      </c>
      <c r="G35" s="18">
        <f>VLOOKUP(A35,[1]TDSheet!$A:$G,7,0)</f>
        <v>1</v>
      </c>
      <c r="L35" s="9">
        <f t="shared" si="8"/>
        <v>0.1492</v>
      </c>
      <c r="M35" s="20"/>
      <c r="N35" s="20"/>
      <c r="P35" s="9">
        <f t="shared" si="5"/>
        <v>38.304289544235921</v>
      </c>
      <c r="Q35" s="9">
        <f t="shared" si="6"/>
        <v>38.304289544235921</v>
      </c>
      <c r="R35" s="9">
        <f>VLOOKUP(A35,[1]TDSheet!$A:$T,20,0)</f>
        <v>0.22599999999999998</v>
      </c>
      <c r="S35" s="9">
        <f>VLOOKUP(A35,[1]TDSheet!$A:$U,21,0)</f>
        <v>0.156</v>
      </c>
      <c r="T35" s="9">
        <f>VLOOKUP(A35,[1]TDSheet!$A:$L,12,0)</f>
        <v>7.5999999999999998E-2</v>
      </c>
      <c r="V35" s="9">
        <f t="shared" si="7"/>
        <v>0</v>
      </c>
    </row>
    <row r="36" spans="1:22" ht="11.1" customHeight="1" outlineLevel="1" x14ac:dyDescent="0.2">
      <c r="A36" s="11" t="s">
        <v>40</v>
      </c>
      <c r="B36" s="11" t="s">
        <v>10</v>
      </c>
      <c r="C36" s="7">
        <v>38.4</v>
      </c>
      <c r="D36" s="7">
        <v>30.82</v>
      </c>
      <c r="E36" s="7">
        <v>25.58</v>
      </c>
      <c r="F36" s="7">
        <v>43.5</v>
      </c>
      <c r="G36" s="18">
        <f>VLOOKUP(A36,[1]TDSheet!$A:$G,7,0)</f>
        <v>1</v>
      </c>
      <c r="L36" s="9">
        <f t="shared" si="8"/>
        <v>5.1159999999999997</v>
      </c>
      <c r="M36" s="20">
        <f t="shared" si="10"/>
        <v>23.007999999999996</v>
      </c>
      <c r="N36" s="20"/>
      <c r="P36" s="9">
        <f t="shared" si="5"/>
        <v>13</v>
      </c>
      <c r="Q36" s="9">
        <f t="shared" si="6"/>
        <v>8.5027365129007038</v>
      </c>
      <c r="R36" s="9">
        <f>VLOOKUP(A36,[1]TDSheet!$A:$T,20,0)</f>
        <v>7.1519999999999992</v>
      </c>
      <c r="S36" s="9">
        <f>VLOOKUP(A36,[1]TDSheet!$A:$U,21,0)</f>
        <v>4.5640000000000001</v>
      </c>
      <c r="T36" s="9">
        <f>VLOOKUP(A36,[1]TDSheet!$A:$L,12,0)</f>
        <v>3.5759999999999996</v>
      </c>
      <c r="V36" s="9">
        <f t="shared" si="7"/>
        <v>23.007999999999996</v>
      </c>
    </row>
    <row r="37" spans="1:22" ht="11.1" customHeight="1" outlineLevel="1" x14ac:dyDescent="0.2">
      <c r="A37" s="11" t="s">
        <v>41</v>
      </c>
      <c r="B37" s="11" t="s">
        <v>10</v>
      </c>
      <c r="C37" s="6"/>
      <c r="D37" s="7">
        <v>200.42</v>
      </c>
      <c r="E37" s="7">
        <v>41.51</v>
      </c>
      <c r="F37" s="7">
        <v>158.87</v>
      </c>
      <c r="G37" s="18">
        <f>VLOOKUP(A37,[1]TDSheet!$A:$G,7,0)</f>
        <v>1</v>
      </c>
      <c r="L37" s="9">
        <f t="shared" si="8"/>
        <v>8.3019999999999996</v>
      </c>
      <c r="M37" s="20"/>
      <c r="N37" s="20"/>
      <c r="P37" s="9">
        <f t="shared" si="5"/>
        <v>19.136352686099737</v>
      </c>
      <c r="Q37" s="9">
        <f t="shared" si="6"/>
        <v>19.136352686099737</v>
      </c>
      <c r="R37" s="9">
        <f>VLOOKUP(A37,[1]TDSheet!$A:$T,20,0)</f>
        <v>6.2520000000000007</v>
      </c>
      <c r="S37" s="9">
        <f>VLOOKUP(A37,[1]TDSheet!$A:$U,21,0)</f>
        <v>0</v>
      </c>
      <c r="T37" s="9">
        <f>VLOOKUP(A37,[1]TDSheet!$A:$L,12,0)</f>
        <v>12.013</v>
      </c>
      <c r="V37" s="9">
        <f t="shared" si="7"/>
        <v>0</v>
      </c>
    </row>
    <row r="38" spans="1:22" ht="11.1" customHeight="1" outlineLevel="1" x14ac:dyDescent="0.2">
      <c r="A38" s="11" t="s">
        <v>42</v>
      </c>
      <c r="B38" s="11" t="s">
        <v>10</v>
      </c>
      <c r="C38" s="7">
        <v>4.585</v>
      </c>
      <c r="D38" s="7"/>
      <c r="E38" s="7">
        <v>0.36899999999999999</v>
      </c>
      <c r="F38" s="7">
        <v>4.2160000000000002</v>
      </c>
      <c r="G38" s="18">
        <f>VLOOKUP(A38,[1]TDSheet!$A:$G,7,0)</f>
        <v>1</v>
      </c>
      <c r="L38" s="9">
        <f t="shared" si="8"/>
        <v>7.3800000000000004E-2</v>
      </c>
      <c r="M38" s="20"/>
      <c r="N38" s="20"/>
      <c r="P38" s="9">
        <f t="shared" si="5"/>
        <v>57.12737127371274</v>
      </c>
      <c r="Q38" s="9">
        <f t="shared" si="6"/>
        <v>57.12737127371274</v>
      </c>
      <c r="R38" s="9">
        <f>VLOOKUP(A38,[1]TDSheet!$A:$T,20,0)</f>
        <v>7.1999999999999995E-2</v>
      </c>
      <c r="S38" s="9">
        <f>VLOOKUP(A38,[1]TDSheet!$A:$U,21,0)</f>
        <v>0.20659999999999998</v>
      </c>
      <c r="T38" s="9">
        <f>VLOOKUP(A38,[1]TDSheet!$A:$L,12,0)</f>
        <v>0.151</v>
      </c>
      <c r="V38" s="9">
        <f t="shared" si="7"/>
        <v>0</v>
      </c>
    </row>
    <row r="39" spans="1:22" ht="11.1" customHeight="1" outlineLevel="1" x14ac:dyDescent="0.2">
      <c r="A39" s="11" t="s">
        <v>43</v>
      </c>
      <c r="B39" s="11" t="s">
        <v>10</v>
      </c>
      <c r="C39" s="7">
        <v>15.602</v>
      </c>
      <c r="D39" s="7"/>
      <c r="E39" s="7">
        <v>-1.3919999999999999</v>
      </c>
      <c r="F39" s="7">
        <v>15.602</v>
      </c>
      <c r="G39" s="18">
        <f>VLOOKUP(A39,[1]TDSheet!$A:$G,7,0)</f>
        <v>1</v>
      </c>
      <c r="L39" s="9">
        <f t="shared" si="8"/>
        <v>-0.27839999999999998</v>
      </c>
      <c r="M39" s="20"/>
      <c r="N39" s="20"/>
      <c r="P39" s="9">
        <f t="shared" si="5"/>
        <v>-56.041666666666671</v>
      </c>
      <c r="Q39" s="9">
        <f t="shared" si="6"/>
        <v>-56.041666666666671</v>
      </c>
      <c r="R39" s="9">
        <f>VLOOKUP(A39,[1]TDSheet!$A:$T,20,0)</f>
        <v>0.83740000000000003</v>
      </c>
      <c r="S39" s="9">
        <f>VLOOKUP(A39,[1]TDSheet!$A:$U,21,0)</f>
        <v>0</v>
      </c>
      <c r="T39" s="9">
        <f>VLOOKUP(A39,[1]TDSheet!$A:$L,12,0)</f>
        <v>0.13819999999999999</v>
      </c>
      <c r="V39" s="9">
        <f t="shared" si="7"/>
        <v>0</v>
      </c>
    </row>
    <row r="40" spans="1:22" ht="11.1" customHeight="1" outlineLevel="1" x14ac:dyDescent="0.2">
      <c r="A40" s="11" t="s">
        <v>44</v>
      </c>
      <c r="B40" s="11" t="s">
        <v>10</v>
      </c>
      <c r="C40" s="7">
        <v>14.804</v>
      </c>
      <c r="D40" s="7">
        <v>407.608</v>
      </c>
      <c r="E40" s="7">
        <v>1.4059999999999999</v>
      </c>
      <c r="F40" s="7">
        <v>230.30799999999999</v>
      </c>
      <c r="G40" s="18">
        <f>VLOOKUP(A40,[1]TDSheet!$A:$G,7,0)</f>
        <v>1</v>
      </c>
      <c r="L40" s="9">
        <f t="shared" si="8"/>
        <v>0.28120000000000001</v>
      </c>
      <c r="M40" s="20"/>
      <c r="N40" s="20"/>
      <c r="P40" s="9">
        <f t="shared" si="5"/>
        <v>819.01849217638687</v>
      </c>
      <c r="Q40" s="9">
        <f t="shared" si="6"/>
        <v>819.01849217638687</v>
      </c>
      <c r="R40" s="9">
        <f>VLOOKUP(A40,[1]TDSheet!$A:$T,20,0)</f>
        <v>31.727399999999999</v>
      </c>
      <c r="S40" s="9">
        <f>VLOOKUP(A40,[1]TDSheet!$A:$U,21,0)</f>
        <v>96.966800000000006</v>
      </c>
      <c r="T40" s="9">
        <f>VLOOKUP(A40,[1]TDSheet!$A:$L,12,0)</f>
        <v>41.2348</v>
      </c>
      <c r="V40" s="9">
        <f t="shared" si="7"/>
        <v>0</v>
      </c>
    </row>
    <row r="41" spans="1:22" ht="11.1" customHeight="1" outlineLevel="1" x14ac:dyDescent="0.2">
      <c r="A41" s="11" t="s">
        <v>45</v>
      </c>
      <c r="B41" s="11" t="s">
        <v>10</v>
      </c>
      <c r="C41" s="7">
        <v>10.208</v>
      </c>
      <c r="D41" s="7">
        <v>15.96</v>
      </c>
      <c r="E41" s="7">
        <v>6.6120000000000001</v>
      </c>
      <c r="F41" s="7">
        <v>17.292000000000002</v>
      </c>
      <c r="G41" s="18">
        <f>VLOOKUP(A41,[1]TDSheet!$A:$G,7,0)</f>
        <v>1</v>
      </c>
      <c r="L41" s="9">
        <f t="shared" si="8"/>
        <v>1.3224</v>
      </c>
      <c r="M41" s="20"/>
      <c r="N41" s="20"/>
      <c r="P41" s="9">
        <f t="shared" si="5"/>
        <v>13.076225045372052</v>
      </c>
      <c r="Q41" s="9">
        <f t="shared" si="6"/>
        <v>13.076225045372052</v>
      </c>
      <c r="R41" s="9">
        <f>VLOOKUP(A41,[1]TDSheet!$A:$T,20,0)</f>
        <v>2.0840000000000001</v>
      </c>
      <c r="S41" s="9">
        <f>VLOOKUP(A41,[1]TDSheet!$A:$U,21,0)</f>
        <v>0.25579999999999997</v>
      </c>
      <c r="T41" s="9">
        <f>VLOOKUP(A41,[1]TDSheet!$A:$L,12,0)</f>
        <v>1.4368000000000001</v>
      </c>
      <c r="V41" s="9">
        <f t="shared" si="7"/>
        <v>0</v>
      </c>
    </row>
    <row r="42" spans="1:22" ht="11.1" customHeight="1" outlineLevel="1" x14ac:dyDescent="0.2">
      <c r="A42" s="11" t="s">
        <v>94</v>
      </c>
      <c r="B42" s="11" t="s">
        <v>10</v>
      </c>
      <c r="C42" s="7"/>
      <c r="D42" s="7">
        <v>8.0129999999999999</v>
      </c>
      <c r="E42" s="7"/>
      <c r="F42" s="7">
        <v>8.0129999999999999</v>
      </c>
      <c r="G42" s="18">
        <f>VLOOKUP(A42,[1]TDSheet!$A:$G,7,0)</f>
        <v>1</v>
      </c>
      <c r="L42" s="9">
        <f t="shared" si="8"/>
        <v>0</v>
      </c>
      <c r="M42" s="20"/>
      <c r="N42" s="20"/>
      <c r="P42" s="9" t="e">
        <f t="shared" si="5"/>
        <v>#DIV/0!</v>
      </c>
      <c r="Q42" s="9" t="e">
        <f t="shared" si="6"/>
        <v>#DIV/0!</v>
      </c>
      <c r="R42" s="9">
        <f>VLOOKUP(A42,[1]TDSheet!$A:$T,20,0)</f>
        <v>-0.19419999999999998</v>
      </c>
      <c r="S42" s="9">
        <f>VLOOKUP(A42,[1]TDSheet!$A:$U,21,0)</f>
        <v>0</v>
      </c>
      <c r="T42" s="9">
        <f>VLOOKUP(A42,[1]TDSheet!$A:$L,12,0)</f>
        <v>-0.26480000000000004</v>
      </c>
      <c r="V42" s="9">
        <f t="shared" si="7"/>
        <v>0</v>
      </c>
    </row>
    <row r="43" spans="1:22" ht="11.1" customHeight="1" outlineLevel="1" x14ac:dyDescent="0.2">
      <c r="A43" s="11" t="s">
        <v>46</v>
      </c>
      <c r="B43" s="11" t="s">
        <v>10</v>
      </c>
      <c r="C43" s="7">
        <v>39.468000000000004</v>
      </c>
      <c r="D43" s="7">
        <v>225.51400000000001</v>
      </c>
      <c r="E43" s="7">
        <v>130.52500000000001</v>
      </c>
      <c r="F43" s="7">
        <v>121.062</v>
      </c>
      <c r="G43" s="18">
        <f>VLOOKUP(A43,[1]TDSheet!$A:$G,7,0)</f>
        <v>1</v>
      </c>
      <c r="L43" s="9">
        <f t="shared" si="8"/>
        <v>26.105</v>
      </c>
      <c r="M43" s="20">
        <f t="shared" si="10"/>
        <v>218.303</v>
      </c>
      <c r="N43" s="20"/>
      <c r="P43" s="9">
        <f t="shared" si="5"/>
        <v>13</v>
      </c>
      <c r="Q43" s="9">
        <f t="shared" si="6"/>
        <v>4.6375023941773605</v>
      </c>
      <c r="R43" s="9">
        <f>VLOOKUP(A43,[1]TDSheet!$A:$T,20,0)</f>
        <v>18.9968</v>
      </c>
      <c r="S43" s="9">
        <f>VLOOKUP(A43,[1]TDSheet!$A:$U,21,0)</f>
        <v>19.283200000000001</v>
      </c>
      <c r="T43" s="9">
        <f>VLOOKUP(A43,[1]TDSheet!$A:$L,12,0)</f>
        <v>17.205400000000001</v>
      </c>
      <c r="V43" s="9">
        <f t="shared" si="7"/>
        <v>218.303</v>
      </c>
    </row>
    <row r="44" spans="1:22" ht="21.95" customHeight="1" outlineLevel="1" x14ac:dyDescent="0.2">
      <c r="A44" s="11" t="s">
        <v>47</v>
      </c>
      <c r="B44" s="11" t="s">
        <v>10</v>
      </c>
      <c r="C44" s="7">
        <v>13.593</v>
      </c>
      <c r="D44" s="7">
        <v>17.68</v>
      </c>
      <c r="E44" s="7"/>
      <c r="F44" s="7">
        <v>16.466000000000001</v>
      </c>
      <c r="G44" s="18">
        <f>VLOOKUP(A44,[1]TDSheet!$A:$G,7,0)</f>
        <v>1</v>
      </c>
      <c r="L44" s="9">
        <f t="shared" si="8"/>
        <v>0</v>
      </c>
      <c r="M44" s="20"/>
      <c r="N44" s="20"/>
      <c r="P44" s="9" t="e">
        <f t="shared" si="5"/>
        <v>#DIV/0!</v>
      </c>
      <c r="Q44" s="9" t="e">
        <f t="shared" si="6"/>
        <v>#DIV/0!</v>
      </c>
      <c r="R44" s="9">
        <f>VLOOKUP(A44,[1]TDSheet!$A:$T,20,0)</f>
        <v>2.8210000000000002</v>
      </c>
      <c r="S44" s="9">
        <f>VLOOKUP(A44,[1]TDSheet!$A:$U,21,0)</f>
        <v>0</v>
      </c>
      <c r="T44" s="9">
        <f>VLOOKUP(A44,[1]TDSheet!$A:$L,12,0)</f>
        <v>1.7806000000000002</v>
      </c>
      <c r="V44" s="9">
        <f t="shared" si="7"/>
        <v>0</v>
      </c>
    </row>
    <row r="45" spans="1:22" ht="11.1" customHeight="1" outlineLevel="1" x14ac:dyDescent="0.2">
      <c r="A45" s="11" t="s">
        <v>48</v>
      </c>
      <c r="B45" s="11" t="s">
        <v>14</v>
      </c>
      <c r="C45" s="6"/>
      <c r="D45" s="7">
        <v>114</v>
      </c>
      <c r="E45" s="26">
        <f>44+E75</f>
        <v>61</v>
      </c>
      <c r="F45" s="26">
        <f>42+F75</f>
        <v>40</v>
      </c>
      <c r="G45" s="18">
        <f>VLOOKUP(A45,[1]TDSheet!$A:$G,7,0)</f>
        <v>0.35</v>
      </c>
      <c r="L45" s="9">
        <f t="shared" si="8"/>
        <v>12.2</v>
      </c>
      <c r="M45" s="20">
        <f>13*L45-F45</f>
        <v>118.6</v>
      </c>
      <c r="N45" s="20"/>
      <c r="P45" s="9">
        <f t="shared" si="5"/>
        <v>13</v>
      </c>
      <c r="Q45" s="9">
        <f t="shared" si="6"/>
        <v>3.278688524590164</v>
      </c>
      <c r="R45" s="9">
        <f>VLOOKUP(A45,[1]TDSheet!$A:$T,20,0)</f>
        <v>0</v>
      </c>
      <c r="S45" s="9">
        <f>VLOOKUP(A45,[1]TDSheet!$A:$U,21,0)</f>
        <v>4.4000000000000004</v>
      </c>
      <c r="T45" s="9">
        <f>VLOOKUP(A45,[1]TDSheet!$A:$L,12,0)</f>
        <v>-0.2</v>
      </c>
      <c r="V45" s="9">
        <f t="shared" si="7"/>
        <v>41.51</v>
      </c>
    </row>
    <row r="46" spans="1:22" ht="11.1" customHeight="1" outlineLevel="1" x14ac:dyDescent="0.2">
      <c r="A46" s="11" t="s">
        <v>49</v>
      </c>
      <c r="B46" s="11" t="s">
        <v>14</v>
      </c>
      <c r="C46" s="7">
        <v>80</v>
      </c>
      <c r="D46" s="7">
        <v>277</v>
      </c>
      <c r="E46" s="26">
        <f>51+E76</f>
        <v>95</v>
      </c>
      <c r="F46" s="26">
        <f>203+F76</f>
        <v>200</v>
      </c>
      <c r="G46" s="18">
        <f>VLOOKUP(A46,[1]TDSheet!$A:$G,7,0)</f>
        <v>0.4</v>
      </c>
      <c r="L46" s="9">
        <f t="shared" si="8"/>
        <v>19</v>
      </c>
      <c r="M46" s="20">
        <f t="shared" si="10"/>
        <v>47</v>
      </c>
      <c r="N46" s="20"/>
      <c r="P46" s="9">
        <f t="shared" si="5"/>
        <v>13</v>
      </c>
      <c r="Q46" s="9">
        <f t="shared" si="6"/>
        <v>10.526315789473685</v>
      </c>
      <c r="R46" s="9">
        <f>VLOOKUP(A46,[1]TDSheet!$A:$T,20,0)</f>
        <v>8.1999999999999993</v>
      </c>
      <c r="S46" s="9">
        <f>VLOOKUP(A46,[1]TDSheet!$A:$U,21,0)</f>
        <v>10.199999999999999</v>
      </c>
      <c r="T46" s="9">
        <f>VLOOKUP(A46,[1]TDSheet!$A:$L,12,0)</f>
        <v>15.8</v>
      </c>
      <c r="V46" s="9">
        <f t="shared" si="7"/>
        <v>18.8</v>
      </c>
    </row>
    <row r="47" spans="1:22" ht="11.1" customHeight="1" outlineLevel="1" x14ac:dyDescent="0.2">
      <c r="A47" s="11" t="s">
        <v>50</v>
      </c>
      <c r="B47" s="11" t="s">
        <v>14</v>
      </c>
      <c r="C47" s="7">
        <v>261</v>
      </c>
      <c r="D47" s="7">
        <v>332</v>
      </c>
      <c r="E47" s="7">
        <v>225</v>
      </c>
      <c r="F47" s="7">
        <v>299</v>
      </c>
      <c r="G47" s="18">
        <f>VLOOKUP(A47,[1]TDSheet!$A:$G,7,0)</f>
        <v>0.45</v>
      </c>
      <c r="L47" s="9">
        <f t="shared" si="8"/>
        <v>45</v>
      </c>
      <c r="M47" s="20">
        <f t="shared" si="10"/>
        <v>286</v>
      </c>
      <c r="N47" s="20"/>
      <c r="P47" s="9">
        <f t="shared" si="5"/>
        <v>13</v>
      </c>
      <c r="Q47" s="9">
        <f t="shared" si="6"/>
        <v>6.6444444444444448</v>
      </c>
      <c r="R47" s="9">
        <f>VLOOKUP(A47,[1]TDSheet!$A:$T,20,0)</f>
        <v>48.4</v>
      </c>
      <c r="S47" s="9">
        <f>VLOOKUP(A47,[1]TDSheet!$A:$U,21,0)</f>
        <v>36</v>
      </c>
      <c r="T47" s="9">
        <f>VLOOKUP(A47,[1]TDSheet!$A:$L,12,0)</f>
        <v>39</v>
      </c>
      <c r="V47" s="9">
        <f t="shared" si="7"/>
        <v>128.70000000000002</v>
      </c>
    </row>
    <row r="48" spans="1:22" ht="11.1" customHeight="1" outlineLevel="1" x14ac:dyDescent="0.2">
      <c r="A48" s="11" t="s">
        <v>51</v>
      </c>
      <c r="B48" s="11" t="s">
        <v>14</v>
      </c>
      <c r="C48" s="6"/>
      <c r="D48" s="7">
        <v>1</v>
      </c>
      <c r="E48" s="7">
        <v>1</v>
      </c>
      <c r="F48" s="7"/>
      <c r="G48" s="18">
        <v>0</v>
      </c>
      <c r="L48" s="9">
        <f t="shared" si="8"/>
        <v>0.2</v>
      </c>
      <c r="M48" s="20"/>
      <c r="N48" s="20"/>
      <c r="P48" s="9">
        <f t="shared" si="5"/>
        <v>0</v>
      </c>
      <c r="Q48" s="9">
        <f t="shared" si="6"/>
        <v>0</v>
      </c>
      <c r="R48" s="9">
        <v>0</v>
      </c>
      <c r="S48" s="9">
        <v>0</v>
      </c>
      <c r="T48" s="9">
        <v>0</v>
      </c>
      <c r="V48" s="9">
        <f t="shared" si="7"/>
        <v>0</v>
      </c>
    </row>
    <row r="49" spans="1:22" ht="11.1" customHeight="1" outlineLevel="1" x14ac:dyDescent="0.2">
      <c r="A49" s="11" t="s">
        <v>52</v>
      </c>
      <c r="B49" s="11" t="s">
        <v>14</v>
      </c>
      <c r="C49" s="7">
        <v>107</v>
      </c>
      <c r="D49" s="7">
        <v>259</v>
      </c>
      <c r="E49" s="7">
        <v>82</v>
      </c>
      <c r="F49" s="7">
        <v>238</v>
      </c>
      <c r="G49" s="18">
        <f>VLOOKUP(A49,[1]TDSheet!$A:$G,7,0)</f>
        <v>0.4</v>
      </c>
      <c r="L49" s="9">
        <f t="shared" si="8"/>
        <v>16.399999999999999</v>
      </c>
      <c r="M49" s="20"/>
      <c r="N49" s="20"/>
      <c r="P49" s="9">
        <f t="shared" si="5"/>
        <v>14.512195121951221</v>
      </c>
      <c r="Q49" s="9">
        <f t="shared" si="6"/>
        <v>14.512195121951221</v>
      </c>
      <c r="R49" s="9">
        <f>VLOOKUP(A49,[1]TDSheet!$A:$T,20,0)</f>
        <v>24.2</v>
      </c>
      <c r="S49" s="9">
        <f>VLOOKUP(A49,[1]TDSheet!$A:$U,21,0)</f>
        <v>20</v>
      </c>
      <c r="T49" s="9">
        <f>VLOOKUP(A49,[1]TDSheet!$A:$L,12,0)</f>
        <v>27.8</v>
      </c>
      <c r="V49" s="9">
        <f t="shared" si="7"/>
        <v>0</v>
      </c>
    </row>
    <row r="50" spans="1:22" ht="11.1" customHeight="1" outlineLevel="1" x14ac:dyDescent="0.2">
      <c r="A50" s="11" t="s">
        <v>53</v>
      </c>
      <c r="B50" s="11" t="s">
        <v>14</v>
      </c>
      <c r="C50" s="7">
        <v>174</v>
      </c>
      <c r="D50" s="7">
        <v>257</v>
      </c>
      <c r="E50" s="7">
        <v>164</v>
      </c>
      <c r="F50" s="7">
        <v>185</v>
      </c>
      <c r="G50" s="18">
        <f>VLOOKUP(A50,[1]TDSheet!$A:$G,7,0)</f>
        <v>0.4</v>
      </c>
      <c r="L50" s="9">
        <f t="shared" si="8"/>
        <v>32.799999999999997</v>
      </c>
      <c r="M50" s="20">
        <f t="shared" ref="M49:M66" si="11">13*L50-F50</f>
        <v>241.39999999999998</v>
      </c>
      <c r="N50" s="20"/>
      <c r="P50" s="9">
        <f t="shared" si="5"/>
        <v>13</v>
      </c>
      <c r="Q50" s="9">
        <f t="shared" si="6"/>
        <v>5.6402439024390247</v>
      </c>
      <c r="R50" s="9">
        <f>VLOOKUP(A50,[1]TDSheet!$A:$T,20,0)</f>
        <v>40.6</v>
      </c>
      <c r="S50" s="9">
        <f>VLOOKUP(A50,[1]TDSheet!$A:$U,21,0)</f>
        <v>31</v>
      </c>
      <c r="T50" s="9">
        <f>VLOOKUP(A50,[1]TDSheet!$A:$L,12,0)</f>
        <v>27.6</v>
      </c>
      <c r="V50" s="9">
        <f t="shared" si="7"/>
        <v>96.56</v>
      </c>
    </row>
    <row r="51" spans="1:22" ht="11.1" customHeight="1" outlineLevel="1" x14ac:dyDescent="0.2">
      <c r="A51" s="11" t="s">
        <v>95</v>
      </c>
      <c r="B51" s="11" t="s">
        <v>14</v>
      </c>
      <c r="C51" s="7"/>
      <c r="D51" s="7">
        <v>18</v>
      </c>
      <c r="E51" s="7">
        <v>-2</v>
      </c>
      <c r="F51" s="7">
        <v>18</v>
      </c>
      <c r="G51" s="18">
        <f>VLOOKUP(A51,[1]TDSheet!$A:$G,7,0)</f>
        <v>0.4</v>
      </c>
      <c r="L51" s="9">
        <f t="shared" si="8"/>
        <v>-0.4</v>
      </c>
      <c r="M51" s="27">
        <v>15</v>
      </c>
      <c r="N51" s="20"/>
      <c r="P51" s="9">
        <f t="shared" si="5"/>
        <v>-82.5</v>
      </c>
      <c r="Q51" s="9">
        <f t="shared" si="6"/>
        <v>-45</v>
      </c>
      <c r="R51" s="9">
        <f>VLOOKUP(A51,[1]TDSheet!$A:$T,20,0)</f>
        <v>4.2</v>
      </c>
      <c r="S51" s="9">
        <f>VLOOKUP(A51,[1]TDSheet!$A:$U,21,0)</f>
        <v>-0.4</v>
      </c>
      <c r="T51" s="9">
        <f>VLOOKUP(A51,[1]TDSheet!$A:$L,12,0)</f>
        <v>3.4</v>
      </c>
      <c r="V51" s="9">
        <f t="shared" si="7"/>
        <v>6</v>
      </c>
    </row>
    <row r="52" spans="1:22" ht="11.1" customHeight="1" outlineLevel="1" x14ac:dyDescent="0.2">
      <c r="A52" s="11" t="s">
        <v>54</v>
      </c>
      <c r="B52" s="11" t="s">
        <v>14</v>
      </c>
      <c r="C52" s="7">
        <v>-1</v>
      </c>
      <c r="D52" s="7">
        <v>67</v>
      </c>
      <c r="E52" s="7">
        <v>17</v>
      </c>
      <c r="F52" s="7">
        <v>42</v>
      </c>
      <c r="G52" s="18">
        <f>VLOOKUP(A52,[1]TDSheet!$A:$G,7,0)</f>
        <v>0.4</v>
      </c>
      <c r="L52" s="9">
        <f t="shared" si="8"/>
        <v>3.4</v>
      </c>
      <c r="M52" s="20">
        <f t="shared" si="11"/>
        <v>2.1999999999999957</v>
      </c>
      <c r="N52" s="20"/>
      <c r="P52" s="9">
        <f t="shared" si="5"/>
        <v>12.999999999999998</v>
      </c>
      <c r="Q52" s="9">
        <f t="shared" si="6"/>
        <v>12.352941176470589</v>
      </c>
      <c r="R52" s="9">
        <f>VLOOKUP(A52,[1]TDSheet!$A:$T,20,0)</f>
        <v>2.6</v>
      </c>
      <c r="S52" s="9">
        <f>VLOOKUP(A52,[1]TDSheet!$A:$U,21,0)</f>
        <v>4.5999999999999996</v>
      </c>
      <c r="T52" s="9">
        <f>VLOOKUP(A52,[1]TDSheet!$A:$L,12,0)</f>
        <v>3</v>
      </c>
      <c r="V52" s="9">
        <f t="shared" si="7"/>
        <v>0.87999999999999834</v>
      </c>
    </row>
    <row r="53" spans="1:22" ht="21.95" customHeight="1" outlineLevel="1" x14ac:dyDescent="0.2">
      <c r="A53" s="11" t="s">
        <v>55</v>
      </c>
      <c r="B53" s="11" t="s">
        <v>14</v>
      </c>
      <c r="C53" s="6"/>
      <c r="D53" s="7">
        <v>80</v>
      </c>
      <c r="E53" s="7">
        <v>52</v>
      </c>
      <c r="F53" s="7">
        <v>23</v>
      </c>
      <c r="G53" s="18">
        <f>VLOOKUP(A53,[1]TDSheet!$A:$G,7,0)</f>
        <v>0.35</v>
      </c>
      <c r="L53" s="9">
        <f t="shared" si="8"/>
        <v>10.4</v>
      </c>
      <c r="M53" s="20">
        <f t="shared" si="11"/>
        <v>112.20000000000002</v>
      </c>
      <c r="N53" s="20"/>
      <c r="P53" s="9">
        <f t="shared" si="5"/>
        <v>13.000000000000002</v>
      </c>
      <c r="Q53" s="9">
        <f t="shared" si="6"/>
        <v>2.2115384615384617</v>
      </c>
      <c r="R53" s="9">
        <f>VLOOKUP(A53,[1]TDSheet!$A:$T,20,0)</f>
        <v>6.4</v>
      </c>
      <c r="S53" s="9">
        <f>VLOOKUP(A53,[1]TDSheet!$A:$U,21,0)</f>
        <v>10.4</v>
      </c>
      <c r="T53" s="9">
        <f>VLOOKUP(A53,[1]TDSheet!$A:$L,12,0)</f>
        <v>3</v>
      </c>
      <c r="V53" s="9">
        <f t="shared" si="7"/>
        <v>39.270000000000003</v>
      </c>
    </row>
    <row r="54" spans="1:22" ht="11.1" customHeight="1" outlineLevel="1" x14ac:dyDescent="0.2">
      <c r="A54" s="11" t="s">
        <v>56</v>
      </c>
      <c r="B54" s="11" t="s">
        <v>14</v>
      </c>
      <c r="C54" s="7">
        <v>33</v>
      </c>
      <c r="D54" s="7">
        <v>139</v>
      </c>
      <c r="E54" s="7">
        <v>26</v>
      </c>
      <c r="F54" s="7">
        <v>138</v>
      </c>
      <c r="G54" s="18">
        <f>VLOOKUP(A54,[1]TDSheet!$A:$G,7,0)</f>
        <v>0.4</v>
      </c>
      <c r="L54" s="9">
        <f t="shared" si="8"/>
        <v>5.2</v>
      </c>
      <c r="M54" s="20"/>
      <c r="N54" s="20"/>
      <c r="P54" s="9">
        <f t="shared" si="5"/>
        <v>26.538461538461537</v>
      </c>
      <c r="Q54" s="9">
        <f t="shared" si="6"/>
        <v>26.538461538461537</v>
      </c>
      <c r="R54" s="9">
        <f>VLOOKUP(A54,[1]TDSheet!$A:$T,20,0)</f>
        <v>18.8</v>
      </c>
      <c r="S54" s="9">
        <f>VLOOKUP(A54,[1]TDSheet!$A:$U,21,0)</f>
        <v>4.8</v>
      </c>
      <c r="T54" s="9">
        <f>VLOOKUP(A54,[1]TDSheet!$A:$L,12,0)</f>
        <v>14.6</v>
      </c>
      <c r="V54" s="9">
        <f t="shared" si="7"/>
        <v>0</v>
      </c>
    </row>
    <row r="55" spans="1:22" ht="11.1" customHeight="1" outlineLevel="1" x14ac:dyDescent="0.2">
      <c r="A55" s="11" t="s">
        <v>57</v>
      </c>
      <c r="B55" s="11" t="s">
        <v>14</v>
      </c>
      <c r="C55" s="6"/>
      <c r="D55" s="7">
        <v>264</v>
      </c>
      <c r="E55" s="7">
        <v>92</v>
      </c>
      <c r="F55" s="7">
        <v>165</v>
      </c>
      <c r="G55" s="18">
        <f>VLOOKUP(A55,[1]TDSheet!$A:$G,7,0)</f>
        <v>0.4</v>
      </c>
      <c r="L55" s="9">
        <f t="shared" si="8"/>
        <v>18.399999999999999</v>
      </c>
      <c r="M55" s="20">
        <f t="shared" si="11"/>
        <v>74.199999999999989</v>
      </c>
      <c r="N55" s="20"/>
      <c r="P55" s="9">
        <f t="shared" si="5"/>
        <v>13</v>
      </c>
      <c r="Q55" s="9">
        <f t="shared" si="6"/>
        <v>8.9673913043478262</v>
      </c>
      <c r="R55" s="9">
        <f>VLOOKUP(A55,[1]TDSheet!$A:$T,20,0)</f>
        <v>20.399999999999999</v>
      </c>
      <c r="S55" s="9">
        <f>VLOOKUP(A55,[1]TDSheet!$A:$U,21,0)</f>
        <v>22.6</v>
      </c>
      <c r="T55" s="9">
        <f>VLOOKUP(A55,[1]TDSheet!$A:$L,12,0)</f>
        <v>18.399999999999999</v>
      </c>
      <c r="V55" s="9">
        <f t="shared" si="7"/>
        <v>29.679999999999996</v>
      </c>
    </row>
    <row r="56" spans="1:22" ht="11.1" customHeight="1" outlineLevel="1" x14ac:dyDescent="0.2">
      <c r="A56" s="11" t="s">
        <v>58</v>
      </c>
      <c r="B56" s="11" t="s">
        <v>14</v>
      </c>
      <c r="C56" s="7">
        <v>59</v>
      </c>
      <c r="D56" s="7">
        <v>14</v>
      </c>
      <c r="E56" s="7">
        <v>24</v>
      </c>
      <c r="F56" s="7">
        <v>6</v>
      </c>
      <c r="G56" s="18">
        <f>VLOOKUP(A56,[1]TDSheet!$A:$G,7,0)</f>
        <v>0.4</v>
      </c>
      <c r="L56" s="9">
        <f t="shared" si="8"/>
        <v>4.8</v>
      </c>
      <c r="M56" s="20">
        <f>9*L56-F56</f>
        <v>37.199999999999996</v>
      </c>
      <c r="N56" s="20"/>
      <c r="P56" s="9">
        <f t="shared" si="5"/>
        <v>9</v>
      </c>
      <c r="Q56" s="9">
        <f t="shared" si="6"/>
        <v>1.25</v>
      </c>
      <c r="R56" s="9">
        <f>VLOOKUP(A56,[1]TDSheet!$A:$T,20,0)</f>
        <v>0</v>
      </c>
      <c r="S56" s="9">
        <f>VLOOKUP(A56,[1]TDSheet!$A:$U,21,0)</f>
        <v>0.8</v>
      </c>
      <c r="T56" s="9">
        <f>VLOOKUP(A56,[1]TDSheet!$A:$L,12,0)</f>
        <v>2.8</v>
      </c>
      <c r="V56" s="9">
        <f t="shared" si="7"/>
        <v>14.879999999999999</v>
      </c>
    </row>
    <row r="57" spans="1:22" ht="11.1" customHeight="1" outlineLevel="1" x14ac:dyDescent="0.2">
      <c r="A57" s="11" t="s">
        <v>59</v>
      </c>
      <c r="B57" s="11" t="s">
        <v>10</v>
      </c>
      <c r="C57" s="7">
        <v>159.898</v>
      </c>
      <c r="D57" s="7">
        <v>209.02</v>
      </c>
      <c r="E57" s="7">
        <v>21.59</v>
      </c>
      <c r="F57" s="7">
        <v>239.05799999999999</v>
      </c>
      <c r="G57" s="18">
        <f>VLOOKUP(A57,[1]TDSheet!$A:$G,7,0)</f>
        <v>1</v>
      </c>
      <c r="L57" s="9">
        <f t="shared" si="8"/>
        <v>4.3179999999999996</v>
      </c>
      <c r="M57" s="20"/>
      <c r="N57" s="20"/>
      <c r="P57" s="9">
        <f t="shared" si="5"/>
        <v>55.363131079203335</v>
      </c>
      <c r="Q57" s="9">
        <f t="shared" si="6"/>
        <v>55.363131079203335</v>
      </c>
      <c r="R57" s="9">
        <f>VLOOKUP(A57,[1]TDSheet!$A:$T,20,0)</f>
        <v>23.57</v>
      </c>
      <c r="S57" s="9">
        <f>VLOOKUP(A57,[1]TDSheet!$A:$U,21,0)</f>
        <v>46.509799999999998</v>
      </c>
      <c r="T57" s="9">
        <f>VLOOKUP(A57,[1]TDSheet!$A:$L,12,0)</f>
        <v>14.61</v>
      </c>
      <c r="V57" s="9">
        <f t="shared" si="7"/>
        <v>0</v>
      </c>
    </row>
    <row r="58" spans="1:22" ht="11.1" customHeight="1" outlineLevel="1" x14ac:dyDescent="0.2">
      <c r="A58" s="11" t="s">
        <v>60</v>
      </c>
      <c r="B58" s="11" t="s">
        <v>10</v>
      </c>
      <c r="C58" s="7">
        <v>48.994999999999997</v>
      </c>
      <c r="D58" s="7">
        <v>0.03</v>
      </c>
      <c r="E58" s="7">
        <v>6.7409999999999997</v>
      </c>
      <c r="F58" s="7">
        <v>38.195</v>
      </c>
      <c r="G58" s="18">
        <f>VLOOKUP(A58,[1]TDSheet!$A:$G,7,0)</f>
        <v>1</v>
      </c>
      <c r="L58" s="9">
        <f t="shared" si="8"/>
        <v>1.3481999999999998</v>
      </c>
      <c r="M58" s="20"/>
      <c r="N58" s="20"/>
      <c r="P58" s="9">
        <f t="shared" si="5"/>
        <v>28.330366414478569</v>
      </c>
      <c r="Q58" s="9">
        <f t="shared" si="6"/>
        <v>28.330366414478569</v>
      </c>
      <c r="R58" s="9">
        <f>VLOOKUP(A58,[1]TDSheet!$A:$T,20,0)</f>
        <v>5.36</v>
      </c>
      <c r="S58" s="9">
        <f>VLOOKUP(A58,[1]TDSheet!$A:$U,21,0)</f>
        <v>1.3439999999999999</v>
      </c>
      <c r="T58" s="9">
        <f>VLOOKUP(A58,[1]TDSheet!$A:$L,12,0)</f>
        <v>1.6120000000000001</v>
      </c>
      <c r="V58" s="9">
        <f t="shared" si="7"/>
        <v>0</v>
      </c>
    </row>
    <row r="59" spans="1:22" ht="11.1" customHeight="1" outlineLevel="1" x14ac:dyDescent="0.2">
      <c r="A59" s="11" t="s">
        <v>61</v>
      </c>
      <c r="B59" s="11" t="s">
        <v>10</v>
      </c>
      <c r="C59" s="7">
        <v>52.773000000000003</v>
      </c>
      <c r="D59" s="7">
        <v>100.48099999999999</v>
      </c>
      <c r="E59" s="7">
        <v>97.204999999999998</v>
      </c>
      <c r="F59" s="7">
        <v>56.048999999999999</v>
      </c>
      <c r="G59" s="18">
        <f>VLOOKUP(A59,[1]TDSheet!$A:$G,7,0)</f>
        <v>1</v>
      </c>
      <c r="L59" s="9">
        <f t="shared" si="8"/>
        <v>19.440999999999999</v>
      </c>
      <c r="M59" s="20">
        <f>11*L59-F59</f>
        <v>157.80199999999999</v>
      </c>
      <c r="N59" s="20"/>
      <c r="P59" s="9">
        <f t="shared" si="5"/>
        <v>11</v>
      </c>
      <c r="Q59" s="9">
        <f t="shared" si="6"/>
        <v>2.8830307082968982</v>
      </c>
      <c r="R59" s="9">
        <f>VLOOKUP(A59,[1]TDSheet!$A:$T,20,0)</f>
        <v>60.472999999999999</v>
      </c>
      <c r="S59" s="9">
        <f>VLOOKUP(A59,[1]TDSheet!$A:$U,21,0)</f>
        <v>0</v>
      </c>
      <c r="T59" s="9">
        <f>VLOOKUP(A59,[1]TDSheet!$A:$L,12,0)</f>
        <v>0</v>
      </c>
      <c r="V59" s="9">
        <f t="shared" si="7"/>
        <v>157.80199999999999</v>
      </c>
    </row>
    <row r="60" spans="1:22" ht="11.1" customHeight="1" outlineLevel="1" x14ac:dyDescent="0.2">
      <c r="A60" s="11" t="s">
        <v>62</v>
      </c>
      <c r="B60" s="11" t="s">
        <v>14</v>
      </c>
      <c r="C60" s="7">
        <v>366</v>
      </c>
      <c r="D60" s="7">
        <v>723</v>
      </c>
      <c r="E60" s="7">
        <v>337</v>
      </c>
      <c r="F60" s="7">
        <v>726</v>
      </c>
      <c r="G60" s="18">
        <f>VLOOKUP(A60,[1]TDSheet!$A:$G,7,0)</f>
        <v>0.45</v>
      </c>
      <c r="L60" s="9">
        <f t="shared" si="8"/>
        <v>67.400000000000006</v>
      </c>
      <c r="M60" s="20">
        <f t="shared" si="11"/>
        <v>150.20000000000005</v>
      </c>
      <c r="N60" s="20"/>
      <c r="P60" s="9">
        <f t="shared" si="5"/>
        <v>13</v>
      </c>
      <c r="Q60" s="9">
        <f t="shared" si="6"/>
        <v>10.771513353115726</v>
      </c>
      <c r="R60" s="9">
        <f>VLOOKUP(A60,[1]TDSheet!$A:$T,20,0)</f>
        <v>89.8</v>
      </c>
      <c r="S60" s="9">
        <f>VLOOKUP(A60,[1]TDSheet!$A:$U,21,0)</f>
        <v>61.8</v>
      </c>
      <c r="T60" s="9">
        <f>VLOOKUP(A60,[1]TDSheet!$A:$L,12,0)</f>
        <v>78.400000000000006</v>
      </c>
      <c r="V60" s="9">
        <f t="shared" si="7"/>
        <v>67.590000000000018</v>
      </c>
    </row>
    <row r="61" spans="1:22" ht="11.1" customHeight="1" outlineLevel="1" x14ac:dyDescent="0.2">
      <c r="A61" s="11" t="s">
        <v>63</v>
      </c>
      <c r="B61" s="11" t="s">
        <v>14</v>
      </c>
      <c r="C61" s="7">
        <v>340</v>
      </c>
      <c r="D61" s="7">
        <v>486</v>
      </c>
      <c r="E61" s="7">
        <v>305</v>
      </c>
      <c r="F61" s="7">
        <v>450</v>
      </c>
      <c r="G61" s="18">
        <f>VLOOKUP(A61,[1]TDSheet!$A:$G,7,0)</f>
        <v>0.45</v>
      </c>
      <c r="L61" s="9">
        <f t="shared" si="8"/>
        <v>61</v>
      </c>
      <c r="M61" s="20">
        <f t="shared" si="11"/>
        <v>343</v>
      </c>
      <c r="N61" s="20"/>
      <c r="P61" s="9">
        <f t="shared" si="5"/>
        <v>13</v>
      </c>
      <c r="Q61" s="9">
        <f t="shared" si="6"/>
        <v>7.3770491803278686</v>
      </c>
      <c r="R61" s="9">
        <f>VLOOKUP(A61,[1]TDSheet!$A:$T,20,0)</f>
        <v>80</v>
      </c>
      <c r="S61" s="9">
        <f>VLOOKUP(A61,[1]TDSheet!$A:$U,21,0)</f>
        <v>65.400000000000006</v>
      </c>
      <c r="T61" s="9">
        <f>VLOOKUP(A61,[1]TDSheet!$A:$L,12,0)</f>
        <v>57.2</v>
      </c>
      <c r="V61" s="9">
        <f t="shared" si="7"/>
        <v>154.35</v>
      </c>
    </row>
    <row r="62" spans="1:22" ht="11.1" customHeight="1" outlineLevel="1" x14ac:dyDescent="0.2">
      <c r="A62" s="11" t="s">
        <v>64</v>
      </c>
      <c r="B62" s="11" t="s">
        <v>14</v>
      </c>
      <c r="C62" s="7">
        <v>-10</v>
      </c>
      <c r="D62" s="7">
        <v>724</v>
      </c>
      <c r="E62" s="7">
        <v>196</v>
      </c>
      <c r="F62" s="7">
        <v>485</v>
      </c>
      <c r="G62" s="18">
        <f>VLOOKUP(A62,[1]TDSheet!$A:$G,7,0)</f>
        <v>0.45</v>
      </c>
      <c r="L62" s="9">
        <f t="shared" si="8"/>
        <v>39.200000000000003</v>
      </c>
      <c r="M62" s="20">
        <f t="shared" si="11"/>
        <v>24.600000000000023</v>
      </c>
      <c r="N62" s="20"/>
      <c r="P62" s="9">
        <f t="shared" si="5"/>
        <v>13</v>
      </c>
      <c r="Q62" s="9">
        <f t="shared" si="6"/>
        <v>12.372448979591836</v>
      </c>
      <c r="R62" s="9">
        <f>VLOOKUP(A62,[1]TDSheet!$A:$T,20,0)</f>
        <v>37.6</v>
      </c>
      <c r="S62" s="9">
        <f>VLOOKUP(A62,[1]TDSheet!$A:$U,21,0)</f>
        <v>40.200000000000003</v>
      </c>
      <c r="T62" s="9">
        <f>VLOOKUP(A62,[1]TDSheet!$A:$L,12,0)</f>
        <v>50</v>
      </c>
      <c r="V62" s="9">
        <f t="shared" si="7"/>
        <v>11.070000000000011</v>
      </c>
    </row>
    <row r="63" spans="1:22" ht="11.1" customHeight="1" outlineLevel="1" x14ac:dyDescent="0.2">
      <c r="A63" s="11" t="s">
        <v>65</v>
      </c>
      <c r="B63" s="11" t="s">
        <v>14</v>
      </c>
      <c r="C63" s="7">
        <v>5</v>
      </c>
      <c r="D63" s="7">
        <v>6</v>
      </c>
      <c r="E63" s="7">
        <v>11</v>
      </c>
      <c r="F63" s="7"/>
      <c r="G63" s="18">
        <f>VLOOKUP(A63,[1]TDSheet!$A:$G,7,0)</f>
        <v>0.4</v>
      </c>
      <c r="L63" s="9">
        <f t="shared" si="8"/>
        <v>2.2000000000000002</v>
      </c>
      <c r="M63" s="20">
        <v>20</v>
      </c>
      <c r="N63" s="20"/>
      <c r="P63" s="9">
        <f t="shared" si="5"/>
        <v>9.0909090909090899</v>
      </c>
      <c r="Q63" s="9">
        <f t="shared" si="6"/>
        <v>0</v>
      </c>
      <c r="R63" s="9">
        <f>VLOOKUP(A63,[1]TDSheet!$A:$T,20,0)</f>
        <v>0.6</v>
      </c>
      <c r="S63" s="9">
        <f>VLOOKUP(A63,[1]TDSheet!$A:$U,21,0)</f>
        <v>0.6</v>
      </c>
      <c r="T63" s="9">
        <f>VLOOKUP(A63,[1]TDSheet!$A:$L,12,0)</f>
        <v>0</v>
      </c>
      <c r="V63" s="9">
        <f t="shared" si="7"/>
        <v>8</v>
      </c>
    </row>
    <row r="64" spans="1:22" ht="11.1" customHeight="1" outlineLevel="1" x14ac:dyDescent="0.2">
      <c r="A64" s="11" t="s">
        <v>66</v>
      </c>
      <c r="B64" s="11" t="s">
        <v>14</v>
      </c>
      <c r="C64" s="7">
        <v>4</v>
      </c>
      <c r="D64" s="7">
        <v>19</v>
      </c>
      <c r="E64" s="7">
        <v>10</v>
      </c>
      <c r="F64" s="7">
        <v>12</v>
      </c>
      <c r="G64" s="18">
        <f>VLOOKUP(A64,[1]TDSheet!$A:$G,7,0)</f>
        <v>0.4</v>
      </c>
      <c r="L64" s="9">
        <f t="shared" si="8"/>
        <v>2</v>
      </c>
      <c r="M64" s="20">
        <f t="shared" si="11"/>
        <v>14</v>
      </c>
      <c r="N64" s="20"/>
      <c r="P64" s="9">
        <f t="shared" si="5"/>
        <v>13</v>
      </c>
      <c r="Q64" s="9">
        <f t="shared" si="6"/>
        <v>6</v>
      </c>
      <c r="R64" s="9">
        <f>VLOOKUP(A64,[1]TDSheet!$A:$T,20,0)</f>
        <v>1.2</v>
      </c>
      <c r="S64" s="9">
        <f>VLOOKUP(A64,[1]TDSheet!$A:$U,21,0)</f>
        <v>2.2000000000000002</v>
      </c>
      <c r="T64" s="9">
        <f>VLOOKUP(A64,[1]TDSheet!$A:$L,12,0)</f>
        <v>1</v>
      </c>
      <c r="V64" s="9">
        <f t="shared" si="7"/>
        <v>5.6000000000000005</v>
      </c>
    </row>
    <row r="65" spans="1:22" ht="11.1" customHeight="1" outlineLevel="1" x14ac:dyDescent="0.2">
      <c r="A65" s="11" t="s">
        <v>67</v>
      </c>
      <c r="B65" s="11" t="s">
        <v>10</v>
      </c>
      <c r="C65" s="7">
        <v>39.17</v>
      </c>
      <c r="D65" s="7">
        <v>147.935</v>
      </c>
      <c r="E65" s="26">
        <f>42.09+E73</f>
        <v>51.61</v>
      </c>
      <c r="F65" s="26">
        <f>103.62+F73</f>
        <v>102.26</v>
      </c>
      <c r="G65" s="18">
        <f>VLOOKUP(A65,[1]TDSheet!$A:$G,7,0)</f>
        <v>1</v>
      </c>
      <c r="L65" s="9">
        <f t="shared" si="8"/>
        <v>10.321999999999999</v>
      </c>
      <c r="M65" s="20">
        <f t="shared" si="11"/>
        <v>31.925999999999974</v>
      </c>
      <c r="N65" s="20"/>
      <c r="P65" s="9">
        <f t="shared" si="5"/>
        <v>12.999999999999998</v>
      </c>
      <c r="Q65" s="9">
        <f t="shared" si="6"/>
        <v>9.9069947684557267</v>
      </c>
      <c r="R65" s="9">
        <f>VLOOKUP(A65,[1]TDSheet!$A:$T,20,0)</f>
        <v>7.1879999999999997</v>
      </c>
      <c r="S65" s="9">
        <f>VLOOKUP(A65,[1]TDSheet!$A:$U,21,0)</f>
        <v>3.8759999999999999</v>
      </c>
      <c r="T65" s="9">
        <f>VLOOKUP(A65,[1]TDSheet!$A:$L,12,0)</f>
        <v>6.6</v>
      </c>
      <c r="V65" s="9">
        <f t="shared" si="7"/>
        <v>31.925999999999974</v>
      </c>
    </row>
    <row r="66" spans="1:22" ht="11.1" customHeight="1" outlineLevel="1" x14ac:dyDescent="0.2">
      <c r="A66" s="11" t="s">
        <v>68</v>
      </c>
      <c r="B66" s="11" t="s">
        <v>14</v>
      </c>
      <c r="C66" s="7">
        <v>18</v>
      </c>
      <c r="D66" s="7">
        <v>162</v>
      </c>
      <c r="E66" s="7">
        <v>42</v>
      </c>
      <c r="F66" s="7">
        <v>136</v>
      </c>
      <c r="G66" s="18">
        <f>VLOOKUP(A66,[1]TDSheet!$A:$G,7,0)</f>
        <v>0.1</v>
      </c>
      <c r="L66" s="9">
        <f t="shared" si="8"/>
        <v>8.4</v>
      </c>
      <c r="M66" s="20"/>
      <c r="N66" s="20"/>
      <c r="P66" s="9">
        <f t="shared" si="5"/>
        <v>16.19047619047619</v>
      </c>
      <c r="Q66" s="9">
        <f t="shared" si="6"/>
        <v>16.19047619047619</v>
      </c>
      <c r="R66" s="9">
        <f>VLOOKUP(A66,[1]TDSheet!$A:$T,20,0)</f>
        <v>8</v>
      </c>
      <c r="S66" s="9">
        <f>VLOOKUP(A66,[1]TDSheet!$A:$U,21,0)</f>
        <v>7.4</v>
      </c>
      <c r="T66" s="9">
        <f>VLOOKUP(A66,[1]TDSheet!$A:$L,12,0)</f>
        <v>8.4</v>
      </c>
      <c r="V66" s="9">
        <f t="shared" si="7"/>
        <v>0</v>
      </c>
    </row>
    <row r="67" spans="1:22" ht="11.1" customHeight="1" outlineLevel="1" x14ac:dyDescent="0.2">
      <c r="A67" s="11" t="s">
        <v>69</v>
      </c>
      <c r="B67" s="11" t="s">
        <v>14</v>
      </c>
      <c r="C67" s="7">
        <v>-2</v>
      </c>
      <c r="D67" s="7">
        <v>2</v>
      </c>
      <c r="E67" s="7"/>
      <c r="F67" s="7"/>
      <c r="G67" s="18">
        <f>VLOOKUP(A67,[1]TDSheet!$A:$G,7,0)</f>
        <v>0</v>
      </c>
      <c r="L67" s="9">
        <f t="shared" si="8"/>
        <v>0</v>
      </c>
      <c r="M67" s="20"/>
      <c r="N67" s="20"/>
      <c r="P67" s="9" t="e">
        <f t="shared" si="5"/>
        <v>#DIV/0!</v>
      </c>
      <c r="Q67" s="9" t="e">
        <f t="shared" si="6"/>
        <v>#DIV/0!</v>
      </c>
      <c r="R67" s="9">
        <f>VLOOKUP(A67,[1]TDSheet!$A:$T,20,0)</f>
        <v>0.4</v>
      </c>
      <c r="S67" s="9">
        <f>VLOOKUP(A67,[1]TDSheet!$A:$U,21,0)</f>
        <v>0</v>
      </c>
      <c r="T67" s="9">
        <f>VLOOKUP(A67,[1]TDSheet!$A:$L,12,0)</f>
        <v>0</v>
      </c>
      <c r="V67" s="9">
        <f t="shared" si="7"/>
        <v>0</v>
      </c>
    </row>
    <row r="68" spans="1:22" ht="11.1" customHeight="1" outlineLevel="1" x14ac:dyDescent="0.2">
      <c r="A68" s="11" t="s">
        <v>70</v>
      </c>
      <c r="B68" s="11" t="s">
        <v>14</v>
      </c>
      <c r="C68" s="7">
        <v>7</v>
      </c>
      <c r="D68" s="7">
        <v>6</v>
      </c>
      <c r="E68" s="7">
        <v>7</v>
      </c>
      <c r="F68" s="7">
        <v>6</v>
      </c>
      <c r="G68" s="18">
        <f>VLOOKUP(A68,[1]TDSheet!$A:$G,7,0)</f>
        <v>0.6</v>
      </c>
      <c r="L68" s="9">
        <f t="shared" si="8"/>
        <v>1.4</v>
      </c>
      <c r="M68" s="20">
        <f>12*L68-F68</f>
        <v>10.799999999999997</v>
      </c>
      <c r="N68" s="20"/>
      <c r="P68" s="9">
        <f t="shared" si="5"/>
        <v>11.999999999999998</v>
      </c>
      <c r="Q68" s="9">
        <f t="shared" si="6"/>
        <v>4.2857142857142856</v>
      </c>
      <c r="R68" s="9">
        <f>VLOOKUP(A68,[1]TDSheet!$A:$T,20,0)</f>
        <v>1.2</v>
      </c>
      <c r="S68" s="9">
        <f>VLOOKUP(A68,[1]TDSheet!$A:$U,21,0)</f>
        <v>0</v>
      </c>
      <c r="T68" s="9">
        <f>VLOOKUP(A68,[1]TDSheet!$A:$L,12,0)</f>
        <v>0.6</v>
      </c>
      <c r="V68" s="9">
        <f t="shared" si="7"/>
        <v>6.4799999999999978</v>
      </c>
    </row>
    <row r="69" spans="1:22" ht="11.1" customHeight="1" outlineLevel="1" x14ac:dyDescent="0.2">
      <c r="A69" s="11" t="s">
        <v>71</v>
      </c>
      <c r="B69" s="11" t="s">
        <v>14</v>
      </c>
      <c r="C69" s="7">
        <v>4</v>
      </c>
      <c r="D69" s="7">
        <v>12</v>
      </c>
      <c r="E69" s="7">
        <v>9</v>
      </c>
      <c r="F69" s="7">
        <v>7</v>
      </c>
      <c r="G69" s="18">
        <f>VLOOKUP(A69,[1]TDSheet!$A:$G,7,0)</f>
        <v>0.6</v>
      </c>
      <c r="L69" s="9">
        <f t="shared" si="8"/>
        <v>1.8</v>
      </c>
      <c r="M69" s="20">
        <f>12*L69-F69</f>
        <v>14.600000000000001</v>
      </c>
      <c r="N69" s="20"/>
      <c r="P69" s="9">
        <f t="shared" si="5"/>
        <v>12</v>
      </c>
      <c r="Q69" s="9">
        <f t="shared" si="6"/>
        <v>3.8888888888888888</v>
      </c>
      <c r="R69" s="9">
        <f>VLOOKUP(A69,[1]TDSheet!$A:$T,20,0)</f>
        <v>0.4</v>
      </c>
      <c r="S69" s="9">
        <f>VLOOKUP(A69,[1]TDSheet!$A:$U,21,0)</f>
        <v>0.8</v>
      </c>
      <c r="T69" s="9">
        <f>VLOOKUP(A69,[1]TDSheet!$A:$L,12,0)</f>
        <v>0.4</v>
      </c>
      <c r="V69" s="9">
        <f t="shared" si="7"/>
        <v>8.76</v>
      </c>
    </row>
    <row r="70" spans="1:22" ht="11.1" customHeight="1" outlineLevel="1" x14ac:dyDescent="0.2">
      <c r="A70" s="11" t="s">
        <v>72</v>
      </c>
      <c r="B70" s="11" t="s">
        <v>14</v>
      </c>
      <c r="C70" s="7">
        <v>4</v>
      </c>
      <c r="D70" s="7">
        <v>6</v>
      </c>
      <c r="E70" s="7">
        <v>4</v>
      </c>
      <c r="F70" s="7">
        <v>6</v>
      </c>
      <c r="G70" s="18">
        <f>VLOOKUP(A70,[1]TDSheet!$A:$G,7,0)</f>
        <v>0.6</v>
      </c>
      <c r="L70" s="9">
        <f t="shared" si="8"/>
        <v>0.8</v>
      </c>
      <c r="M70" s="20">
        <f t="shared" ref="M68:M72" si="12">13*L70-F70</f>
        <v>4.4000000000000004</v>
      </c>
      <c r="N70" s="20"/>
      <c r="P70" s="9">
        <f t="shared" si="5"/>
        <v>13</v>
      </c>
      <c r="Q70" s="9">
        <f t="shared" si="6"/>
        <v>7.5</v>
      </c>
      <c r="R70" s="9">
        <f>VLOOKUP(A70,[1]TDSheet!$A:$T,20,0)</f>
        <v>1.2</v>
      </c>
      <c r="S70" s="9">
        <f>VLOOKUP(A70,[1]TDSheet!$A:$U,21,0)</f>
        <v>0</v>
      </c>
      <c r="T70" s="9">
        <f>VLOOKUP(A70,[1]TDSheet!$A:$L,12,0)</f>
        <v>1.6</v>
      </c>
      <c r="V70" s="9">
        <f t="shared" si="7"/>
        <v>2.64</v>
      </c>
    </row>
    <row r="71" spans="1:22" ht="11.1" customHeight="1" outlineLevel="1" x14ac:dyDescent="0.2">
      <c r="A71" s="11" t="s">
        <v>73</v>
      </c>
      <c r="B71" s="11" t="s">
        <v>14</v>
      </c>
      <c r="C71" s="7">
        <v>12</v>
      </c>
      <c r="D71" s="7"/>
      <c r="E71" s="7">
        <v>-1</v>
      </c>
      <c r="F71" s="7"/>
      <c r="G71" s="18">
        <v>0</v>
      </c>
      <c r="L71" s="9">
        <f t="shared" si="8"/>
        <v>-0.2</v>
      </c>
      <c r="M71" s="20"/>
      <c r="N71" s="20"/>
      <c r="P71" s="9">
        <f t="shared" ref="P71:P76" si="13">(F71+M71)/L71</f>
        <v>0</v>
      </c>
      <c r="Q71" s="9">
        <f t="shared" ref="Q71:Q76" si="14">F71/L71</f>
        <v>0</v>
      </c>
      <c r="R71" s="9">
        <f>VLOOKUP(A71,[1]TDSheet!$A:$T,20,0)</f>
        <v>0</v>
      </c>
      <c r="S71" s="9">
        <f>VLOOKUP(A71,[1]TDSheet!$A:$U,21,0)</f>
        <v>0.2</v>
      </c>
      <c r="T71" s="9">
        <f>VLOOKUP(A71,[1]TDSheet!$A:$L,12,0)</f>
        <v>0</v>
      </c>
      <c r="V71" s="9">
        <f t="shared" ref="V71:V76" si="15">M71*G71</f>
        <v>0</v>
      </c>
    </row>
    <row r="72" spans="1:22" ht="11.1" customHeight="1" outlineLevel="1" x14ac:dyDescent="0.2">
      <c r="A72" s="11" t="s">
        <v>74</v>
      </c>
      <c r="B72" s="11" t="s">
        <v>14</v>
      </c>
      <c r="C72" s="7">
        <v>-1</v>
      </c>
      <c r="D72" s="7">
        <v>43</v>
      </c>
      <c r="E72" s="7">
        <v>11</v>
      </c>
      <c r="F72" s="7">
        <v>31</v>
      </c>
      <c r="G72" s="18">
        <f>VLOOKUP(A72,[1]TDSheet!$A:$G,7,0)</f>
        <v>0.28000000000000003</v>
      </c>
      <c r="L72" s="9">
        <f t="shared" si="8"/>
        <v>2.2000000000000002</v>
      </c>
      <c r="M72" s="20"/>
      <c r="N72" s="20"/>
      <c r="P72" s="9">
        <f t="shared" si="13"/>
        <v>14.09090909090909</v>
      </c>
      <c r="Q72" s="9">
        <f t="shared" si="14"/>
        <v>14.09090909090909</v>
      </c>
      <c r="R72" s="9">
        <f>VLOOKUP(A72,[1]TDSheet!$A:$T,20,0)</f>
        <v>0.8</v>
      </c>
      <c r="S72" s="9">
        <f>VLOOKUP(A72,[1]TDSheet!$A:$U,21,0)</f>
        <v>1</v>
      </c>
      <c r="T72" s="9">
        <f>VLOOKUP(A72,[1]TDSheet!$A:$L,12,0)</f>
        <v>1.2</v>
      </c>
      <c r="V72" s="9">
        <f t="shared" si="15"/>
        <v>0</v>
      </c>
    </row>
    <row r="73" spans="1:22" ht="11.1" customHeight="1" outlineLevel="1" x14ac:dyDescent="0.2">
      <c r="A73" s="25" t="s">
        <v>75</v>
      </c>
      <c r="B73" s="11" t="s">
        <v>10</v>
      </c>
      <c r="C73" s="7">
        <v>-24.78</v>
      </c>
      <c r="D73" s="7">
        <v>32.94</v>
      </c>
      <c r="E73" s="26">
        <v>9.52</v>
      </c>
      <c r="F73" s="26">
        <v>-1.36</v>
      </c>
      <c r="G73" s="18">
        <f>VLOOKUP(A73,[1]TDSheet!$A:$G,7,0)</f>
        <v>0</v>
      </c>
      <c r="L73" s="9">
        <f t="shared" si="8"/>
        <v>1.9039999999999999</v>
      </c>
      <c r="M73" s="20"/>
      <c r="N73" s="20"/>
      <c r="P73" s="9">
        <f t="shared" si="13"/>
        <v>-0.71428571428571441</v>
      </c>
      <c r="Q73" s="9">
        <f t="shared" si="14"/>
        <v>-0.71428571428571441</v>
      </c>
      <c r="R73" s="9">
        <f>VLOOKUP(A73,[1]TDSheet!$A:$T,20,0)</f>
        <v>3.6119999999999997</v>
      </c>
      <c r="S73" s="9">
        <f>VLOOKUP(A73,[1]TDSheet!$A:$U,21,0)</f>
        <v>0.53200000000000003</v>
      </c>
      <c r="T73" s="9">
        <f>VLOOKUP(A73,[1]TDSheet!$A:$L,12,0)</f>
        <v>0.81199999999999994</v>
      </c>
      <c r="V73" s="9">
        <f t="shared" si="15"/>
        <v>0</v>
      </c>
    </row>
    <row r="74" spans="1:22" ht="11.1" customHeight="1" outlineLevel="1" x14ac:dyDescent="0.2">
      <c r="A74" s="25" t="s">
        <v>76</v>
      </c>
      <c r="B74" s="11" t="s">
        <v>14</v>
      </c>
      <c r="C74" s="7">
        <v>-131</v>
      </c>
      <c r="D74" s="7">
        <v>234</v>
      </c>
      <c r="E74" s="26">
        <v>112</v>
      </c>
      <c r="F74" s="26">
        <v>-9</v>
      </c>
      <c r="G74" s="18">
        <f>VLOOKUP(A74,[1]TDSheet!$A:$G,7,0)</f>
        <v>0</v>
      </c>
      <c r="L74" s="9">
        <f t="shared" si="8"/>
        <v>22.4</v>
      </c>
      <c r="M74" s="20"/>
      <c r="N74" s="20"/>
      <c r="P74" s="9">
        <f t="shared" si="13"/>
        <v>-0.4017857142857143</v>
      </c>
      <c r="Q74" s="9">
        <f t="shared" si="14"/>
        <v>-0.4017857142857143</v>
      </c>
      <c r="R74" s="9">
        <f>VLOOKUP(A74,[1]TDSheet!$A:$T,20,0)</f>
        <v>30</v>
      </c>
      <c r="S74" s="9">
        <f>VLOOKUP(A74,[1]TDSheet!$A:$U,21,0)</f>
        <v>30.4</v>
      </c>
      <c r="T74" s="9">
        <f>VLOOKUP(A74,[1]TDSheet!$A:$L,12,0)</f>
        <v>13.6</v>
      </c>
      <c r="V74" s="9">
        <f t="shared" si="15"/>
        <v>0</v>
      </c>
    </row>
    <row r="75" spans="1:22" ht="11.1" customHeight="1" outlineLevel="1" x14ac:dyDescent="0.2">
      <c r="A75" s="25" t="s">
        <v>77</v>
      </c>
      <c r="B75" s="11" t="s">
        <v>14</v>
      </c>
      <c r="C75" s="6"/>
      <c r="D75" s="7">
        <v>15</v>
      </c>
      <c r="E75" s="26">
        <v>17</v>
      </c>
      <c r="F75" s="26">
        <v>-2</v>
      </c>
      <c r="G75" s="18">
        <f>VLOOKUP(A75,[1]TDSheet!$A:$G,7,0)</f>
        <v>0</v>
      </c>
      <c r="L75" s="9">
        <f t="shared" si="8"/>
        <v>3.4</v>
      </c>
      <c r="M75" s="20"/>
      <c r="N75" s="20"/>
      <c r="P75" s="9">
        <f t="shared" si="13"/>
        <v>-0.58823529411764708</v>
      </c>
      <c r="Q75" s="9">
        <f t="shared" si="14"/>
        <v>-0.58823529411764708</v>
      </c>
      <c r="R75" s="9">
        <f>VLOOKUP(A75,[1]TDSheet!$A:$T,20,0)</f>
        <v>0.4</v>
      </c>
      <c r="S75" s="9">
        <f>VLOOKUP(A75,[1]TDSheet!$A:$U,21,0)</f>
        <v>4.2</v>
      </c>
      <c r="T75" s="9">
        <f>VLOOKUP(A75,[1]TDSheet!$A:$L,12,0)</f>
        <v>1.4</v>
      </c>
      <c r="V75" s="9">
        <f t="shared" si="15"/>
        <v>0</v>
      </c>
    </row>
    <row r="76" spans="1:22" ht="11.1" customHeight="1" outlineLevel="1" x14ac:dyDescent="0.2">
      <c r="A76" s="25" t="s">
        <v>78</v>
      </c>
      <c r="B76" s="11" t="s">
        <v>14</v>
      </c>
      <c r="C76" s="7">
        <v>-47</v>
      </c>
      <c r="D76" s="7">
        <v>88</v>
      </c>
      <c r="E76" s="26">
        <v>44</v>
      </c>
      <c r="F76" s="26">
        <v>-3</v>
      </c>
      <c r="G76" s="18">
        <f>VLOOKUP(A76,[1]TDSheet!$A:$G,7,0)</f>
        <v>0</v>
      </c>
      <c r="L76" s="9">
        <f t="shared" si="8"/>
        <v>8.8000000000000007</v>
      </c>
      <c r="M76" s="20"/>
      <c r="N76" s="20"/>
      <c r="P76" s="9">
        <f t="shared" si="13"/>
        <v>-0.34090909090909088</v>
      </c>
      <c r="Q76" s="9">
        <f t="shared" si="14"/>
        <v>-0.34090909090909088</v>
      </c>
      <c r="R76" s="9">
        <f>VLOOKUP(A76,[1]TDSheet!$A:$T,20,0)</f>
        <v>8.8000000000000007</v>
      </c>
      <c r="S76" s="9">
        <f>VLOOKUP(A76,[1]TDSheet!$A:$U,21,0)</f>
        <v>11</v>
      </c>
      <c r="T76" s="9">
        <f>VLOOKUP(A76,[1]TDSheet!$A:$L,12,0)</f>
        <v>4.5999999999999996</v>
      </c>
      <c r="V76" s="9">
        <f t="shared" si="15"/>
        <v>0</v>
      </c>
    </row>
    <row r="77" spans="1:22" s="1" customFormat="1" ht="9.9499999999999993" customHeight="1" x14ac:dyDescent="0.2">
      <c r="G77" s="19"/>
    </row>
  </sheetData>
  <autoFilter ref="A3:V76" xr:uid="{8B1F40AE-F8C7-4B46-AD07-36FC5692EF38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1A94-88BE-43C4-8BC4-4A101EBC5544}">
  <dimension ref="A1:F71"/>
  <sheetViews>
    <sheetView topLeftCell="A41" workbookViewId="0">
      <selection sqref="A1:F71"/>
    </sheetView>
  </sheetViews>
  <sheetFormatPr defaultRowHeight="11.25" x14ac:dyDescent="0.2"/>
  <cols>
    <col min="1" max="1" width="62.83203125" customWidth="1"/>
  </cols>
  <sheetData>
    <row r="1" spans="1:6" x14ac:dyDescent="0.2">
      <c r="A1" s="21" t="s">
        <v>9</v>
      </c>
      <c r="B1" s="22" t="s">
        <v>10</v>
      </c>
      <c r="C1" s="23"/>
      <c r="D1" s="24">
        <v>23.16</v>
      </c>
      <c r="E1" s="24">
        <v>10.055</v>
      </c>
      <c r="F1" s="24">
        <v>13.105</v>
      </c>
    </row>
    <row r="2" spans="1:6" x14ac:dyDescent="0.2">
      <c r="A2" s="21" t="s">
        <v>11</v>
      </c>
      <c r="B2" s="22" t="s">
        <v>10</v>
      </c>
      <c r="C2" s="24">
        <v>48.447000000000003</v>
      </c>
      <c r="D2" s="24">
        <v>21.713000000000001</v>
      </c>
      <c r="E2" s="24">
        <v>28.048999999999999</v>
      </c>
      <c r="F2" s="24">
        <v>42.110999999999997</v>
      </c>
    </row>
    <row r="3" spans="1:6" x14ac:dyDescent="0.2">
      <c r="A3" s="21" t="s">
        <v>12</v>
      </c>
      <c r="B3" s="22" t="s">
        <v>10</v>
      </c>
      <c r="C3" s="24">
        <v>8.1620000000000008</v>
      </c>
      <c r="D3" s="24">
        <v>10.992000000000001</v>
      </c>
      <c r="E3" s="24">
        <v>4.0780000000000003</v>
      </c>
      <c r="F3" s="24">
        <v>15.076000000000001</v>
      </c>
    </row>
    <row r="4" spans="1:6" x14ac:dyDescent="0.2">
      <c r="A4" s="21" t="s">
        <v>13</v>
      </c>
      <c r="B4" s="22" t="s">
        <v>14</v>
      </c>
      <c r="C4" s="24">
        <v>179</v>
      </c>
      <c r="D4" s="24">
        <v>85</v>
      </c>
      <c r="E4" s="24">
        <v>111</v>
      </c>
      <c r="F4" s="24">
        <v>153</v>
      </c>
    </row>
    <row r="5" spans="1:6" x14ac:dyDescent="0.2">
      <c r="A5" s="21" t="s">
        <v>15</v>
      </c>
      <c r="B5" s="22" t="s">
        <v>14</v>
      </c>
      <c r="C5" s="24">
        <v>427</v>
      </c>
      <c r="D5" s="24">
        <v>617</v>
      </c>
      <c r="E5" s="24">
        <v>404</v>
      </c>
      <c r="F5" s="24">
        <v>640</v>
      </c>
    </row>
    <row r="6" spans="1:6" x14ac:dyDescent="0.2">
      <c r="A6" s="21" t="s">
        <v>96</v>
      </c>
      <c r="B6" s="22" t="s">
        <v>14</v>
      </c>
      <c r="C6" s="23"/>
      <c r="D6" s="24">
        <v>12</v>
      </c>
      <c r="E6" s="23"/>
      <c r="F6" s="24">
        <v>12</v>
      </c>
    </row>
    <row r="7" spans="1:6" ht="22.5" x14ac:dyDescent="0.2">
      <c r="A7" s="21" t="s">
        <v>16</v>
      </c>
      <c r="B7" s="22" t="s">
        <v>14</v>
      </c>
      <c r="C7" s="24">
        <v>300</v>
      </c>
      <c r="D7" s="24">
        <v>412</v>
      </c>
      <c r="E7" s="24">
        <v>269</v>
      </c>
      <c r="F7" s="24">
        <v>443</v>
      </c>
    </row>
    <row r="8" spans="1:6" ht="22.5" x14ac:dyDescent="0.2">
      <c r="A8" s="21" t="s">
        <v>17</v>
      </c>
      <c r="B8" s="22" t="s">
        <v>14</v>
      </c>
      <c r="C8" s="24">
        <v>205</v>
      </c>
      <c r="D8" s="24">
        <v>555</v>
      </c>
      <c r="E8" s="24">
        <v>233</v>
      </c>
      <c r="F8" s="24">
        <v>527</v>
      </c>
    </row>
    <row r="9" spans="1:6" x14ac:dyDescent="0.2">
      <c r="A9" s="21" t="s">
        <v>18</v>
      </c>
      <c r="B9" s="22" t="s">
        <v>14</v>
      </c>
      <c r="C9" s="24">
        <v>31</v>
      </c>
      <c r="D9" s="24">
        <v>55</v>
      </c>
      <c r="E9" s="24">
        <v>38</v>
      </c>
      <c r="F9" s="24">
        <v>48</v>
      </c>
    </row>
    <row r="10" spans="1:6" x14ac:dyDescent="0.2">
      <c r="A10" s="21" t="s">
        <v>19</v>
      </c>
      <c r="B10" s="22" t="s">
        <v>14</v>
      </c>
      <c r="C10" s="24">
        <v>9</v>
      </c>
      <c r="D10" s="24">
        <v>80</v>
      </c>
      <c r="E10" s="24">
        <v>13</v>
      </c>
      <c r="F10" s="24">
        <v>76</v>
      </c>
    </row>
    <row r="11" spans="1:6" ht="22.5" x14ac:dyDescent="0.2">
      <c r="A11" s="21" t="s">
        <v>20</v>
      </c>
      <c r="B11" s="22" t="s">
        <v>14</v>
      </c>
      <c r="C11" s="24">
        <v>47</v>
      </c>
      <c r="D11" s="24">
        <v>32</v>
      </c>
      <c r="E11" s="24">
        <v>15</v>
      </c>
      <c r="F11" s="24">
        <v>64</v>
      </c>
    </row>
    <row r="12" spans="1:6" ht="22.5" x14ac:dyDescent="0.2">
      <c r="A12" s="21" t="s">
        <v>21</v>
      </c>
      <c r="B12" s="22" t="s">
        <v>14</v>
      </c>
      <c r="C12" s="24">
        <v>12</v>
      </c>
      <c r="D12" s="24">
        <v>30</v>
      </c>
      <c r="E12" s="24">
        <v>26</v>
      </c>
      <c r="F12" s="24">
        <v>16</v>
      </c>
    </row>
    <row r="13" spans="1:6" ht="22.5" x14ac:dyDescent="0.2">
      <c r="A13" s="21" t="s">
        <v>22</v>
      </c>
      <c r="B13" s="22" t="s">
        <v>14</v>
      </c>
      <c r="C13" s="24">
        <v>-4</v>
      </c>
      <c r="D13" s="23"/>
      <c r="E13" s="23"/>
      <c r="F13" s="24">
        <v>-4</v>
      </c>
    </row>
    <row r="14" spans="1:6" ht="22.5" x14ac:dyDescent="0.2">
      <c r="A14" s="21" t="s">
        <v>23</v>
      </c>
      <c r="B14" s="22" t="s">
        <v>14</v>
      </c>
      <c r="C14" s="24">
        <v>-1</v>
      </c>
      <c r="D14" s="24">
        <v>151</v>
      </c>
      <c r="E14" s="24">
        <v>50</v>
      </c>
      <c r="F14" s="24">
        <v>100</v>
      </c>
    </row>
    <row r="15" spans="1:6" x14ac:dyDescent="0.2">
      <c r="A15" s="21" t="s">
        <v>24</v>
      </c>
      <c r="B15" s="22" t="s">
        <v>14</v>
      </c>
      <c r="C15" s="24">
        <v>15</v>
      </c>
      <c r="D15" s="23"/>
      <c r="E15" s="24">
        <v>15</v>
      </c>
      <c r="F15" s="23"/>
    </row>
    <row r="16" spans="1:6" ht="22.5" x14ac:dyDescent="0.2">
      <c r="A16" s="21" t="s">
        <v>25</v>
      </c>
      <c r="B16" s="22" t="s">
        <v>14</v>
      </c>
      <c r="C16" s="24">
        <v>5</v>
      </c>
      <c r="D16" s="24">
        <v>89</v>
      </c>
      <c r="E16" s="24">
        <v>40</v>
      </c>
      <c r="F16" s="24">
        <v>54</v>
      </c>
    </row>
    <row r="17" spans="1:6" x14ac:dyDescent="0.2">
      <c r="A17" s="21" t="s">
        <v>26</v>
      </c>
      <c r="B17" s="22" t="s">
        <v>14</v>
      </c>
      <c r="C17" s="24">
        <v>4</v>
      </c>
      <c r="D17" s="24">
        <v>103</v>
      </c>
      <c r="E17" s="24">
        <v>27</v>
      </c>
      <c r="F17" s="24">
        <v>80</v>
      </c>
    </row>
    <row r="18" spans="1:6" x14ac:dyDescent="0.2">
      <c r="A18" s="21" t="s">
        <v>27</v>
      </c>
      <c r="B18" s="22" t="s">
        <v>14</v>
      </c>
      <c r="C18" s="23"/>
      <c r="D18" s="24">
        <v>232</v>
      </c>
      <c r="E18" s="24">
        <v>120</v>
      </c>
      <c r="F18" s="24">
        <v>112</v>
      </c>
    </row>
    <row r="19" spans="1:6" x14ac:dyDescent="0.2">
      <c r="A19" s="21" t="s">
        <v>28</v>
      </c>
      <c r="B19" s="22" t="s">
        <v>14</v>
      </c>
      <c r="C19" s="24">
        <v>18</v>
      </c>
      <c r="D19" s="24">
        <v>118</v>
      </c>
      <c r="E19" s="24">
        <v>42</v>
      </c>
      <c r="F19" s="24">
        <v>94</v>
      </c>
    </row>
    <row r="20" spans="1:6" x14ac:dyDescent="0.2">
      <c r="A20" s="21" t="s">
        <v>29</v>
      </c>
      <c r="B20" s="22" t="s">
        <v>14</v>
      </c>
      <c r="C20" s="24">
        <v>14</v>
      </c>
      <c r="D20" s="24">
        <v>6</v>
      </c>
      <c r="E20" s="24">
        <v>14</v>
      </c>
      <c r="F20" s="24">
        <v>6</v>
      </c>
    </row>
    <row r="21" spans="1:6" x14ac:dyDescent="0.2">
      <c r="A21" s="21" t="s">
        <v>30</v>
      </c>
      <c r="B21" s="22" t="s">
        <v>14</v>
      </c>
      <c r="C21" s="24">
        <v>18</v>
      </c>
      <c r="D21" s="24">
        <v>110</v>
      </c>
      <c r="E21" s="24">
        <v>76</v>
      </c>
      <c r="F21" s="24">
        <v>52</v>
      </c>
    </row>
    <row r="22" spans="1:6" x14ac:dyDescent="0.2">
      <c r="A22" s="21" t="s">
        <v>31</v>
      </c>
      <c r="B22" s="22" t="s">
        <v>14</v>
      </c>
      <c r="C22" s="24">
        <v>-2</v>
      </c>
      <c r="D22" s="24">
        <v>2</v>
      </c>
      <c r="E22" s="23"/>
      <c r="F22" s="23"/>
    </row>
    <row r="23" spans="1:6" x14ac:dyDescent="0.2">
      <c r="A23" s="21" t="s">
        <v>32</v>
      </c>
      <c r="B23" s="22" t="s">
        <v>14</v>
      </c>
      <c r="C23" s="24">
        <v>-2</v>
      </c>
      <c r="D23" s="24">
        <v>482</v>
      </c>
      <c r="E23" s="24">
        <v>239</v>
      </c>
      <c r="F23" s="24">
        <v>241</v>
      </c>
    </row>
    <row r="24" spans="1:6" ht="22.5" x14ac:dyDescent="0.2">
      <c r="A24" s="21" t="s">
        <v>33</v>
      </c>
      <c r="B24" s="22" t="s">
        <v>14</v>
      </c>
      <c r="C24" s="24">
        <v>-5</v>
      </c>
      <c r="D24" s="24">
        <v>314</v>
      </c>
      <c r="E24" s="24">
        <v>161</v>
      </c>
      <c r="F24" s="24">
        <v>148</v>
      </c>
    </row>
    <row r="25" spans="1:6" ht="22.5" x14ac:dyDescent="0.2">
      <c r="A25" s="21" t="s">
        <v>34</v>
      </c>
      <c r="B25" s="22" t="s">
        <v>14</v>
      </c>
      <c r="C25" s="24">
        <v>4</v>
      </c>
      <c r="D25" s="24">
        <v>117</v>
      </c>
      <c r="E25" s="24">
        <v>37</v>
      </c>
      <c r="F25" s="24">
        <v>84</v>
      </c>
    </row>
    <row r="26" spans="1:6" ht="22.5" x14ac:dyDescent="0.2">
      <c r="A26" s="21" t="s">
        <v>35</v>
      </c>
      <c r="B26" s="22" t="s">
        <v>14</v>
      </c>
      <c r="C26" s="23"/>
      <c r="D26" s="24">
        <v>85</v>
      </c>
      <c r="E26" s="24">
        <v>1</v>
      </c>
      <c r="F26" s="24">
        <v>84</v>
      </c>
    </row>
    <row r="27" spans="1:6" ht="22.5" x14ac:dyDescent="0.2">
      <c r="A27" s="21" t="s">
        <v>36</v>
      </c>
      <c r="B27" s="22" t="s">
        <v>14</v>
      </c>
      <c r="C27" s="23"/>
      <c r="D27" s="24">
        <v>122</v>
      </c>
      <c r="E27" s="24">
        <v>38</v>
      </c>
      <c r="F27" s="24">
        <v>84</v>
      </c>
    </row>
    <row r="28" spans="1:6" x14ac:dyDescent="0.2">
      <c r="A28" s="21" t="s">
        <v>37</v>
      </c>
      <c r="B28" s="22" t="s">
        <v>10</v>
      </c>
      <c r="C28" s="24">
        <v>204.565</v>
      </c>
      <c r="D28" s="24">
        <v>313.44</v>
      </c>
      <c r="E28" s="24">
        <v>105.465</v>
      </c>
      <c r="F28" s="24">
        <v>412.54</v>
      </c>
    </row>
    <row r="29" spans="1:6" ht="22.5" x14ac:dyDescent="0.2">
      <c r="A29" s="21" t="s">
        <v>38</v>
      </c>
      <c r="B29" s="22" t="s">
        <v>10</v>
      </c>
      <c r="C29" s="24">
        <v>279.19</v>
      </c>
      <c r="D29" s="24">
        <v>916.65499999999997</v>
      </c>
      <c r="E29" s="24">
        <v>310.02499999999998</v>
      </c>
      <c r="F29" s="24">
        <v>885.82</v>
      </c>
    </row>
    <row r="30" spans="1:6" ht="22.5" x14ac:dyDescent="0.2">
      <c r="A30" s="21" t="s">
        <v>39</v>
      </c>
      <c r="B30" s="22" t="s">
        <v>10</v>
      </c>
      <c r="C30" s="24">
        <v>6.4610000000000003</v>
      </c>
      <c r="D30" s="23"/>
      <c r="E30" s="24">
        <v>0.746</v>
      </c>
      <c r="F30" s="24">
        <v>5.7149999999999999</v>
      </c>
    </row>
    <row r="31" spans="1:6" ht="22.5" x14ac:dyDescent="0.2">
      <c r="A31" s="21" t="s">
        <v>40</v>
      </c>
      <c r="B31" s="22" t="s">
        <v>10</v>
      </c>
      <c r="C31" s="24">
        <v>38.4</v>
      </c>
      <c r="D31" s="24">
        <v>30.82</v>
      </c>
      <c r="E31" s="24">
        <v>25.72</v>
      </c>
      <c r="F31" s="24">
        <v>43.5</v>
      </c>
    </row>
    <row r="32" spans="1:6" ht="22.5" x14ac:dyDescent="0.2">
      <c r="A32" s="21" t="s">
        <v>41</v>
      </c>
      <c r="B32" s="22" t="s">
        <v>10</v>
      </c>
      <c r="C32" s="23"/>
      <c r="D32" s="24">
        <v>200.42</v>
      </c>
      <c r="E32" s="24">
        <v>41.55</v>
      </c>
      <c r="F32" s="24">
        <v>158.87</v>
      </c>
    </row>
    <row r="33" spans="1:6" x14ac:dyDescent="0.2">
      <c r="A33" s="21" t="s">
        <v>42</v>
      </c>
      <c r="B33" s="22" t="s">
        <v>10</v>
      </c>
      <c r="C33" s="24">
        <v>4.585</v>
      </c>
      <c r="D33" s="23"/>
      <c r="E33" s="24">
        <v>0.36899999999999999</v>
      </c>
      <c r="F33" s="24">
        <v>4.2160000000000002</v>
      </c>
    </row>
    <row r="34" spans="1:6" x14ac:dyDescent="0.2">
      <c r="A34" s="21" t="s">
        <v>43</v>
      </c>
      <c r="B34" s="22" t="s">
        <v>10</v>
      </c>
      <c r="C34" s="24">
        <v>15.602</v>
      </c>
      <c r="D34" s="23"/>
      <c r="E34" s="23"/>
      <c r="F34" s="24">
        <v>15.602</v>
      </c>
    </row>
    <row r="35" spans="1:6" x14ac:dyDescent="0.2">
      <c r="A35" s="21" t="s">
        <v>44</v>
      </c>
      <c r="B35" s="22" t="s">
        <v>10</v>
      </c>
      <c r="C35" s="24">
        <v>14.804</v>
      </c>
      <c r="D35" s="24">
        <v>407.608</v>
      </c>
      <c r="E35" s="24">
        <v>192.10400000000001</v>
      </c>
      <c r="F35" s="24">
        <v>230.30799999999999</v>
      </c>
    </row>
    <row r="36" spans="1:6" ht="22.5" x14ac:dyDescent="0.2">
      <c r="A36" s="21" t="s">
        <v>45</v>
      </c>
      <c r="B36" s="22" t="s">
        <v>10</v>
      </c>
      <c r="C36" s="24">
        <v>10.208</v>
      </c>
      <c r="D36" s="24">
        <v>15.96</v>
      </c>
      <c r="E36" s="24">
        <v>8.8759999999999994</v>
      </c>
      <c r="F36" s="24">
        <v>17.292000000000002</v>
      </c>
    </row>
    <row r="37" spans="1:6" x14ac:dyDescent="0.2">
      <c r="A37" s="21" t="s">
        <v>94</v>
      </c>
      <c r="B37" s="22" t="s">
        <v>10</v>
      </c>
      <c r="C37" s="23"/>
      <c r="D37" s="24">
        <v>8.0129999999999999</v>
      </c>
      <c r="E37" s="23"/>
      <c r="F37" s="24">
        <v>8.0129999999999999</v>
      </c>
    </row>
    <row r="38" spans="1:6" x14ac:dyDescent="0.2">
      <c r="A38" s="21" t="s">
        <v>46</v>
      </c>
      <c r="B38" s="22" t="s">
        <v>10</v>
      </c>
      <c r="C38" s="24">
        <v>39.468000000000004</v>
      </c>
      <c r="D38" s="24">
        <v>225.51400000000001</v>
      </c>
      <c r="E38" s="24">
        <v>143.91999999999999</v>
      </c>
      <c r="F38" s="24">
        <v>121.062</v>
      </c>
    </row>
    <row r="39" spans="1:6" ht="22.5" x14ac:dyDescent="0.2">
      <c r="A39" s="21" t="s">
        <v>47</v>
      </c>
      <c r="B39" s="22" t="s">
        <v>10</v>
      </c>
      <c r="C39" s="24">
        <v>13.593</v>
      </c>
      <c r="D39" s="24">
        <v>17.68</v>
      </c>
      <c r="E39" s="24">
        <v>14.807</v>
      </c>
      <c r="F39" s="24">
        <v>16.466000000000001</v>
      </c>
    </row>
    <row r="40" spans="1:6" ht="22.5" x14ac:dyDescent="0.2">
      <c r="A40" s="21" t="s">
        <v>48</v>
      </c>
      <c r="B40" s="22" t="s">
        <v>14</v>
      </c>
      <c r="C40" s="23"/>
      <c r="D40" s="24">
        <v>114</v>
      </c>
      <c r="E40" s="24">
        <v>72</v>
      </c>
      <c r="F40" s="24">
        <v>42</v>
      </c>
    </row>
    <row r="41" spans="1:6" x14ac:dyDescent="0.2">
      <c r="A41" s="21" t="s">
        <v>49</v>
      </c>
      <c r="B41" s="22" t="s">
        <v>14</v>
      </c>
      <c r="C41" s="24">
        <v>80</v>
      </c>
      <c r="D41" s="24">
        <v>277</v>
      </c>
      <c r="E41" s="24">
        <v>154</v>
      </c>
      <c r="F41" s="24">
        <v>203</v>
      </c>
    </row>
    <row r="42" spans="1:6" ht="22.5" x14ac:dyDescent="0.2">
      <c r="A42" s="21" t="s">
        <v>50</v>
      </c>
      <c r="B42" s="22" t="s">
        <v>14</v>
      </c>
      <c r="C42" s="24">
        <v>261</v>
      </c>
      <c r="D42" s="24">
        <v>332</v>
      </c>
      <c r="E42" s="24">
        <v>294</v>
      </c>
      <c r="F42" s="24">
        <v>299</v>
      </c>
    </row>
    <row r="43" spans="1:6" ht="22.5" x14ac:dyDescent="0.2">
      <c r="A43" s="21" t="s">
        <v>51</v>
      </c>
      <c r="B43" s="22" t="s">
        <v>14</v>
      </c>
      <c r="C43" s="23"/>
      <c r="D43" s="24">
        <v>1</v>
      </c>
      <c r="E43" s="24">
        <v>1</v>
      </c>
      <c r="F43" s="23"/>
    </row>
    <row r="44" spans="1:6" x14ac:dyDescent="0.2">
      <c r="A44" s="21" t="s">
        <v>52</v>
      </c>
      <c r="B44" s="22" t="s">
        <v>14</v>
      </c>
      <c r="C44" s="24">
        <v>107</v>
      </c>
      <c r="D44" s="24">
        <v>259</v>
      </c>
      <c r="E44" s="24">
        <v>128</v>
      </c>
      <c r="F44" s="24">
        <v>238</v>
      </c>
    </row>
    <row r="45" spans="1:6" x14ac:dyDescent="0.2">
      <c r="A45" s="21" t="s">
        <v>53</v>
      </c>
      <c r="B45" s="22" t="s">
        <v>14</v>
      </c>
      <c r="C45" s="24">
        <v>174</v>
      </c>
      <c r="D45" s="24">
        <v>257</v>
      </c>
      <c r="E45" s="24">
        <v>246</v>
      </c>
      <c r="F45" s="24">
        <v>185</v>
      </c>
    </row>
    <row r="46" spans="1:6" ht="22.5" x14ac:dyDescent="0.2">
      <c r="A46" s="21" t="s">
        <v>95</v>
      </c>
      <c r="B46" s="22" t="s">
        <v>14</v>
      </c>
      <c r="C46" s="23"/>
      <c r="D46" s="24">
        <v>18</v>
      </c>
      <c r="E46" s="23"/>
      <c r="F46" s="24">
        <v>18</v>
      </c>
    </row>
    <row r="47" spans="1:6" ht="22.5" x14ac:dyDescent="0.2">
      <c r="A47" s="21" t="s">
        <v>54</v>
      </c>
      <c r="B47" s="22" t="s">
        <v>14</v>
      </c>
      <c r="C47" s="24">
        <v>-1</v>
      </c>
      <c r="D47" s="24">
        <v>67</v>
      </c>
      <c r="E47" s="24">
        <v>24</v>
      </c>
      <c r="F47" s="24">
        <v>42</v>
      </c>
    </row>
    <row r="48" spans="1:6" ht="22.5" x14ac:dyDescent="0.2">
      <c r="A48" s="21" t="s">
        <v>55</v>
      </c>
      <c r="B48" s="22" t="s">
        <v>14</v>
      </c>
      <c r="C48" s="23"/>
      <c r="D48" s="24">
        <v>80</v>
      </c>
      <c r="E48" s="24">
        <v>57</v>
      </c>
      <c r="F48" s="24">
        <v>23</v>
      </c>
    </row>
    <row r="49" spans="1:6" ht="22.5" x14ac:dyDescent="0.2">
      <c r="A49" s="21" t="s">
        <v>56</v>
      </c>
      <c r="B49" s="22" t="s">
        <v>14</v>
      </c>
      <c r="C49" s="24">
        <v>33</v>
      </c>
      <c r="D49" s="24">
        <v>139</v>
      </c>
      <c r="E49" s="24">
        <v>34</v>
      </c>
      <c r="F49" s="24">
        <v>138</v>
      </c>
    </row>
    <row r="50" spans="1:6" ht="22.5" x14ac:dyDescent="0.2">
      <c r="A50" s="21" t="s">
        <v>57</v>
      </c>
      <c r="B50" s="22" t="s">
        <v>14</v>
      </c>
      <c r="C50" s="23"/>
      <c r="D50" s="24">
        <v>264</v>
      </c>
      <c r="E50" s="24">
        <v>99</v>
      </c>
      <c r="F50" s="24">
        <v>165</v>
      </c>
    </row>
    <row r="51" spans="1:6" x14ac:dyDescent="0.2">
      <c r="A51" s="21" t="s">
        <v>58</v>
      </c>
      <c r="B51" s="22" t="s">
        <v>14</v>
      </c>
      <c r="C51" s="24">
        <v>59</v>
      </c>
      <c r="D51" s="24">
        <v>14</v>
      </c>
      <c r="E51" s="24">
        <v>67</v>
      </c>
      <c r="F51" s="24">
        <v>6</v>
      </c>
    </row>
    <row r="52" spans="1:6" x14ac:dyDescent="0.2">
      <c r="A52" s="21" t="s">
        <v>59</v>
      </c>
      <c r="B52" s="22" t="s">
        <v>10</v>
      </c>
      <c r="C52" s="24">
        <v>159.898</v>
      </c>
      <c r="D52" s="24">
        <v>209.02</v>
      </c>
      <c r="E52" s="24">
        <v>129.86000000000001</v>
      </c>
      <c r="F52" s="24">
        <v>239.05799999999999</v>
      </c>
    </row>
    <row r="53" spans="1:6" x14ac:dyDescent="0.2">
      <c r="A53" s="21" t="s">
        <v>60</v>
      </c>
      <c r="B53" s="22" t="s">
        <v>10</v>
      </c>
      <c r="C53" s="24">
        <v>48.994999999999997</v>
      </c>
      <c r="D53" s="24">
        <v>0.03</v>
      </c>
      <c r="E53" s="24">
        <v>10.83</v>
      </c>
      <c r="F53" s="24">
        <v>38.195</v>
      </c>
    </row>
    <row r="54" spans="1:6" x14ac:dyDescent="0.2">
      <c r="A54" s="21" t="s">
        <v>61</v>
      </c>
      <c r="B54" s="22" t="s">
        <v>10</v>
      </c>
      <c r="C54" s="24">
        <v>52.773000000000003</v>
      </c>
      <c r="D54" s="24">
        <v>100.48099999999999</v>
      </c>
      <c r="E54" s="24">
        <v>97.204999999999998</v>
      </c>
      <c r="F54" s="24">
        <v>56.048999999999999</v>
      </c>
    </row>
    <row r="55" spans="1:6" ht="22.5" x14ac:dyDescent="0.2">
      <c r="A55" s="21" t="s">
        <v>62</v>
      </c>
      <c r="B55" s="22" t="s">
        <v>14</v>
      </c>
      <c r="C55" s="24">
        <v>366</v>
      </c>
      <c r="D55" s="24">
        <v>723</v>
      </c>
      <c r="E55" s="24">
        <v>363</v>
      </c>
      <c r="F55" s="24">
        <v>726</v>
      </c>
    </row>
    <row r="56" spans="1:6" x14ac:dyDescent="0.2">
      <c r="A56" s="21" t="s">
        <v>63</v>
      </c>
      <c r="B56" s="22" t="s">
        <v>14</v>
      </c>
      <c r="C56" s="24">
        <v>340</v>
      </c>
      <c r="D56" s="24">
        <v>486</v>
      </c>
      <c r="E56" s="24">
        <v>376</v>
      </c>
      <c r="F56" s="24">
        <v>450</v>
      </c>
    </row>
    <row r="57" spans="1:6" x14ac:dyDescent="0.2">
      <c r="A57" s="21" t="s">
        <v>64</v>
      </c>
      <c r="B57" s="22" t="s">
        <v>14</v>
      </c>
      <c r="C57" s="24">
        <v>-10</v>
      </c>
      <c r="D57" s="24">
        <v>724</v>
      </c>
      <c r="E57" s="24">
        <v>229</v>
      </c>
      <c r="F57" s="24">
        <v>485</v>
      </c>
    </row>
    <row r="58" spans="1:6" x14ac:dyDescent="0.2">
      <c r="A58" s="21" t="s">
        <v>65</v>
      </c>
      <c r="B58" s="22" t="s">
        <v>14</v>
      </c>
      <c r="C58" s="24">
        <v>5</v>
      </c>
      <c r="D58" s="24">
        <v>6</v>
      </c>
      <c r="E58" s="24">
        <v>11</v>
      </c>
      <c r="F58" s="23"/>
    </row>
    <row r="59" spans="1:6" x14ac:dyDescent="0.2">
      <c r="A59" s="21" t="s">
        <v>66</v>
      </c>
      <c r="B59" s="22" t="s">
        <v>14</v>
      </c>
      <c r="C59" s="24">
        <v>4</v>
      </c>
      <c r="D59" s="24">
        <v>19</v>
      </c>
      <c r="E59" s="24">
        <v>11</v>
      </c>
      <c r="F59" s="24">
        <v>12</v>
      </c>
    </row>
    <row r="60" spans="1:6" ht="22.5" x14ac:dyDescent="0.2">
      <c r="A60" s="21" t="s">
        <v>67</v>
      </c>
      <c r="B60" s="22" t="s">
        <v>10</v>
      </c>
      <c r="C60" s="24">
        <v>39.17</v>
      </c>
      <c r="D60" s="24">
        <v>147.935</v>
      </c>
      <c r="E60" s="24">
        <v>83.484999999999999</v>
      </c>
      <c r="F60" s="24">
        <v>103.62</v>
      </c>
    </row>
    <row r="61" spans="1:6" ht="22.5" x14ac:dyDescent="0.2">
      <c r="A61" s="21" t="s">
        <v>68</v>
      </c>
      <c r="B61" s="22" t="s">
        <v>14</v>
      </c>
      <c r="C61" s="24">
        <v>18</v>
      </c>
      <c r="D61" s="24">
        <v>162</v>
      </c>
      <c r="E61" s="24">
        <v>44</v>
      </c>
      <c r="F61" s="24">
        <v>136</v>
      </c>
    </row>
    <row r="62" spans="1:6" ht="22.5" x14ac:dyDescent="0.2">
      <c r="A62" s="21" t="s">
        <v>69</v>
      </c>
      <c r="B62" s="22" t="s">
        <v>14</v>
      </c>
      <c r="C62" s="24">
        <v>-2</v>
      </c>
      <c r="D62" s="24">
        <v>2</v>
      </c>
      <c r="E62" s="23"/>
      <c r="F62" s="23"/>
    </row>
    <row r="63" spans="1:6" ht="22.5" x14ac:dyDescent="0.2">
      <c r="A63" s="21" t="s">
        <v>70</v>
      </c>
      <c r="B63" s="22" t="s">
        <v>14</v>
      </c>
      <c r="C63" s="24">
        <v>7</v>
      </c>
      <c r="D63" s="24">
        <v>6</v>
      </c>
      <c r="E63" s="24">
        <v>7</v>
      </c>
      <c r="F63" s="24">
        <v>6</v>
      </c>
    </row>
    <row r="64" spans="1:6" ht="22.5" x14ac:dyDescent="0.2">
      <c r="A64" s="21" t="s">
        <v>71</v>
      </c>
      <c r="B64" s="22" t="s">
        <v>14</v>
      </c>
      <c r="C64" s="24">
        <v>4</v>
      </c>
      <c r="D64" s="24">
        <v>12</v>
      </c>
      <c r="E64" s="24">
        <v>9</v>
      </c>
      <c r="F64" s="24">
        <v>7</v>
      </c>
    </row>
    <row r="65" spans="1:6" ht="22.5" x14ac:dyDescent="0.2">
      <c r="A65" s="21" t="s">
        <v>72</v>
      </c>
      <c r="B65" s="22" t="s">
        <v>14</v>
      </c>
      <c r="C65" s="24">
        <v>4</v>
      </c>
      <c r="D65" s="24">
        <v>6</v>
      </c>
      <c r="E65" s="24">
        <v>4</v>
      </c>
      <c r="F65" s="24">
        <v>6</v>
      </c>
    </row>
    <row r="66" spans="1:6" ht="22.5" x14ac:dyDescent="0.2">
      <c r="A66" s="21" t="s">
        <v>73</v>
      </c>
      <c r="B66" s="22" t="s">
        <v>14</v>
      </c>
      <c r="C66" s="24">
        <v>12</v>
      </c>
      <c r="D66" s="23"/>
      <c r="E66" s="24">
        <v>12</v>
      </c>
      <c r="F66" s="23"/>
    </row>
    <row r="67" spans="1:6" ht="22.5" x14ac:dyDescent="0.2">
      <c r="A67" s="21" t="s">
        <v>74</v>
      </c>
      <c r="B67" s="22" t="s">
        <v>14</v>
      </c>
      <c r="C67" s="24">
        <v>-1</v>
      </c>
      <c r="D67" s="24">
        <v>43</v>
      </c>
      <c r="E67" s="24">
        <v>11</v>
      </c>
      <c r="F67" s="24">
        <v>31</v>
      </c>
    </row>
    <row r="68" spans="1:6" ht="22.5" x14ac:dyDescent="0.2">
      <c r="A68" s="21" t="s">
        <v>75</v>
      </c>
      <c r="B68" s="22" t="s">
        <v>10</v>
      </c>
      <c r="C68" s="24">
        <v>-24.78</v>
      </c>
      <c r="D68" s="24">
        <v>32.94</v>
      </c>
      <c r="E68" s="24">
        <v>9.52</v>
      </c>
      <c r="F68" s="24">
        <v>-1.36</v>
      </c>
    </row>
    <row r="69" spans="1:6" ht="22.5" x14ac:dyDescent="0.2">
      <c r="A69" s="21" t="s">
        <v>76</v>
      </c>
      <c r="B69" s="22" t="s">
        <v>14</v>
      </c>
      <c r="C69" s="24">
        <v>-131</v>
      </c>
      <c r="D69" s="24">
        <v>234</v>
      </c>
      <c r="E69" s="24">
        <v>112</v>
      </c>
      <c r="F69" s="24">
        <v>-9</v>
      </c>
    </row>
    <row r="70" spans="1:6" ht="22.5" x14ac:dyDescent="0.2">
      <c r="A70" s="21" t="s">
        <v>77</v>
      </c>
      <c r="B70" s="22" t="s">
        <v>14</v>
      </c>
      <c r="C70" s="23"/>
      <c r="D70" s="24">
        <v>15</v>
      </c>
      <c r="E70" s="24">
        <v>17</v>
      </c>
      <c r="F70" s="24">
        <v>-2</v>
      </c>
    </row>
    <row r="71" spans="1:6" x14ac:dyDescent="0.2">
      <c r="A71" s="21" t="s">
        <v>78</v>
      </c>
      <c r="B71" s="22" t="s">
        <v>14</v>
      </c>
      <c r="C71" s="24">
        <v>-47</v>
      </c>
      <c r="D71" s="24">
        <v>88</v>
      </c>
      <c r="E71" s="24">
        <v>44</v>
      </c>
      <c r="F71" s="24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2023-11-13T08:10:31Z</dcterms:modified>
</cp:coreProperties>
</file>