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1,23 Аракельян\"/>
    </mc:Choice>
  </mc:AlternateContent>
  <xr:revisionPtr revIDLastSave="0" documentId="8_{CF322529-8316-45D4-9DA8-C897A8C1CF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DeliveryAddress">#REF!</definedName>
    <definedName name="DeliveryAdressList">[1]Setting!$B$6:$B$13</definedName>
    <definedName name="DeliveryConditionsList">[1]Setting!$B$31:$B$41</definedName>
    <definedName name="DeliveryMethodList">[1]Setting!$B$3:$B$4</definedName>
    <definedName name="GrossWeightTotal">Лист1!$L$394</definedName>
    <definedName name="GrossWeightTotalR">Лист1!$M$394</definedName>
    <definedName name="NumProxySet">[1]Setting!$B$30:$B$31</definedName>
    <definedName name="PalletQtyTotal">Лист1!$L$395</definedName>
    <definedName name="PalletQtyTotalR">Лист1!$M$395</definedName>
    <definedName name="Table">[1]Setting!$B$6:$D$13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11" i="2" l="1"/>
  <c r="V410" i="2"/>
  <c r="V408" i="2"/>
  <c r="V407" i="2"/>
  <c r="W406" i="2"/>
  <c r="X406" i="2" s="1"/>
  <c r="W405" i="2"/>
  <c r="X405" i="2" s="1"/>
  <c r="W404" i="2"/>
  <c r="V402" i="2"/>
  <c r="W401" i="2"/>
  <c r="V401" i="2"/>
  <c r="X400" i="2"/>
  <c r="W400" i="2"/>
  <c r="X399" i="2"/>
  <c r="X401" i="2" s="1"/>
  <c r="W399" i="2"/>
  <c r="W402" i="2" s="1"/>
  <c r="V397" i="2"/>
  <c r="V396" i="2"/>
  <c r="W395" i="2"/>
  <c r="X395" i="2" s="1"/>
  <c r="W394" i="2"/>
  <c r="V392" i="2"/>
  <c r="W391" i="2"/>
  <c r="V391" i="2"/>
  <c r="X390" i="2"/>
  <c r="W390" i="2"/>
  <c r="X389" i="2"/>
  <c r="X391" i="2" s="1"/>
  <c r="W389" i="2"/>
  <c r="W392" i="2" s="1"/>
  <c r="V385" i="2"/>
  <c r="V384" i="2"/>
  <c r="W383" i="2"/>
  <c r="X383" i="2" s="1"/>
  <c r="W382" i="2"/>
  <c r="W385" i="2" s="1"/>
  <c r="V380" i="2"/>
  <c r="W379" i="2"/>
  <c r="V379" i="2"/>
  <c r="X378" i="2"/>
  <c r="W378" i="2"/>
  <c r="X377" i="2"/>
  <c r="W377" i="2"/>
  <c r="X376" i="2"/>
  <c r="W376" i="2"/>
  <c r="X375" i="2"/>
  <c r="W375" i="2"/>
  <c r="X374" i="2"/>
  <c r="X379" i="2" s="1"/>
  <c r="W374" i="2"/>
  <c r="W380" i="2" s="1"/>
  <c r="V372" i="2"/>
  <c r="V371" i="2"/>
  <c r="W370" i="2"/>
  <c r="V368" i="2"/>
  <c r="W367" i="2"/>
  <c r="V367" i="2"/>
  <c r="X366" i="2"/>
  <c r="W366" i="2"/>
  <c r="X365" i="2"/>
  <c r="W365" i="2"/>
  <c r="X364" i="2"/>
  <c r="W364" i="2"/>
  <c r="X363" i="2"/>
  <c r="W363" i="2"/>
  <c r="X362" i="2"/>
  <c r="W362" i="2"/>
  <c r="X361" i="2"/>
  <c r="X367" i="2" s="1"/>
  <c r="W361" i="2"/>
  <c r="W368" i="2" s="1"/>
  <c r="V357" i="2"/>
  <c r="V356" i="2"/>
  <c r="W355" i="2"/>
  <c r="X355" i="2" s="1"/>
  <c r="W354" i="2"/>
  <c r="X354" i="2" s="1"/>
  <c r="W353" i="2"/>
  <c r="X353" i="2" s="1"/>
  <c r="W352" i="2"/>
  <c r="X352" i="2" s="1"/>
  <c r="W351" i="2"/>
  <c r="V349" i="2"/>
  <c r="W348" i="2"/>
  <c r="V348" i="2"/>
  <c r="X347" i="2"/>
  <c r="W347" i="2"/>
  <c r="X346" i="2"/>
  <c r="X348" i="2" s="1"/>
  <c r="W346" i="2"/>
  <c r="W349" i="2" s="1"/>
  <c r="V343" i="2"/>
  <c r="V342" i="2"/>
  <c r="W341" i="2"/>
  <c r="V339" i="2"/>
  <c r="W338" i="2"/>
  <c r="V338" i="2"/>
  <c r="X337" i="2"/>
  <c r="W337" i="2"/>
  <c r="X336" i="2"/>
  <c r="W336" i="2"/>
  <c r="X335" i="2"/>
  <c r="W335" i="2"/>
  <c r="X334" i="2"/>
  <c r="X338" i="2" s="1"/>
  <c r="W334" i="2"/>
  <c r="W339" i="2" s="1"/>
  <c r="V332" i="2"/>
  <c r="V331" i="2"/>
  <c r="W330" i="2"/>
  <c r="X330" i="2" s="1"/>
  <c r="W329" i="2"/>
  <c r="X329" i="2" s="1"/>
  <c r="W328" i="2"/>
  <c r="X328" i="2" s="1"/>
  <c r="W327" i="2"/>
  <c r="X327" i="2" s="1"/>
  <c r="W326" i="2"/>
  <c r="X326" i="2" s="1"/>
  <c r="W325" i="2"/>
  <c r="X325" i="2" s="1"/>
  <c r="W324" i="2"/>
  <c r="V322" i="2"/>
  <c r="W321" i="2"/>
  <c r="V321" i="2"/>
  <c r="X320" i="2"/>
  <c r="W320" i="2"/>
  <c r="X319" i="2"/>
  <c r="X321" i="2" s="1"/>
  <c r="W319" i="2"/>
  <c r="W322" i="2" s="1"/>
  <c r="V315" i="2"/>
  <c r="V314" i="2"/>
  <c r="W313" i="2"/>
  <c r="V311" i="2"/>
  <c r="W310" i="2"/>
  <c r="V310" i="2"/>
  <c r="X309" i="2"/>
  <c r="W309" i="2"/>
  <c r="X308" i="2"/>
  <c r="X310" i="2" s="1"/>
  <c r="W308" i="2"/>
  <c r="W311" i="2" s="1"/>
  <c r="V306" i="2"/>
  <c r="V305" i="2"/>
  <c r="W304" i="2"/>
  <c r="X304" i="2" s="1"/>
  <c r="W303" i="2"/>
  <c r="V301" i="2"/>
  <c r="W300" i="2"/>
  <c r="V300" i="2"/>
  <c r="X299" i="2"/>
  <c r="W299" i="2"/>
  <c r="X298" i="2"/>
  <c r="W298" i="2"/>
  <c r="X297" i="2"/>
  <c r="W297" i="2"/>
  <c r="X296" i="2"/>
  <c r="X300" i="2" s="1"/>
  <c r="W296" i="2"/>
  <c r="W301" i="2" s="1"/>
  <c r="V293" i="2"/>
  <c r="V292" i="2"/>
  <c r="W291" i="2"/>
  <c r="V289" i="2"/>
  <c r="W288" i="2"/>
  <c r="V288" i="2"/>
  <c r="X287" i="2"/>
  <c r="X288" i="2" s="1"/>
  <c r="W287" i="2"/>
  <c r="W289" i="2" s="1"/>
  <c r="V285" i="2"/>
  <c r="V284" i="2"/>
  <c r="W283" i="2"/>
  <c r="X283" i="2" s="1"/>
  <c r="W282" i="2"/>
  <c r="W285" i="2" s="1"/>
  <c r="V280" i="2"/>
  <c r="W279" i="2"/>
  <c r="V279" i="2"/>
  <c r="X278" i="2"/>
  <c r="W278" i="2"/>
  <c r="X277" i="2"/>
  <c r="X279" i="2" s="1"/>
  <c r="W277" i="2"/>
  <c r="W280" i="2" s="1"/>
  <c r="V275" i="2"/>
  <c r="V274" i="2"/>
  <c r="W273" i="2"/>
  <c r="X273" i="2" s="1"/>
  <c r="W272" i="2"/>
  <c r="X272" i="2" s="1"/>
  <c r="W271" i="2"/>
  <c r="X271" i="2" s="1"/>
  <c r="W270" i="2"/>
  <c r="X270" i="2" s="1"/>
  <c r="W269" i="2"/>
  <c r="X269" i="2" s="1"/>
  <c r="W268" i="2"/>
  <c r="X268" i="2" s="1"/>
  <c r="W267" i="2"/>
  <c r="X267" i="2" s="1"/>
  <c r="W266" i="2"/>
  <c r="V262" i="2"/>
  <c r="W261" i="2"/>
  <c r="V261" i="2"/>
  <c r="X260" i="2"/>
  <c r="X261" i="2" s="1"/>
  <c r="W260" i="2"/>
  <c r="W262" i="2" s="1"/>
  <c r="V258" i="2"/>
  <c r="V257" i="2"/>
  <c r="W256" i="2"/>
  <c r="V254" i="2"/>
  <c r="W253" i="2"/>
  <c r="V253" i="2"/>
  <c r="X252" i="2"/>
  <c r="X253" i="2" s="1"/>
  <c r="W252" i="2"/>
  <c r="W254" i="2" s="1"/>
  <c r="V250" i="2"/>
  <c r="V249" i="2"/>
  <c r="W248" i="2"/>
  <c r="X248" i="2" s="1"/>
  <c r="W247" i="2"/>
  <c r="X247" i="2" s="1"/>
  <c r="W246" i="2"/>
  <c r="V244" i="2"/>
  <c r="W243" i="2"/>
  <c r="V243" i="2"/>
  <c r="X242" i="2"/>
  <c r="W242" i="2"/>
  <c r="X241" i="2"/>
  <c r="X243" i="2" s="1"/>
  <c r="W241" i="2"/>
  <c r="W244" i="2" s="1"/>
  <c r="V238" i="2"/>
  <c r="V237" i="2"/>
  <c r="W236" i="2"/>
  <c r="X236" i="2" s="1"/>
  <c r="W235" i="2"/>
  <c r="W237" i="2" s="1"/>
  <c r="V233" i="2"/>
  <c r="W232" i="2"/>
  <c r="V232" i="2"/>
  <c r="X231" i="2"/>
  <c r="W231" i="2"/>
  <c r="X230" i="2"/>
  <c r="W230" i="2"/>
  <c r="X229" i="2"/>
  <c r="W229" i="2"/>
  <c r="X228" i="2"/>
  <c r="W228" i="2"/>
  <c r="X227" i="2"/>
  <c r="W227" i="2"/>
  <c r="X226" i="2"/>
  <c r="W226" i="2"/>
  <c r="X225" i="2"/>
  <c r="X232" i="2" s="1"/>
  <c r="W225" i="2"/>
  <c r="W233" i="2" s="1"/>
  <c r="V222" i="2"/>
  <c r="V221" i="2"/>
  <c r="W220" i="2"/>
  <c r="X220" i="2" s="1"/>
  <c r="W219" i="2"/>
  <c r="X219" i="2" s="1"/>
  <c r="W218" i="2"/>
  <c r="X218" i="2" s="1"/>
  <c r="W217" i="2"/>
  <c r="W222" i="2" s="1"/>
  <c r="V215" i="2"/>
  <c r="W214" i="2"/>
  <c r="V214" i="2"/>
  <c r="X213" i="2"/>
  <c r="W213" i="2"/>
  <c r="X212" i="2"/>
  <c r="W212" i="2"/>
  <c r="X211" i="2"/>
  <c r="X214" i="2" s="1"/>
  <c r="W211" i="2"/>
  <c r="W215" i="2" s="1"/>
  <c r="V209" i="2"/>
  <c r="V208" i="2"/>
  <c r="W207" i="2"/>
  <c r="X207" i="2" s="1"/>
  <c r="W206" i="2"/>
  <c r="X206" i="2" s="1"/>
  <c r="W205" i="2"/>
  <c r="X205" i="2" s="1"/>
  <c r="W204" i="2"/>
  <c r="X204" i="2" s="1"/>
  <c r="W203" i="2"/>
  <c r="X203" i="2" s="1"/>
  <c r="W202" i="2"/>
  <c r="W209" i="2" s="1"/>
  <c r="V200" i="2"/>
  <c r="W199" i="2"/>
  <c r="V199" i="2"/>
  <c r="X198" i="2"/>
  <c r="W198" i="2"/>
  <c r="X197" i="2"/>
  <c r="W197" i="2"/>
  <c r="X196" i="2"/>
  <c r="W196" i="2"/>
  <c r="X195" i="2"/>
  <c r="W195" i="2"/>
  <c r="X194" i="2"/>
  <c r="W194" i="2"/>
  <c r="X193" i="2"/>
  <c r="W193" i="2"/>
  <c r="X192" i="2"/>
  <c r="W192" i="2"/>
  <c r="X191" i="2"/>
  <c r="W191" i="2"/>
  <c r="X190" i="2"/>
  <c r="W190" i="2"/>
  <c r="X189" i="2"/>
  <c r="W189" i="2"/>
  <c r="X188" i="2"/>
  <c r="W188" i="2"/>
  <c r="X187" i="2"/>
  <c r="W187" i="2"/>
  <c r="X186" i="2"/>
  <c r="W186" i="2"/>
  <c r="X185" i="2"/>
  <c r="W185" i="2"/>
  <c r="X184" i="2"/>
  <c r="W184" i="2"/>
  <c r="X183" i="2"/>
  <c r="W183" i="2"/>
  <c r="X182" i="2"/>
  <c r="W182" i="2"/>
  <c r="X181" i="2"/>
  <c r="W181" i="2"/>
  <c r="X180" i="2"/>
  <c r="W180" i="2"/>
  <c r="X179" i="2"/>
  <c r="W179" i="2"/>
  <c r="X178" i="2"/>
  <c r="W178" i="2"/>
  <c r="X177" i="2"/>
  <c r="W177" i="2"/>
  <c r="X176" i="2"/>
  <c r="W176" i="2"/>
  <c r="X175" i="2"/>
  <c r="X199" i="2" s="1"/>
  <c r="W175" i="2"/>
  <c r="W200" i="2" s="1"/>
  <c r="V173" i="2"/>
  <c r="V172" i="2"/>
  <c r="W171" i="2"/>
  <c r="X171" i="2" s="1"/>
  <c r="W170" i="2"/>
  <c r="X170" i="2" s="1"/>
  <c r="W169" i="2"/>
  <c r="X169" i="2" s="1"/>
  <c r="W168" i="2"/>
  <c r="X168" i="2" s="1"/>
  <c r="W167" i="2"/>
  <c r="X167" i="2" s="1"/>
  <c r="W166" i="2"/>
  <c r="X166" i="2" s="1"/>
  <c r="W165" i="2"/>
  <c r="X165" i="2" s="1"/>
  <c r="W164" i="2"/>
  <c r="X164" i="2" s="1"/>
  <c r="W163" i="2"/>
  <c r="X163" i="2" s="1"/>
  <c r="W162" i="2"/>
  <c r="X162" i="2" s="1"/>
  <c r="W161" i="2"/>
  <c r="X161" i="2" s="1"/>
  <c r="W160" i="2"/>
  <c r="X160" i="2" s="1"/>
  <c r="W159" i="2"/>
  <c r="X159" i="2" s="1"/>
  <c r="W158" i="2"/>
  <c r="W173" i="2" s="1"/>
  <c r="V156" i="2"/>
  <c r="W155" i="2"/>
  <c r="V155" i="2"/>
  <c r="X154" i="2"/>
  <c r="X155" i="2" s="1"/>
  <c r="W154" i="2"/>
  <c r="W156" i="2" s="1"/>
  <c r="V152" i="2"/>
  <c r="V151" i="2"/>
  <c r="W150" i="2"/>
  <c r="X150" i="2" s="1"/>
  <c r="W149" i="2"/>
  <c r="X149" i="2" s="1"/>
  <c r="W148" i="2"/>
  <c r="X148" i="2" s="1"/>
  <c r="W147" i="2"/>
  <c r="X147" i="2" s="1"/>
  <c r="W146" i="2"/>
  <c r="X146" i="2" s="1"/>
  <c r="W145" i="2"/>
  <c r="X145" i="2" s="1"/>
  <c r="W144" i="2"/>
  <c r="X144" i="2" s="1"/>
  <c r="W143" i="2"/>
  <c r="X143" i="2" s="1"/>
  <c r="W142" i="2"/>
  <c r="X142" i="2" s="1"/>
  <c r="W141" i="2"/>
  <c r="X141" i="2" s="1"/>
  <c r="W140" i="2"/>
  <c r="X140" i="2" s="1"/>
  <c r="W139" i="2"/>
  <c r="X139" i="2" s="1"/>
  <c r="W138" i="2"/>
  <c r="X138" i="2" s="1"/>
  <c r="W137" i="2"/>
  <c r="W152" i="2" s="1"/>
  <c r="V134" i="2"/>
  <c r="W133" i="2"/>
  <c r="V133" i="2"/>
  <c r="X132" i="2"/>
  <c r="W132" i="2"/>
  <c r="X131" i="2"/>
  <c r="W131" i="2"/>
  <c r="X130" i="2"/>
  <c r="X133" i="2" s="1"/>
  <c r="W130" i="2"/>
  <c r="W134" i="2" s="1"/>
  <c r="V126" i="2"/>
  <c r="V125" i="2"/>
  <c r="W124" i="2"/>
  <c r="X124" i="2" s="1"/>
  <c r="W123" i="2"/>
  <c r="X123" i="2" s="1"/>
  <c r="W122" i="2"/>
  <c r="X122" i="2" s="1"/>
  <c r="W121" i="2"/>
  <c r="W126" i="2" s="1"/>
  <c r="V118" i="2"/>
  <c r="W117" i="2"/>
  <c r="V117" i="2"/>
  <c r="X116" i="2"/>
  <c r="W116" i="2"/>
  <c r="X115" i="2"/>
  <c r="W115" i="2"/>
  <c r="X114" i="2"/>
  <c r="W114" i="2"/>
  <c r="X113" i="2"/>
  <c r="X117" i="2" s="1"/>
  <c r="W113" i="2"/>
  <c r="W118" i="2" s="1"/>
  <c r="V111" i="2"/>
  <c r="V110" i="2"/>
  <c r="W109" i="2"/>
  <c r="X109" i="2" s="1"/>
  <c r="W108" i="2"/>
  <c r="X108" i="2" s="1"/>
  <c r="W107" i="2"/>
  <c r="X107" i="2" s="1"/>
  <c r="W106" i="2"/>
  <c r="X106" i="2" s="1"/>
  <c r="W105" i="2"/>
  <c r="X105" i="2" s="1"/>
  <c r="W104" i="2"/>
  <c r="X104" i="2" s="1"/>
  <c r="W103" i="2"/>
  <c r="W111" i="2" s="1"/>
  <c r="V101" i="2"/>
  <c r="W100" i="2"/>
  <c r="V100" i="2"/>
  <c r="X99" i="2"/>
  <c r="W99" i="2"/>
  <c r="X98" i="2"/>
  <c r="W98" i="2"/>
  <c r="X97" i="2"/>
  <c r="W97" i="2"/>
  <c r="X96" i="2"/>
  <c r="W96" i="2"/>
  <c r="X95" i="2"/>
  <c r="W95" i="2"/>
  <c r="X94" i="2"/>
  <c r="W94" i="2"/>
  <c r="X93" i="2"/>
  <c r="W93" i="2"/>
  <c r="X92" i="2"/>
  <c r="W92" i="2"/>
  <c r="X91" i="2"/>
  <c r="X100" i="2" s="1"/>
  <c r="W91" i="2"/>
  <c r="W101" i="2" s="1"/>
  <c r="V89" i="2"/>
  <c r="V88" i="2"/>
  <c r="W87" i="2"/>
  <c r="X87" i="2" s="1"/>
  <c r="W86" i="2"/>
  <c r="X86" i="2" s="1"/>
  <c r="W85" i="2"/>
  <c r="X85" i="2" s="1"/>
  <c r="W84" i="2"/>
  <c r="X84" i="2" s="1"/>
  <c r="W83" i="2"/>
  <c r="X83" i="2" s="1"/>
  <c r="W82" i="2"/>
  <c r="W89" i="2" s="1"/>
  <c r="V80" i="2"/>
  <c r="W79" i="2"/>
  <c r="V79" i="2"/>
  <c r="X78" i="2"/>
  <c r="W78" i="2"/>
  <c r="X77" i="2"/>
  <c r="W77" i="2"/>
  <c r="X76" i="2"/>
  <c r="W76" i="2"/>
  <c r="X75" i="2"/>
  <c r="W75" i="2"/>
  <c r="X74" i="2"/>
  <c r="W74" i="2"/>
  <c r="X73" i="2"/>
  <c r="W73" i="2"/>
  <c r="X72" i="2"/>
  <c r="W72" i="2"/>
  <c r="X71" i="2"/>
  <c r="W71" i="2"/>
  <c r="X70" i="2"/>
  <c r="W70" i="2"/>
  <c r="X69" i="2"/>
  <c r="W69" i="2"/>
  <c r="X68" i="2"/>
  <c r="W68" i="2"/>
  <c r="X67" i="2"/>
  <c r="W67" i="2"/>
  <c r="X66" i="2"/>
  <c r="W66" i="2"/>
  <c r="X65" i="2"/>
  <c r="W65" i="2"/>
  <c r="X64" i="2"/>
  <c r="W64" i="2"/>
  <c r="X63" i="2"/>
  <c r="X79" i="2" s="1"/>
  <c r="W63" i="2"/>
  <c r="W80" i="2" s="1"/>
  <c r="V60" i="2"/>
  <c r="V59" i="2"/>
  <c r="W58" i="2"/>
  <c r="X58" i="2" s="1"/>
  <c r="W57" i="2"/>
  <c r="X57" i="2" s="1"/>
  <c r="W56" i="2"/>
  <c r="W60" i="2" s="1"/>
  <c r="V53" i="2"/>
  <c r="W52" i="2"/>
  <c r="V52" i="2"/>
  <c r="X51" i="2"/>
  <c r="W51" i="2"/>
  <c r="X50" i="2"/>
  <c r="X52" i="2" s="1"/>
  <c r="W50" i="2"/>
  <c r="W53" i="2" s="1"/>
  <c r="V46" i="2"/>
  <c r="V45" i="2"/>
  <c r="W44" i="2"/>
  <c r="W46" i="2" s="1"/>
  <c r="V42" i="2"/>
  <c r="W41" i="2"/>
  <c r="V41" i="2"/>
  <c r="X40" i="2"/>
  <c r="X41" i="2" s="1"/>
  <c r="W40" i="2"/>
  <c r="W42" i="2" s="1"/>
  <c r="V38" i="2"/>
  <c r="V37" i="2"/>
  <c r="W36" i="2"/>
  <c r="X36" i="2" s="1"/>
  <c r="W35" i="2"/>
  <c r="W38" i="2" s="1"/>
  <c r="V33" i="2"/>
  <c r="W32" i="2"/>
  <c r="V32" i="2"/>
  <c r="X31" i="2"/>
  <c r="W31" i="2"/>
  <c r="X30" i="2"/>
  <c r="W30" i="2"/>
  <c r="X29" i="2"/>
  <c r="W29" i="2"/>
  <c r="X28" i="2"/>
  <c r="W28" i="2"/>
  <c r="X27" i="2"/>
  <c r="W27" i="2"/>
  <c r="X26" i="2"/>
  <c r="X32" i="2" s="1"/>
  <c r="W26" i="2"/>
  <c r="W33" i="2" s="1"/>
  <c r="V24" i="2"/>
  <c r="V23" i="2"/>
  <c r="V413" i="2" s="1"/>
  <c r="W22" i="2"/>
  <c r="W23" i="2" s="1"/>
  <c r="E7" i="2"/>
  <c r="O6" i="2"/>
  <c r="L395" i="1"/>
  <c r="L394" i="1"/>
  <c r="L392" i="1"/>
  <c r="M391" i="1"/>
  <c r="L391" i="1"/>
  <c r="N390" i="1"/>
  <c r="M390" i="1"/>
  <c r="N389" i="1"/>
  <c r="M389" i="1"/>
  <c r="N388" i="1"/>
  <c r="N391" i="1" s="1"/>
  <c r="M388" i="1"/>
  <c r="M392" i="1" s="1"/>
  <c r="L386" i="1"/>
  <c r="L385" i="1"/>
  <c r="M384" i="1"/>
  <c r="N384" i="1" s="1"/>
  <c r="M383" i="1"/>
  <c r="L381" i="1"/>
  <c r="M380" i="1"/>
  <c r="L380" i="1"/>
  <c r="N379" i="1"/>
  <c r="M379" i="1"/>
  <c r="N378" i="1"/>
  <c r="N380" i="1" s="1"/>
  <c r="M378" i="1"/>
  <c r="M381" i="1" s="1"/>
  <c r="L376" i="1"/>
  <c r="L375" i="1"/>
  <c r="M374" i="1"/>
  <c r="N374" i="1" s="1"/>
  <c r="M373" i="1"/>
  <c r="L369" i="1"/>
  <c r="M368" i="1"/>
  <c r="L368" i="1"/>
  <c r="N367" i="1"/>
  <c r="M367" i="1"/>
  <c r="N366" i="1"/>
  <c r="N368" i="1" s="1"/>
  <c r="M366" i="1"/>
  <c r="M369" i="1" s="1"/>
  <c r="L364" i="1"/>
  <c r="L363" i="1"/>
  <c r="M362" i="1"/>
  <c r="N362" i="1" s="1"/>
  <c r="M361" i="1"/>
  <c r="N361" i="1" s="1"/>
  <c r="M360" i="1"/>
  <c r="N360" i="1" s="1"/>
  <c r="M359" i="1"/>
  <c r="N359" i="1" s="1"/>
  <c r="M358" i="1"/>
  <c r="L356" i="1"/>
  <c r="M355" i="1"/>
  <c r="L355" i="1"/>
  <c r="N354" i="1"/>
  <c r="N355" i="1" s="1"/>
  <c r="M354" i="1"/>
  <c r="M356" i="1" s="1"/>
  <c r="L352" i="1"/>
  <c r="L351" i="1"/>
  <c r="M350" i="1"/>
  <c r="N350" i="1" s="1"/>
  <c r="M349" i="1"/>
  <c r="N349" i="1" s="1"/>
  <c r="M348" i="1"/>
  <c r="N348" i="1" s="1"/>
  <c r="M347" i="1"/>
  <c r="N347" i="1" s="1"/>
  <c r="M346" i="1"/>
  <c r="N346" i="1" s="1"/>
  <c r="M345" i="1"/>
  <c r="L341" i="1"/>
  <c r="M340" i="1"/>
  <c r="L340" i="1"/>
  <c r="N339" i="1"/>
  <c r="M339" i="1"/>
  <c r="N338" i="1"/>
  <c r="M338" i="1"/>
  <c r="N337" i="1"/>
  <c r="M337" i="1"/>
  <c r="N336" i="1"/>
  <c r="M336" i="1"/>
  <c r="N335" i="1"/>
  <c r="N340" i="1" s="1"/>
  <c r="M335" i="1"/>
  <c r="M341" i="1" s="1"/>
  <c r="L333" i="1"/>
  <c r="L332" i="1"/>
  <c r="M331" i="1"/>
  <c r="N331" i="1" s="1"/>
  <c r="M330" i="1"/>
  <c r="L327" i="1"/>
  <c r="M326" i="1"/>
  <c r="L326" i="1"/>
  <c r="N325" i="1"/>
  <c r="N326" i="1" s="1"/>
  <c r="M325" i="1"/>
  <c r="M327" i="1" s="1"/>
  <c r="L323" i="1"/>
  <c r="L322" i="1"/>
  <c r="M321" i="1"/>
  <c r="N321" i="1" s="1"/>
  <c r="M320" i="1"/>
  <c r="N320" i="1" s="1"/>
  <c r="M319" i="1"/>
  <c r="N319" i="1" s="1"/>
  <c r="M318" i="1"/>
  <c r="L316" i="1"/>
  <c r="M315" i="1"/>
  <c r="L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N315" i="1" s="1"/>
  <c r="M308" i="1"/>
  <c r="M316" i="1" s="1"/>
  <c r="L306" i="1"/>
  <c r="L305" i="1"/>
  <c r="M304" i="1"/>
  <c r="N304" i="1" s="1"/>
  <c r="M303" i="1"/>
  <c r="L299" i="1"/>
  <c r="M298" i="1"/>
  <c r="L298" i="1"/>
  <c r="N297" i="1"/>
  <c r="N298" i="1" s="1"/>
  <c r="M297" i="1"/>
  <c r="M299" i="1" s="1"/>
  <c r="L295" i="1"/>
  <c r="L294" i="1"/>
  <c r="M293" i="1"/>
  <c r="N293" i="1" s="1"/>
  <c r="M292" i="1"/>
  <c r="L290" i="1"/>
  <c r="M289" i="1"/>
  <c r="L289" i="1"/>
  <c r="N288" i="1"/>
  <c r="M288" i="1"/>
  <c r="N287" i="1"/>
  <c r="N289" i="1" s="1"/>
  <c r="M287" i="1"/>
  <c r="M290" i="1" s="1"/>
  <c r="L285" i="1"/>
  <c r="L284" i="1"/>
  <c r="M283" i="1"/>
  <c r="N283" i="1" s="1"/>
  <c r="M282" i="1"/>
  <c r="N282" i="1" s="1"/>
  <c r="M281" i="1"/>
  <c r="N281" i="1" s="1"/>
  <c r="M280" i="1"/>
  <c r="L277" i="1"/>
  <c r="M276" i="1"/>
  <c r="L276" i="1"/>
  <c r="N275" i="1"/>
  <c r="N276" i="1" s="1"/>
  <c r="M275" i="1"/>
  <c r="M277" i="1" s="1"/>
  <c r="L273" i="1"/>
  <c r="L272" i="1"/>
  <c r="M271" i="1"/>
  <c r="L269" i="1"/>
  <c r="M268" i="1"/>
  <c r="L268" i="1"/>
  <c r="N267" i="1"/>
  <c r="M267" i="1"/>
  <c r="N266" i="1"/>
  <c r="N268" i="1" s="1"/>
  <c r="M266" i="1"/>
  <c r="M269" i="1" s="1"/>
  <c r="L264" i="1"/>
  <c r="L263" i="1"/>
  <c r="M262" i="1"/>
  <c r="N262" i="1" s="1"/>
  <c r="M261" i="1"/>
  <c r="L259" i="1"/>
  <c r="M258" i="1"/>
  <c r="L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N258" i="1" s="1"/>
  <c r="M250" i="1"/>
  <c r="M259" i="1" s="1"/>
  <c r="L246" i="1"/>
  <c r="L245" i="1"/>
  <c r="M244" i="1"/>
  <c r="L242" i="1"/>
  <c r="M241" i="1"/>
  <c r="L241" i="1"/>
  <c r="N240" i="1"/>
  <c r="N241" i="1" s="1"/>
  <c r="M240" i="1"/>
  <c r="M242" i="1" s="1"/>
  <c r="L238" i="1"/>
  <c r="L237" i="1"/>
  <c r="M236" i="1"/>
  <c r="L234" i="1"/>
  <c r="M233" i="1"/>
  <c r="L233" i="1"/>
  <c r="N232" i="1"/>
  <c r="M232" i="1"/>
  <c r="N231" i="1"/>
  <c r="M231" i="1"/>
  <c r="N230" i="1"/>
  <c r="N233" i="1" s="1"/>
  <c r="M230" i="1"/>
  <c r="M234" i="1" s="1"/>
  <c r="L228" i="1"/>
  <c r="L227" i="1"/>
  <c r="M226" i="1"/>
  <c r="N226" i="1" s="1"/>
  <c r="M225" i="1"/>
  <c r="L222" i="1"/>
  <c r="M221" i="1"/>
  <c r="L221" i="1"/>
  <c r="N220" i="1"/>
  <c r="M220" i="1"/>
  <c r="N219" i="1"/>
  <c r="N221" i="1" s="1"/>
  <c r="M219" i="1"/>
  <c r="M222" i="1" s="1"/>
  <c r="L217" i="1"/>
  <c r="L216" i="1"/>
  <c r="M215" i="1"/>
  <c r="N215" i="1" s="1"/>
  <c r="M214" i="1"/>
  <c r="N214" i="1" s="1"/>
  <c r="M213" i="1"/>
  <c r="N213" i="1" s="1"/>
  <c r="M212" i="1"/>
  <c r="N212" i="1" s="1"/>
  <c r="M211" i="1"/>
  <c r="N211" i="1" s="1"/>
  <c r="M210" i="1"/>
  <c r="N210" i="1" s="1"/>
  <c r="M209" i="1"/>
  <c r="L206" i="1"/>
  <c r="M205" i="1"/>
  <c r="L205" i="1"/>
  <c r="N204" i="1"/>
  <c r="M204" i="1"/>
  <c r="N203" i="1"/>
  <c r="M203" i="1"/>
  <c r="N202" i="1"/>
  <c r="M202" i="1"/>
  <c r="N201" i="1"/>
  <c r="N205" i="1" s="1"/>
  <c r="M201" i="1"/>
  <c r="M206" i="1" s="1"/>
  <c r="L199" i="1"/>
  <c r="L198" i="1"/>
  <c r="M197" i="1"/>
  <c r="N197" i="1" s="1"/>
  <c r="M196" i="1"/>
  <c r="N196" i="1" s="1"/>
  <c r="M195" i="1"/>
  <c r="L193" i="1"/>
  <c r="M192" i="1"/>
  <c r="L192" i="1"/>
  <c r="N191" i="1"/>
  <c r="M191" i="1"/>
  <c r="N190" i="1"/>
  <c r="M190" i="1"/>
  <c r="N189" i="1"/>
  <c r="M189" i="1"/>
  <c r="N188" i="1"/>
  <c r="M188" i="1"/>
  <c r="N187" i="1"/>
  <c r="M187" i="1"/>
  <c r="N186" i="1"/>
  <c r="N192" i="1" s="1"/>
  <c r="M186" i="1"/>
  <c r="M193" i="1" s="1"/>
  <c r="L184" i="1"/>
  <c r="L183" i="1"/>
  <c r="M182" i="1"/>
  <c r="N182" i="1" s="1"/>
  <c r="M181" i="1"/>
  <c r="N181" i="1" s="1"/>
  <c r="M180" i="1"/>
  <c r="N180" i="1" s="1"/>
  <c r="M179" i="1"/>
  <c r="N179" i="1" s="1"/>
  <c r="M178" i="1"/>
  <c r="N178" i="1" s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 s="1"/>
  <c r="M168" i="1"/>
  <c r="N168" i="1" s="1"/>
  <c r="M167" i="1"/>
  <c r="N167" i="1" s="1"/>
  <c r="M166" i="1"/>
  <c r="N166" i="1" s="1"/>
  <c r="M165" i="1"/>
  <c r="N165" i="1" s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L157" i="1"/>
  <c r="M156" i="1"/>
  <c r="L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N156" i="1" s="1"/>
  <c r="M142" i="1"/>
  <c r="M157" i="1" s="1"/>
  <c r="L140" i="1"/>
  <c r="L139" i="1"/>
  <c r="M138" i="1"/>
  <c r="L136" i="1"/>
  <c r="L135" i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M136" i="1" s="1"/>
  <c r="L118" i="1"/>
  <c r="M117" i="1"/>
  <c r="L117" i="1"/>
  <c r="N116" i="1"/>
  <c r="M116" i="1"/>
  <c r="N115" i="1"/>
  <c r="M115" i="1"/>
  <c r="N114" i="1"/>
  <c r="N117" i="1" s="1"/>
  <c r="M114" i="1"/>
  <c r="M118" i="1" s="1"/>
  <c r="L110" i="1"/>
  <c r="L109" i="1"/>
  <c r="M108" i="1"/>
  <c r="N108" i="1" s="1"/>
  <c r="M107" i="1"/>
  <c r="N107" i="1" s="1"/>
  <c r="M106" i="1"/>
  <c r="N106" i="1" s="1"/>
  <c r="M105" i="1"/>
  <c r="M109" i="1" s="1"/>
  <c r="L102" i="1"/>
  <c r="M101" i="1"/>
  <c r="L101" i="1"/>
  <c r="N100" i="1"/>
  <c r="M100" i="1"/>
  <c r="N99" i="1"/>
  <c r="M99" i="1"/>
  <c r="N98" i="1"/>
  <c r="M98" i="1"/>
  <c r="N97" i="1"/>
  <c r="N101" i="1" s="1"/>
  <c r="M97" i="1"/>
  <c r="M102" i="1" s="1"/>
  <c r="L95" i="1"/>
  <c r="L94" i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M94" i="1" s="1"/>
  <c r="L85" i="1"/>
  <c r="M84" i="1"/>
  <c r="L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N84" i="1" s="1"/>
  <c r="M75" i="1"/>
  <c r="M85" i="1" s="1"/>
  <c r="L73" i="1"/>
  <c r="L72" i="1"/>
  <c r="M71" i="1"/>
  <c r="N71" i="1" s="1"/>
  <c r="M70" i="1"/>
  <c r="N70" i="1" s="1"/>
  <c r="M69" i="1"/>
  <c r="N69" i="1" s="1"/>
  <c r="M68" i="1"/>
  <c r="N68" i="1" s="1"/>
  <c r="M67" i="1"/>
  <c r="N67" i="1" s="1"/>
  <c r="M66" i="1"/>
  <c r="M72" i="1" s="1"/>
  <c r="L64" i="1"/>
  <c r="M63" i="1"/>
  <c r="L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N63" i="1" s="1"/>
  <c r="M47" i="1"/>
  <c r="M64" i="1" s="1"/>
  <c r="L44" i="1"/>
  <c r="L43" i="1"/>
  <c r="M42" i="1"/>
  <c r="N42" i="1" s="1"/>
  <c r="M41" i="1"/>
  <c r="N41" i="1" s="1"/>
  <c r="M40" i="1"/>
  <c r="M43" i="1" s="1"/>
  <c r="L37" i="1"/>
  <c r="M36" i="1"/>
  <c r="L36" i="1"/>
  <c r="N35" i="1"/>
  <c r="M35" i="1"/>
  <c r="N34" i="1"/>
  <c r="N36" i="1" s="1"/>
  <c r="M34" i="1"/>
  <c r="M37" i="1" s="1"/>
  <c r="L30" i="1"/>
  <c r="L29" i="1"/>
  <c r="M28" i="1"/>
  <c r="M29" i="1" s="1"/>
  <c r="L26" i="1"/>
  <c r="M25" i="1"/>
  <c r="L25" i="1"/>
  <c r="N24" i="1"/>
  <c r="N25" i="1" s="1"/>
  <c r="M24" i="1"/>
  <c r="M26" i="1" s="1"/>
  <c r="L22" i="1"/>
  <c r="L21" i="1"/>
  <c r="M20" i="1"/>
  <c r="N20" i="1" s="1"/>
  <c r="M19" i="1"/>
  <c r="M21" i="1" s="1"/>
  <c r="L17" i="1"/>
  <c r="M16" i="1"/>
  <c r="L16" i="1"/>
  <c r="N15" i="1"/>
  <c r="M15" i="1"/>
  <c r="N14" i="1"/>
  <c r="M14" i="1"/>
  <c r="N13" i="1"/>
  <c r="M13" i="1"/>
  <c r="N12" i="1"/>
  <c r="M12" i="1"/>
  <c r="N11" i="1"/>
  <c r="M11" i="1"/>
  <c r="N10" i="1"/>
  <c r="N16" i="1" s="1"/>
  <c r="M10" i="1"/>
  <c r="M17" i="1" s="1"/>
  <c r="L8" i="1"/>
  <c r="L7" i="1"/>
  <c r="L397" i="1" s="1"/>
  <c r="M6" i="1"/>
  <c r="M395" i="1" l="1"/>
  <c r="M394" i="1"/>
  <c r="M8" i="1"/>
  <c r="M22" i="1"/>
  <c r="M30" i="1"/>
  <c r="M44" i="1"/>
  <c r="M73" i="1"/>
  <c r="M95" i="1"/>
  <c r="M110" i="1"/>
  <c r="M139" i="1"/>
  <c r="N138" i="1"/>
  <c r="N139" i="1" s="1"/>
  <c r="M140" i="1"/>
  <c r="M183" i="1"/>
  <c r="N159" i="1"/>
  <c r="N183" i="1" s="1"/>
  <c r="M228" i="1"/>
  <c r="M237" i="1"/>
  <c r="N236" i="1"/>
  <c r="N237" i="1" s="1"/>
  <c r="M238" i="1"/>
  <c r="M245" i="1"/>
  <c r="N244" i="1"/>
  <c r="N245" i="1" s="1"/>
  <c r="M246" i="1"/>
  <c r="M263" i="1"/>
  <c r="N261" i="1"/>
  <c r="N263" i="1" s="1"/>
  <c r="M285" i="1"/>
  <c r="M294" i="1"/>
  <c r="N292" i="1"/>
  <c r="N294" i="1" s="1"/>
  <c r="M295" i="1"/>
  <c r="M306" i="1"/>
  <c r="M322" i="1"/>
  <c r="N318" i="1"/>
  <c r="N322" i="1" s="1"/>
  <c r="M323" i="1"/>
  <c r="M333" i="1"/>
  <c r="M351" i="1"/>
  <c r="N345" i="1"/>
  <c r="N351" i="1" s="1"/>
  <c r="M352" i="1"/>
  <c r="M376" i="1"/>
  <c r="M385" i="1"/>
  <c r="N383" i="1"/>
  <c r="N385" i="1" s="1"/>
  <c r="M386" i="1"/>
  <c r="N6" i="1"/>
  <c r="N7" i="1" s="1"/>
  <c r="M7" i="1"/>
  <c r="L393" i="1"/>
  <c r="N19" i="1"/>
  <c r="N21" i="1" s="1"/>
  <c r="N28" i="1"/>
  <c r="N29" i="1" s="1"/>
  <c r="N40" i="1"/>
  <c r="N43" i="1" s="1"/>
  <c r="N66" i="1"/>
  <c r="N72" i="1" s="1"/>
  <c r="N87" i="1"/>
  <c r="N94" i="1" s="1"/>
  <c r="N105" i="1"/>
  <c r="N109" i="1" s="1"/>
  <c r="N121" i="1"/>
  <c r="N135" i="1" s="1"/>
  <c r="M135" i="1"/>
  <c r="M184" i="1"/>
  <c r="M198" i="1"/>
  <c r="N195" i="1"/>
  <c r="N198" i="1" s="1"/>
  <c r="M199" i="1"/>
  <c r="M216" i="1"/>
  <c r="N209" i="1"/>
  <c r="N216" i="1" s="1"/>
  <c r="M217" i="1"/>
  <c r="M227" i="1"/>
  <c r="N225" i="1"/>
  <c r="N227" i="1" s="1"/>
  <c r="M264" i="1"/>
  <c r="M272" i="1"/>
  <c r="N271" i="1"/>
  <c r="N272" i="1" s="1"/>
  <c r="M273" i="1"/>
  <c r="M284" i="1"/>
  <c r="N280" i="1"/>
  <c r="N284" i="1" s="1"/>
  <c r="V412" i="2"/>
  <c r="L396" i="1"/>
  <c r="M305" i="1"/>
  <c r="N303" i="1"/>
  <c r="N305" i="1" s="1"/>
  <c r="M332" i="1"/>
  <c r="N330" i="1"/>
  <c r="N332" i="1" s="1"/>
  <c r="M363" i="1"/>
  <c r="N358" i="1"/>
  <c r="N363" i="1" s="1"/>
  <c r="M364" i="1"/>
  <c r="M375" i="1"/>
  <c r="N373" i="1"/>
  <c r="N375" i="1" s="1"/>
  <c r="X22" i="2"/>
  <c r="X23" i="2" s="1"/>
  <c r="V409" i="2"/>
  <c r="X35" i="2"/>
  <c r="X37" i="2" s="1"/>
  <c r="W37" i="2"/>
  <c r="W413" i="2" s="1"/>
  <c r="X44" i="2"/>
  <c r="X45" i="2" s="1"/>
  <c r="W45" i="2"/>
  <c r="X56" i="2"/>
  <c r="X59" i="2" s="1"/>
  <c r="W59" i="2"/>
  <c r="X82" i="2"/>
  <c r="X88" i="2" s="1"/>
  <c r="W88" i="2"/>
  <c r="X103" i="2"/>
  <c r="X110" i="2" s="1"/>
  <c r="W110" i="2"/>
  <c r="X121" i="2"/>
  <c r="X125" i="2" s="1"/>
  <c r="W125" i="2"/>
  <c r="X137" i="2"/>
  <c r="X151" i="2" s="1"/>
  <c r="W151" i="2"/>
  <c r="X158" i="2"/>
  <c r="X172" i="2" s="1"/>
  <c r="W172" i="2"/>
  <c r="X202" i="2"/>
  <c r="X208" i="2" s="1"/>
  <c r="W208" i="2"/>
  <c r="X217" i="2"/>
  <c r="X221" i="2" s="1"/>
  <c r="W221" i="2"/>
  <c r="X235" i="2"/>
  <c r="X237" i="2" s="1"/>
  <c r="W238" i="2"/>
  <c r="W249" i="2"/>
  <c r="X246" i="2"/>
  <c r="X249" i="2" s="1"/>
  <c r="W250" i="2"/>
  <c r="W257" i="2"/>
  <c r="X256" i="2"/>
  <c r="X257" i="2" s="1"/>
  <c r="W258" i="2"/>
  <c r="W274" i="2"/>
  <c r="X266" i="2"/>
  <c r="X274" i="2" s="1"/>
  <c r="W292" i="2"/>
  <c r="X291" i="2"/>
  <c r="X292" i="2" s="1"/>
  <c r="W293" i="2"/>
  <c r="W305" i="2"/>
  <c r="X303" i="2"/>
  <c r="X305" i="2" s="1"/>
  <c r="W396" i="2"/>
  <c r="X394" i="2"/>
  <c r="X396" i="2" s="1"/>
  <c r="W411" i="2"/>
  <c r="W410" i="2"/>
  <c r="W24" i="2"/>
  <c r="W275" i="2"/>
  <c r="W284" i="2"/>
  <c r="X282" i="2"/>
  <c r="X284" i="2" s="1"/>
  <c r="W306" i="2"/>
  <c r="W314" i="2"/>
  <c r="X313" i="2"/>
  <c r="X314" i="2" s="1"/>
  <c r="W315" i="2"/>
  <c r="W331" i="2"/>
  <c r="X324" i="2"/>
  <c r="X331" i="2" s="1"/>
  <c r="W332" i="2"/>
  <c r="W342" i="2"/>
  <c r="X341" i="2"/>
  <c r="X342" i="2" s="1"/>
  <c r="W343" i="2"/>
  <c r="W356" i="2"/>
  <c r="X351" i="2"/>
  <c r="X356" i="2" s="1"/>
  <c r="W357" i="2"/>
  <c r="W371" i="2"/>
  <c r="X370" i="2"/>
  <c r="X371" i="2" s="1"/>
  <c r="W372" i="2"/>
  <c r="W384" i="2"/>
  <c r="X382" i="2"/>
  <c r="X384" i="2" s="1"/>
  <c r="W397" i="2"/>
  <c r="W408" i="2"/>
  <c r="W407" i="2"/>
  <c r="X404" i="2"/>
  <c r="X407" i="2" s="1"/>
  <c r="W409" i="2" l="1"/>
  <c r="W412" i="2"/>
  <c r="M396" i="1"/>
  <c r="M397" i="1"/>
  <c r="M393" i="1"/>
</calcChain>
</file>

<file path=xl/sharedStrings.xml><?xml version="1.0" encoding="utf-8"?>
<sst xmlns="http://schemas.openxmlformats.org/spreadsheetml/2006/main" count="4290" uniqueCount="817">
  <si>
    <t>Код единицы продаж</t>
  </si>
  <si>
    <t>КОД ЛП</t>
  </si>
  <si>
    <t>Вес нетто штуки, кг</t>
  </si>
  <si>
    <t>Кол-во штук в коробе, шт</t>
  </si>
  <si>
    <t>Вес нетто короба, кг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</si>
  <si>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</si>
  <si>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</si>
  <si>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</si>
  <si>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</si>
  <si>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</si>
  <si>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</si>
  <si>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</si>
  <si>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</si>
  <si>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</si>
  <si>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</si>
  <si>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</si>
  <si>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</si>
  <si>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</si>
  <si>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</si>
  <si>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</si>
  <si>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Ядрена копоть</t>
  </si>
  <si>
    <t>Копченые колбасы</t>
  </si>
  <si>
    <t>SU002447</t>
  </si>
  <si>
    <t>В/к колбасы Колбаски Бюргерсы Ядрена копоть 0,3 Ядрена копоть</t>
  </si>
  <si>
    <t/>
  </si>
  <si>
    <t>кг</t>
  </si>
  <si>
    <t>Итого</t>
  </si>
  <si>
    <t>кор</t>
  </si>
  <si>
    <t>Сосиски</t>
  </si>
  <si>
    <t>SU002155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</si>
  <si>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</si>
  <si>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</si>
  <si>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</si>
  <si>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</si>
  <si>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Сосиски с горчицей Ядрена копоть Фикс.вес 0,33 ц/о мгс Ядрена копоть</t>
  </si>
  <si>
    <t>SU002893</t>
  </si>
  <si>
    <t>Сосиски С соусом Барбекю Ядрена копоть Фикс.вес 0,33 ц/о мгс Ядрена копоть</t>
  </si>
  <si>
    <t>SU002154</t>
  </si>
  <si>
    <t>Сосиски с сыром Ядрена копоть Фикс.вес 0,33 ц/о мгс Ядрена копоть</t>
  </si>
  <si>
    <t>SU000152</t>
  </si>
  <si>
    <t>Сосиски с сыром Ядрена копоть Фикс.вес 0,42 ц/о мгс Ядрена копоть</t>
  </si>
  <si>
    <t>Сырокопченые колбасы</t>
  </si>
  <si>
    <t>SU002050</t>
  </si>
  <si>
    <t>С/к колбасы Мини-салями во вкусом бекона Ядрена копоть Фикс.вес 0,05 б/о Ядрена копоть</t>
  </si>
  <si>
    <t>SU002648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</si>
  <si>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</si>
  <si>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</si>
  <si>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</si>
  <si>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</si>
  <si>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</si>
  <si>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</si>
  <si>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</si>
  <si>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</si>
  <si>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</si>
  <si>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</si>
  <si>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</si>
  <si>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</si>
  <si>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Ветчины «Филейская» Весовые Вектор ТМ «Вязанка»</t>
  </si>
  <si>
    <t>SU002814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</si>
  <si>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</si>
  <si>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</si>
  <si>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</si>
  <si>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</si>
  <si>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Вареные колбасы «Филейская» Весовые Вектор ТМ «Вязанка»</t>
  </si>
  <si>
    <t>SU002815</t>
  </si>
  <si>
    <t>Вареные колбасы «Филейская» Фикс.вес 0,45 Вектор ТМ «Вязанка»</t>
  </si>
  <si>
    <t>SU002831</t>
  </si>
  <si>
    <t>Колбаса вареная Филейская ТМ Вязанка ТС Классическая полиамид ф/в 0,4 кг</t>
  </si>
  <si>
    <t>Вязанка</t>
  </si>
  <si>
    <t>SU000124</t>
  </si>
  <si>
    <t>004</t>
  </si>
  <si>
    <t>Вареные колбасы Вязанка со шпиком Вязанка Весовые Вектор Вязанка</t>
  </si>
  <si>
    <t>SU000722</t>
  </si>
  <si>
    <t>005</t>
  </si>
  <si>
    <t>Вареные колбасы Докторская ГОСТ Вязанка Весовые Вектор Вязанка</t>
  </si>
  <si>
    <t>SU002830</t>
  </si>
  <si>
    <t>315</t>
  </si>
  <si>
    <t>Вареные колбасы Молокуша Вязанка Вес п/а Вязанка</t>
  </si>
  <si>
    <t>SU001904</t>
  </si>
  <si>
    <t>Вареные колбасы с индейкой Вязанка Весовые вектор Вязанка</t>
  </si>
  <si>
    <t>SU002928</t>
  </si>
  <si>
    <t>Вареные колбасы "Сливушка" Вес П/а ТМ "Вязанка"</t>
  </si>
  <si>
    <t>SU000125</t>
  </si>
  <si>
    <t>022</t>
  </si>
  <si>
    <t>Вареные колбасы Вязанка со шпиком Вязанка Фикс.вес 0,5 Вектор Вязанка</t>
  </si>
  <si>
    <t>SU001485</t>
  </si>
  <si>
    <t>023</t>
  </si>
  <si>
    <t>Вареные колбасы Докторская ГОСТ Вязанка Фикс.вес 0,4 Вектор Вязанка</t>
  </si>
  <si>
    <t>SU002312</t>
  </si>
  <si>
    <t>279</t>
  </si>
  <si>
    <t>Вареные колбасы Докторский гарант Вязанка Фикс.вес 0,4 Вектор Вязанка</t>
  </si>
  <si>
    <t>SU002674</t>
  </si>
  <si>
    <t>Вареные колбасы Классическая Вязанка Фикс.вес 0,6 Вектор Вязанка</t>
  </si>
  <si>
    <t>SU002832</t>
  </si>
  <si>
    <t>Вареные колбасы Молокуша Вязанка Фикс.вес 0,4 п/а Вязанка</t>
  </si>
  <si>
    <t>SU002816</t>
  </si>
  <si>
    <t>Вареные колбасы Молокуша Вязанка Фикс.вес 0,45 п/а Вязанка</t>
  </si>
  <si>
    <t>SU000084</t>
  </si>
  <si>
    <t>025</t>
  </si>
  <si>
    <t>Вареные колбасы Молочная Стародворская Вязанка Фикс.вес 0,5 Вектор Вязанка</t>
  </si>
  <si>
    <t>SU001905</t>
  </si>
  <si>
    <t>Вареные колбасы с индейкой Вязанка Фикс.вес 0,45 вектор Вязанка</t>
  </si>
  <si>
    <t>SU002733</t>
  </si>
  <si>
    <t>Вареные колбасы Сливушка Вязанка Фикс.вес 0,375 П/а Вязанка</t>
  </si>
  <si>
    <t>SU002734</t>
  </si>
  <si>
    <t>Вареные колбасы Сливушка Вязанка Фикс.вес 0,45 П/а Вязанка</t>
  </si>
  <si>
    <t>SU002827</t>
  </si>
  <si>
    <t>Вареные колбасы Сливушка Вязанка Фикс.вес 0,75 П/а Вязанка</t>
  </si>
  <si>
    <t>SU001944</t>
  </si>
  <si>
    <t>Ветчины Вязанка с индейкой Вязанка Весовые Вектор Вязанка</t>
  </si>
  <si>
    <t>SU002488</t>
  </si>
  <si>
    <t>311</t>
  </si>
  <si>
    <t>Ветчины Запекуша с сочным окороком Вязанка Весовые П/а Вязанка</t>
  </si>
  <si>
    <t>SU002833</t>
  </si>
  <si>
    <t>Ветчины Сливушка с индейкой Вязанка вес П/а Вязанка</t>
  </si>
  <si>
    <t>SU002313</t>
  </si>
  <si>
    <t>Ветчины Запекуша с сочным окороком Вязанка Фикс.вес 0,42 п/а Вязанка</t>
  </si>
  <si>
    <t>SU002735</t>
  </si>
  <si>
    <t>Ветчины Сливушка с индейкой Вязанка Фикс.вес 0,4 П/а Вязанка</t>
  </si>
  <si>
    <t>SU000082</t>
  </si>
  <si>
    <t>Ветчины Столичная Вязанка Фикс.вес 0,5 Вектор Вязанка</t>
  </si>
  <si>
    <t>SU000064</t>
  </si>
  <si>
    <t>333</t>
  </si>
  <si>
    <t>В/к колбасы Балыковая Вязанка Весовые Фиброуз в/у Вязанка</t>
  </si>
  <si>
    <t>SU000664</t>
  </si>
  <si>
    <t>В/к колбасы Салями Финская Вязанка Весовые Фиброуз в/у Вязанка</t>
  </si>
  <si>
    <t>SU002308</t>
  </si>
  <si>
    <t>В/к колбасы Сервелат Запекуша с говядиной Вязанка Весовые П/а Вязанка</t>
  </si>
  <si>
    <t>SU002310</t>
  </si>
  <si>
    <t>В/к колбасы Сервелат Запекуша с сочным окороком Вязанка Весовые П/а Вязанка</t>
  </si>
  <si>
    <t>SU000097</t>
  </si>
  <si>
    <t>В/к колбасы Столичный Вязанка Весовые Фиброуз в/у Вязанка</t>
  </si>
  <si>
    <t>SU000665</t>
  </si>
  <si>
    <t>В/к колбасы Салями Финская Вязанка Фикс.вес 0,35 Фиброуз в/у Вязанка</t>
  </si>
  <si>
    <t>SU002307</t>
  </si>
  <si>
    <t>В/к колбасы Сервелат Запекуша с говядиной Вязанка Фикс.вес 0,35 П/а Вязанка</t>
  </si>
  <si>
    <t>SU002309</t>
  </si>
  <si>
    <t>В/к колбасы Сервелат Запекуша с сочным окороком Вязанка Фикс.вес 0,35 П/а Вязанка</t>
  </si>
  <si>
    <t>SU001605</t>
  </si>
  <si>
    <t>В/к колбасы Столичный Вязанка Фикс.вес 0,35 Фиброуз в/у Вязанка</t>
  </si>
  <si>
    <t>SU001523</t>
  </si>
  <si>
    <t>016</t>
  </si>
  <si>
    <t>Сосиски Молокуши (Вязанка Молочные) Вязанка Весовые П/а мгс Вязанка</t>
  </si>
  <si>
    <t>SU001351</t>
  </si>
  <si>
    <t>018</t>
  </si>
  <si>
    <t>Сосиски Рубленые Вязанка Весовые п/а мгс Вязанка</t>
  </si>
  <si>
    <t>SU001527</t>
  </si>
  <si>
    <t>029</t>
  </si>
  <si>
    <t>Сосиски Венские Вязанка Фикс.вес 0,5 NDX мгс Вязанка</t>
  </si>
  <si>
    <t>SU001718</t>
  </si>
  <si>
    <t>030</t>
  </si>
  <si>
    <t>Сосиски Молокуши (Вязанка Молочные) Вязанка Фикс.вес 0,45 П/а мгс Вязанка</t>
  </si>
  <si>
    <t>SU002658</t>
  </si>
  <si>
    <t>284</t>
  </si>
  <si>
    <t>Сосиски Молокуши миникушай Вязанка Ф/в 0,45 амилюкс мгс Вязанка</t>
  </si>
  <si>
    <t>SU002769</t>
  </si>
  <si>
    <t>Сосиски Молокуши Миникушай Вязанка фикс.вес 0,33 п/а Вязанка</t>
  </si>
  <si>
    <t>SU001354</t>
  </si>
  <si>
    <t>034</t>
  </si>
  <si>
    <t>Сосиски Рубленые Вязанка Фикс.вес 0,5 п/а мгс Вязанка</t>
  </si>
  <si>
    <t>Сардельки</t>
  </si>
  <si>
    <t>SU002071</t>
  </si>
  <si>
    <t>Сардельки Стародворские Вязанка Весовые Family Pack NDX мгс Вязанка</t>
  </si>
  <si>
    <t>SU001831</t>
  </si>
  <si>
    <t>Сардельки Стародворские Вязанка Весовые NDX мгс Вязанка</t>
  </si>
  <si>
    <t>SU002367</t>
  </si>
  <si>
    <t>Сардельки Сливушки #минидельки ТМ Вязанка айпил мгс ф/в 0,33 кг</t>
  </si>
  <si>
    <t>SU001500</t>
  </si>
  <si>
    <t>Сардельки Стародворские Вязанка Фикс.вес 0,47 NDX мгс Вязанка</t>
  </si>
  <si>
    <t>Сливушки</t>
  </si>
  <si>
    <t>SU001721</t>
  </si>
  <si>
    <t>Сосиски Сливочные Вязанка Сливушки Весовые П/а мгс Вязанка</t>
  </si>
  <si>
    <t>SU002139</t>
  </si>
  <si>
    <t>Сосиски Сливочные Сливушки Фикс.вес 0,33 П/а мгс Вязанка</t>
  </si>
  <si>
    <t>SU001720</t>
  </si>
  <si>
    <t>Сосиски Сливочные Сливушки Фикс.вес 0,45 П/а мгс Вязанка</t>
  </si>
  <si>
    <t>SU002438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</si>
  <si>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</si>
  <si>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</si>
  <si>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</si>
  <si>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</si>
  <si>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Вареные колбасы Докторская ГОСТ Золоченная в печи Весовые ц/о в/у Стародворье</t>
  </si>
  <si>
    <t>SU002203</t>
  </si>
  <si>
    <t>Вареные колбасы Докторская стародворская Золоченная в печи Весовые ц/о в/у Стародворье</t>
  </si>
  <si>
    <t>SU002216</t>
  </si>
  <si>
    <t>Вареные колбасы Любительская стародворская Золоченная в печи Весовые ц/о в/у Стародворье</t>
  </si>
  <si>
    <t>Бордо</t>
  </si>
  <si>
    <t>SU000057</t>
  </si>
  <si>
    <t>220</t>
  </si>
  <si>
    <t>Вареные колбасы Докторская По-стародворски Бордо Весовые б/о в/у Стародворье</t>
  </si>
  <si>
    <t>SU001777</t>
  </si>
  <si>
    <t>222</t>
  </si>
  <si>
    <t>Вареные колбасы Докторская стародворская Бордо Весовые П/а Стародворье</t>
  </si>
  <si>
    <t>SU000058</t>
  </si>
  <si>
    <t>Вареные колбасы Молочная По-стародворски Бордо Весовые б/о в/у Стародворье</t>
  </si>
  <si>
    <t>SU001780</t>
  </si>
  <si>
    <t>264</t>
  </si>
  <si>
    <t>Вареные колбасы Молочная Стародворская Бордо Весовые П/а Стародворье</t>
  </si>
  <si>
    <t>SU001778</t>
  </si>
  <si>
    <t>Вареные колбасы Русская Стародворская Бордо Весовые П/а Стародворье</t>
  </si>
  <si>
    <t>SU000043</t>
  </si>
  <si>
    <t>246</t>
  </si>
  <si>
    <t>Вареные колбасы Стародворская Бордо Весовые П/а Стародворье</t>
  </si>
  <si>
    <t>SU001800</t>
  </si>
  <si>
    <t>060</t>
  </si>
  <si>
    <t>Вареные колбасы Докторская стародворская Бордо Фикс.вес 0,5 П/а Стародворье</t>
  </si>
  <si>
    <t>SU001805</t>
  </si>
  <si>
    <t>Вареные колбасы Докторская традиционная Бордо Фикс.вес 0,5 П/а Стародворье</t>
  </si>
  <si>
    <t>SU001829</t>
  </si>
  <si>
    <t>Вареные колбасы Молочная Стародворская Бордо Фикс.вес 0,5 П/а Стародворье</t>
  </si>
  <si>
    <t>SU002823</t>
  </si>
  <si>
    <t>Вареные колбасы Сочинка с сочным окороком ТМ Стародворье ф/в 0,45 кг</t>
  </si>
  <si>
    <t>SU000078</t>
  </si>
  <si>
    <t>Вареные колбасы Стародворская Бордо Фикс.вес 0,4 П/а Стародворье</t>
  </si>
  <si>
    <t>SU002616</t>
  </si>
  <si>
    <t>Вареные колбасы Царедворская Бордо Фикс.вес 0,4 П/а стародворье</t>
  </si>
  <si>
    <t>SU002757</t>
  </si>
  <si>
    <t>Ветчина Сочинка с сочным окороком ТМ Стародворье полиамид ф/в 0,35 кг</t>
  </si>
  <si>
    <t>SU002941</t>
  </si>
  <si>
    <t>В/к колбасы "Сочинка по-европейски с сочной грудинкой" Весовой фиброуз ТМ "Стародворье"</t>
  </si>
  <si>
    <t>Новинка</t>
  </si>
  <si>
    <t>SU002943</t>
  </si>
  <si>
    <t>В/к колбасы "Сочинка по-фински с сочным окороком" Весовой фиброуз ТМ "Стародворье"</t>
  </si>
  <si>
    <t>SU001820</t>
  </si>
  <si>
    <t>243</t>
  </si>
  <si>
    <t>В/к колбасы Зернистый Бордо Весовые Фиброуз в/у Стародворье</t>
  </si>
  <si>
    <t>SU001822</t>
  </si>
  <si>
    <t>244</t>
  </si>
  <si>
    <t>В/к колбасы Кремлевский Бордо Весовые Фиброуз в/у Стародворье</t>
  </si>
  <si>
    <t>SU002756</t>
  </si>
  <si>
    <t>Колбаса Мясорубская ТМ Стародворье с рубленой грудинкой в оболочке фиброуз в вакуумной упаковке</t>
  </si>
  <si>
    <t>SU002876</t>
  </si>
  <si>
    <t>Копченые колбасы Салями Мясорубская с рубленым шпиком Бордо Весовой фиброуз Стародворье</t>
  </si>
  <si>
    <t>SU002847</t>
  </si>
  <si>
    <t>В/к колбасы Сервелат Мясорубский с мелкорубленным окороком Бордо Весовой фиброуз Стародворье</t>
  </si>
  <si>
    <t>SU002579</t>
  </si>
  <si>
    <t>079</t>
  </si>
  <si>
    <t>В/к колбасы Кремлевский срез Бордо Фикс.вес 0,35 Фиброуз в/у Стародворье</t>
  </si>
  <si>
    <t>SU002660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</si>
  <si>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</si>
  <si>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</si>
  <si>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В/к колбасы Мясорубская с рубленой грудинкой срез Бордо Фикс.вес 0,4 фиброуз в/у Стародворье</t>
  </si>
  <si>
    <t>SU002659</t>
  </si>
  <si>
    <t>В/к колбасы Сервелат Мясорубский с мелкорубленным окороком срез Бордо Фикс.вес 0,4 фиброуз Стародворье</t>
  </si>
  <si>
    <t>SU002617</t>
  </si>
  <si>
    <t>В/к колбасы Сервелат Филедворский срез Бордо Фикс.вес 0,35 фиброуз в/у стародворье</t>
  </si>
  <si>
    <t>SU002877</t>
  </si>
  <si>
    <t>Копченые колбасы Салями Мясорубская с рубленым шпиком срез Бордо ф/в 0,35 фиброуз Стародворье</t>
  </si>
  <si>
    <t>SU002848</t>
  </si>
  <si>
    <t>В/к колбасы Сервелат Мясорубский с мелкорубленным окороком срез Бордо Фикс.вес 0,35 фиброуз Стародворье</t>
  </si>
  <si>
    <t>SU002843</t>
  </si>
  <si>
    <t>Сосиски "Сочинки Молочные" Весовой п/а мгс ТМ "Стародворье"</t>
  </si>
  <si>
    <t>SU002842</t>
  </si>
  <si>
    <t>Сосиски "Сочинки Молочные" Фикс.вес 0,4 п/а мгс ТМ "Стародворье"</t>
  </si>
  <si>
    <t>SU002845</t>
  </si>
  <si>
    <t>Сосиски "Сочинки Сливочные" Весовые ТМ "Стародворье" 1,35 кг</t>
  </si>
  <si>
    <t>SU002844</t>
  </si>
  <si>
    <t>Сосиски "Сочинки Сливочные" Фикс.вес 0,4 п/а мгс ТМ "Стародворье"</t>
  </si>
  <si>
    <t>SU002857</t>
  </si>
  <si>
    <t>331</t>
  </si>
  <si>
    <t>Сосиски Сочинки по-баварски ТМ Стародворье полиамид мгс вес СК3</t>
  </si>
  <si>
    <t>SU001340</t>
  </si>
  <si>
    <t>253</t>
  </si>
  <si>
    <t>Сосиски Ганноверские Бордо Весовые П/а мгс Баварушка</t>
  </si>
  <si>
    <t>SU001727</t>
  </si>
  <si>
    <t>258</t>
  </si>
  <si>
    <t>Сосиски Молочные по-стародворски Бордо Весовые П/а мгс Стародворье</t>
  </si>
  <si>
    <t>SU001728</t>
  </si>
  <si>
    <t>260</t>
  </si>
  <si>
    <t>Сосиски Сливочные по-стародворски Бордо Весовые П/а мгс Стародворье</t>
  </si>
  <si>
    <t>SU002725</t>
  </si>
  <si>
    <t>283</t>
  </si>
  <si>
    <t>Сосиски "Сочинки" Весовой п/а ТМ "Стародворье"</t>
  </si>
  <si>
    <t>06.07.2023</t>
  </si>
  <si>
    <t>Сосиски Сочинки Бордо Весовой п/а Стародворье</t>
  </si>
  <si>
    <t>SU002858</t>
  </si>
  <si>
    <t>Сосиски Сочинки по-баварски с сыром Бордо Весовой п/а Стародворье</t>
  </si>
  <si>
    <t>SU002795</t>
  </si>
  <si>
    <t>Сосиски Сочинки с сыром Бордо Весовой п/а Стародворье</t>
  </si>
  <si>
    <t>SU002801</t>
  </si>
  <si>
    <t>Сосиски Сочинки по-баварски с сыром Бавария Фикс.вес 0,4 П/а мгс Стародворье</t>
  </si>
  <si>
    <t>SU002802</t>
  </si>
  <si>
    <t>Сосиски Сочинки по-баварски с сыром ТМ Стародворье полиамид мгс ф/в 0,84 кг СК3</t>
  </si>
  <si>
    <t>SU002799</t>
  </si>
  <si>
    <t>Сосиски Сочинки по-баварски Бавария Фикс.вес 0,4 П/а мгс Стародворье</t>
  </si>
  <si>
    <t>SU002800</t>
  </si>
  <si>
    <t>Сосиски Сочинки по-баварски Бавария Фикс.вес 0,84 П/а мгс Стародворье</t>
  </si>
  <si>
    <t>SU001341</t>
  </si>
  <si>
    <t>102</t>
  </si>
  <si>
    <t>Сосиски Ганноверские Бордо Фикс.вес 0,6 П/а мгс Баварушка</t>
  </si>
  <si>
    <t>SU001763</t>
  </si>
  <si>
    <t>104</t>
  </si>
  <si>
    <t>Сосиски Молочные по-стародворски Бордо Фикс.вес 0,45 п/а мгс Стародворье</t>
  </si>
  <si>
    <t>SU001762</t>
  </si>
  <si>
    <t>109</t>
  </si>
  <si>
    <t>Сосиски Сливочные по-стародворски Бордо Фикс.вес 0,45 П/а мгс Стародворье</t>
  </si>
  <si>
    <t>SU002618</t>
  </si>
  <si>
    <t>273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</si>
  <si>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</si>
  <si>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</si>
  <si>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SU002621</t>
  </si>
  <si>
    <t>Сосиски Сочинки с сочным окороком Бордо Фикс.вес 0,4 П/а мгс Стародворье</t>
  </si>
  <si>
    <t>SU002686</t>
  </si>
  <si>
    <t>Сосиски Сочинки с сыром Бордо ф/в 0,4 кг п/а Стародворье</t>
  </si>
  <si>
    <t>SU001051</t>
  </si>
  <si>
    <t>247</t>
  </si>
  <si>
    <t>Сардельки Нежные Бордо Весовые н/о мгс Стародворье</t>
  </si>
  <si>
    <t>SU000227</t>
  </si>
  <si>
    <t>250</t>
  </si>
  <si>
    <t>Сардельки Стародворские с говядиной Бордо Весовые NDX мгс Стародворье</t>
  </si>
  <si>
    <t>SU001430</t>
  </si>
  <si>
    <t>263</t>
  </si>
  <si>
    <t>Сардельки Шпикачки Бордо Весовые NDX мгс Стародворье</t>
  </si>
  <si>
    <t>SU002758</t>
  </si>
  <si>
    <t>Сардельки Сочинки с сочным окороком ТМ Стародворье полиамид мгс ф/в 0,4 кг СК3</t>
  </si>
  <si>
    <t>SU002759</t>
  </si>
  <si>
    <t>Сардельки Сочинки с сыром Бордо Фикс.вес 0,4 п/а Стародворье</t>
  </si>
  <si>
    <t>SU002691</t>
  </si>
  <si>
    <t>Сардельки Царедворские Бордо ф/в 1 кг п/а Стародворье</t>
  </si>
  <si>
    <t>SU001920</t>
  </si>
  <si>
    <t>С/к колбасы Княжеская Бордо Весовые б/о терм/п Стародворье</t>
  </si>
  <si>
    <t>SU001921</t>
  </si>
  <si>
    <t>С/к колбасы Салями Охотничья Бордо Весовые б/о терм/п 180 Стародворье</t>
  </si>
  <si>
    <t>SU001869</t>
  </si>
  <si>
    <t>083</t>
  </si>
  <si>
    <t>С/к колбасы Швейцарская Бордо Фикс.вес 0,17 Фиброуз терм/п Стародворье</t>
  </si>
  <si>
    <t>Паштеты</t>
  </si>
  <si>
    <t>SU002369</t>
  </si>
  <si>
    <t>Паштеты Копчёный бекон Бордо фикс.вес 0,1 Стародворье</t>
  </si>
  <si>
    <t>SU002841</t>
  </si>
  <si>
    <t>Паштеты "Любительский ГОСТ" Фикс.вес 0,1 ТМ "Стародворье"</t>
  </si>
  <si>
    <t>SU002840</t>
  </si>
  <si>
    <t>Паштеты "Печеночный с морковью ГОСТ" Фикс.вес 0,1 ТМ "Стародворье"</t>
  </si>
  <si>
    <t>SU002368</t>
  </si>
  <si>
    <t>Паштеты Со сливочным маслом ГОСТ Бордо фикс.вес 0,1 Стародворье</t>
  </si>
  <si>
    <t>Фирменная</t>
  </si>
  <si>
    <t>SU001793</t>
  </si>
  <si>
    <t>Вареные колбасы Докторская По-стародворски Фирменная Весовые П/а Стародворье</t>
  </si>
  <si>
    <t>SU001799</t>
  </si>
  <si>
    <t>231</t>
  </si>
  <si>
    <t>Вареные колбасы Молочная По-стародворски Фирменная Весовые П/а Стародворье</t>
  </si>
  <si>
    <t>SU001792</t>
  </si>
  <si>
    <t>Вареные колбасы Русская По-стародворски Фирменная Весовые П/а Стародворье</t>
  </si>
  <si>
    <t>SU001794</t>
  </si>
  <si>
    <t>059</t>
  </si>
  <si>
    <t>Вареные колбасы Докторская По-стародворски Фирменная Фикс.вес 0,5 П/а Стародворье</t>
  </si>
  <si>
    <t>SU001795</t>
  </si>
  <si>
    <t>Вареные колбасы Молочная По-стародворски Фирменная Фикс.вес 0,5 П/а Стародворье</t>
  </si>
  <si>
    <t>SU001801</t>
  </si>
  <si>
    <t>В/к колбасы Сервелатная По-стародворски Фирменная Весовые Фиброуз в/у Стародворье</t>
  </si>
  <si>
    <t>SU000231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</si>
  <si>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</si>
  <si>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</si>
  <si>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</si>
  <si>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084</t>
  </si>
  <si>
    <t>П/к колбасы Баварские копченые Бавария Фикс.вес 0,28 NDX мгс Стародворье</t>
  </si>
  <si>
    <t>SU002252</t>
  </si>
  <si>
    <t>П/к колбасы Кракушка пряная с сальцем Бавария Фикс.вес 0,3 н/о в/у Стародворье</t>
  </si>
  <si>
    <t>SU001835</t>
  </si>
  <si>
    <t>251</t>
  </si>
  <si>
    <t>Сосиски Баварские Бавария Весовые П/а мгс Стародворье</t>
  </si>
  <si>
    <t>SU001836</t>
  </si>
  <si>
    <t>096</t>
  </si>
  <si>
    <t>Сосиски Баварские Бавария Фикс.вес 0,42 П/а мгс Стародворье</t>
  </si>
  <si>
    <t>SU001970</t>
  </si>
  <si>
    <t>092</t>
  </si>
  <si>
    <t>Сосиски Баварские с сыром Бавария Фикс.вес 0,42 ц/о Стародворье</t>
  </si>
  <si>
    <t>SU002173</t>
  </si>
  <si>
    <t>Сардельки Баварские Бавария фикс.вес 0,38 п/а мгс Стародворье</t>
  </si>
  <si>
    <t>SU002092</t>
  </si>
  <si>
    <t>С/к колбасы Баварская Бавария Фикс.вес 0,17 б/о терм/п Стародворье</t>
  </si>
  <si>
    <t>SU002457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</si>
  <si>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</si>
  <si>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</si>
  <si>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</si>
  <si>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</si>
  <si>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219</t>
  </si>
  <si>
    <t>Вареные колбасы Докторская Особая Особая Весовые П/а Особый рецепт</t>
  </si>
  <si>
    <t>SU001578</t>
  </si>
  <si>
    <t>Вареные колбасы Молочная Особая Особая Весовые П/а Особый рецепт</t>
  </si>
  <si>
    <t>230</t>
  </si>
  <si>
    <t>SU000102</t>
  </si>
  <si>
    <t>235</t>
  </si>
  <si>
    <t>Вареные колбасы Особая Особая Весовые П/а Особый рецепт</t>
  </si>
  <si>
    <t>SU001989</t>
  </si>
  <si>
    <t>058</t>
  </si>
  <si>
    <t>Вареные колбасы Докторская Особая Особая Фикс.вес 0,5 П/а Особый рецепт</t>
  </si>
  <si>
    <t>SU000256</t>
  </si>
  <si>
    <t>068</t>
  </si>
  <si>
    <t>Вареные колбасы Особая Особая Фикс.вес 0,5 П/а Особый рецепт</t>
  </si>
  <si>
    <t>SU000126</t>
  </si>
  <si>
    <t>201</t>
  </si>
  <si>
    <t>Ветчины Нежная Особая Особая Весовые П/а Особый рецепт большой батон</t>
  </si>
  <si>
    <t>SU002027</t>
  </si>
  <si>
    <t>Ветчины Нежная Особая Особая Фикс.вес 0,4 П/а Особый рецепт</t>
  </si>
  <si>
    <t>SU002362</t>
  </si>
  <si>
    <t>В/к колбасы Сервелат Филейный Особая Весовые Фиброуз в/у Особый рецепт</t>
  </si>
  <si>
    <t>SU002364</t>
  </si>
  <si>
    <t>В/к колбасы Чесночная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</si>
  <si>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</si>
  <si>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</si>
  <si>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</si>
  <si>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248</t>
  </si>
  <si>
    <t>Сардельки Сочные Особая Весовые NDX мгс Особый рецепт</t>
  </si>
  <si>
    <t>Особая Без свинины</t>
  </si>
  <si>
    <t>SU002899</t>
  </si>
  <si>
    <t>Вареные колбасы "Молочная оригинальная" Вес П/а ТМ "Особый рецепт" большой батон</t>
  </si>
  <si>
    <t>05.07.2023</t>
  </si>
  <si>
    <t>SU002073</t>
  </si>
  <si>
    <t>Вареные колбасы Докторская оригинальная Особая Без свинины Весовые П/а Особый рецепт</t>
  </si>
  <si>
    <t>SU002187</t>
  </si>
  <si>
    <t>Вареные колбасы Докторская оригинальная Особая Без свинины Весовые П/а Особый рецепт большой батон</t>
  </si>
  <si>
    <t>SU002462</t>
  </si>
  <si>
    <t>Вареные колбасы Докторская оригинальная Особая Без свинины Фикс.вес 0,4 П/а Особый рецепт</t>
  </si>
  <si>
    <t>SU002360</t>
  </si>
  <si>
    <t>В/к колбасы Сервелат Левантский Особая Без свинины Весовые в/у Особый рецепт</t>
  </si>
  <si>
    <t>SU002361</t>
  </si>
  <si>
    <t>В/к колбасы Сервелат Левантский Особая Без свинины Фикс.вес 0,35 в/у Особый рецепт</t>
  </si>
  <si>
    <t>SU002074</t>
  </si>
  <si>
    <t>255</t>
  </si>
  <si>
    <t>Сосиски Молочные для завтрака Особая Без свинины Весовые П/а мгс Особый рецепт</t>
  </si>
  <si>
    <t>SU002205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</si>
  <si>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</si>
  <si>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</si>
  <si>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</si>
  <si>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</si>
  <si>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</si>
  <si>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</si>
  <si>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Вареные колбасы Филейбургская с филе сочного окорока Филейбургская Фикс.Вес 0,45 П/а Баварушка</t>
  </si>
  <si>
    <t>SU002476</t>
  </si>
  <si>
    <t>Вареные колбасы Филейбургская Филейбургская Фикс.Вес 0,45 П/а Баварушка</t>
  </si>
  <si>
    <t>SU002614</t>
  </si>
  <si>
    <t>267</t>
  </si>
  <si>
    <t>В/к колбасы Салями Филейбургская зернистая Филейбургская Весовые фиброуз в/у Баварушка</t>
  </si>
  <si>
    <t>SU002615</t>
  </si>
  <si>
    <t>В/к колбасы Филейбургская с душистым чесноком Филейбургская Весовые фиброуз в/у Баварушка</t>
  </si>
  <si>
    <t>SU002613</t>
  </si>
  <si>
    <t>266</t>
  </si>
  <si>
    <t>В/к колбасы Филейбургская с сочным окороком Филейбургская Весовые фиброуз в/у Баварушка</t>
  </si>
  <si>
    <t>SU002538</t>
  </si>
  <si>
    <t>В/к колбасы Салями Филейбургская зернистая срез Филейбургская Фикс.вес 0,35 фиброуз Баварушка</t>
  </si>
  <si>
    <t>SU002602</t>
  </si>
  <si>
    <t>117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</si>
  <si>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</si>
  <si>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</si>
  <si>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</si>
  <si>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</si>
  <si>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118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</si>
  <si>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</si>
  <si>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</si>
  <si>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Сосиски Филейбургские с филе сочного окорока Филейбургская Вес П/а мгс Баварушка</t>
  </si>
  <si>
    <t>SU002557</t>
  </si>
  <si>
    <t>Сосиски Баварушки (с грудкой ГОСТ 31962-2013) Филейбургская Фикс.вес 0,33 П/а мгс Баварушка</t>
  </si>
  <si>
    <t>SU002285</t>
  </si>
  <si>
    <t>Сосиски Баварушки (со сливочным маслом ГОСТ 32261-2013) Филейбургская Фикс.вес 0,6 П/а мгс Баварушка</t>
  </si>
  <si>
    <t>SU002419</t>
  </si>
  <si>
    <t>Сосиски Филейбургские с филе сочного окорока Филейбургская Фикс.вес 0,55 П/а мгс Баварушка</t>
  </si>
  <si>
    <t>SU002846</t>
  </si>
  <si>
    <t>Сардельки "Шпикачки Филейбургские" весовые н/о ТМ "Баварушка"</t>
  </si>
  <si>
    <t>Балыкбургская</t>
  </si>
  <si>
    <t>SU002542</t>
  </si>
  <si>
    <t>Ветчины Балыкбургская Балыкбургская Весовые Фиброуз Баварушка</t>
  </si>
  <si>
    <t>SU002319</t>
  </si>
  <si>
    <t>Ветчины Балыкбургская срез Балыкбургская Фикс.вес 0,42 Фиброуз в/у Баварушка</t>
  </si>
  <si>
    <t>SU002612</t>
  </si>
  <si>
    <t>В/к колбасы Балыкбургская Балыкбургская Весовые фиброуз в/у Баварушка</t>
  </si>
  <si>
    <t>SU002545</t>
  </si>
  <si>
    <t>В/к колбасы Балыкбургская рубленая срез Балыкбургская Фикс.вес 0,35 фиброуз в/у Баварушка</t>
  </si>
  <si>
    <t>SU002726</t>
  </si>
  <si>
    <t>В/к колбасы Балыкбургская с копченым балыком срез Балыкбургская Фикс.вес 0,28 фиброуз в/у Баварушка</t>
  </si>
  <si>
    <t>SU002604</t>
  </si>
  <si>
    <t>В/к колбасы Балыкбургская с копченым балыком срез Балыкбургская Фикс.вес 0,35 фиброуз в/у Баварушка</t>
  </si>
  <si>
    <t>SU002358</t>
  </si>
  <si>
    <t>Колбаса Балыкбургская по-краковски с копченым балыком в натуральной оболочке 0,28 кг</t>
  </si>
  <si>
    <t>ДУГУШКА</t>
  </si>
  <si>
    <t>Дугушка</t>
  </si>
  <si>
    <t>SU002011</t>
  </si>
  <si>
    <t>215</t>
  </si>
  <si>
    <t>Вареные колбасы Докторская ГОСТ Дугушка Весовые Вектор Дугушка</t>
  </si>
  <si>
    <t>SU002094</t>
  </si>
  <si>
    <t>217</t>
  </si>
  <si>
    <t>Вареные колбасы Докторская Дугушка Дугушка Весовые Вектор Дугушка</t>
  </si>
  <si>
    <t>SU002182</t>
  </si>
  <si>
    <t>225</t>
  </si>
  <si>
    <t>Вареные колбасы Дугушка со шпиком Дугушка Весовые Вектор Дугушка</t>
  </si>
  <si>
    <t>SU002010</t>
  </si>
  <si>
    <t>229</t>
  </si>
  <si>
    <t>Вареные колбасы Молочная Дугушка Дугушка Весовые Вектор Дугушка</t>
  </si>
  <si>
    <t>SU002019</t>
  </si>
  <si>
    <t>057</t>
  </si>
  <si>
    <t>Вареные колбасы Докторская ГОСТ Дугушка Фикс.вес 0,4 Вектор Дугушка</t>
  </si>
  <si>
    <t>SU002020</t>
  </si>
  <si>
    <t>Вареные колбасы Молочная Дугушка Дугушка Фикс.вес 0,4 Вектор Дугушка</t>
  </si>
  <si>
    <t>SU002035</t>
  </si>
  <si>
    <t>200</t>
  </si>
  <si>
    <t>Ветчины Дугушка Дугушка Вес б/о Дугушка</t>
  </si>
  <si>
    <t>SU002919</t>
  </si>
  <si>
    <t>В/к колбасы "Салями Запеченая" Фикс.вес 0,6 Вектор ТМ "Дугушка"</t>
  </si>
  <si>
    <t>SU002918</t>
  </si>
  <si>
    <t>В/к колбасы "Сервелат Запеченный" Фикс.вес 0,6 Вектор ТМ "Дугушка"</t>
  </si>
  <si>
    <t>SU002150</t>
  </si>
  <si>
    <t>236</t>
  </si>
  <si>
    <t>В/к колбасы Рубленая Запеченная Дугушка Весовые Вектор Дугушка</t>
  </si>
  <si>
    <t>SU002158</t>
  </si>
  <si>
    <t>239</t>
  </si>
  <si>
    <t>В/к колбасы Салями Запеченая Дугушка Весовые Вектор Дугушка</t>
  </si>
  <si>
    <t>SU002151</t>
  </si>
  <si>
    <t>242</t>
  </si>
  <si>
    <t>В/к колбасы Сервелат Запеченный Дугушка Вес Вектор Дугушка</t>
  </si>
  <si>
    <t>SU002218</t>
  </si>
  <si>
    <t>Сосиски Молочные Дугушки Дугушка Весовые П/а мгс Дугушка</t>
  </si>
  <si>
    <t>SU002219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</si>
  <si>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</si>
  <si>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</si>
  <si>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</si>
  <si>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</si>
  <si>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Вареные колбасы "Муромская" Весовой п/а ТМ "Зареченские"</t>
  </si>
  <si>
    <t>SU002808</t>
  </si>
  <si>
    <t>316</t>
  </si>
  <si>
    <t>Вареные колбасы "Нежная" НТУ Весовые П/а ТМ "Зареченские"</t>
  </si>
  <si>
    <t>SU002806</t>
  </si>
  <si>
    <t>Ветчины "Нежная" Весовой п/а ТМ "Зареченские"</t>
  </si>
  <si>
    <t>SU002811</t>
  </si>
  <si>
    <t>Ветчины "Нежная" Весовой п/а ТМ "Зареченские" большой батон</t>
  </si>
  <si>
    <t>SU002805</t>
  </si>
  <si>
    <t>321</t>
  </si>
  <si>
    <t>Копченые колбасы Пражский Зареченские продукты Весовой фиброуз Зареченские</t>
  </si>
  <si>
    <t>SU002809</t>
  </si>
  <si>
    <t>317</t>
  </si>
  <si>
    <t>В/к колбасы "Рижский" НТУ Весовые Фиброуз в/у ТМ "Зареченские"</t>
  </si>
  <si>
    <t>SU002810</t>
  </si>
  <si>
    <t>Сосиски "Датские" НТУ Весовые П/а мгс ТМ "Зареченские"</t>
  </si>
  <si>
    <t>SU002803</t>
  </si>
  <si>
    <t>Сосиски "Сочные" Весовой п/а ТМ "Зареченские"</t>
  </si>
  <si>
    <t>SU002804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</si>
  <si>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</si>
  <si>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</si>
  <si>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</si>
  <si>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</si>
  <si>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</si>
  <si>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</si>
  <si>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</si>
  <si>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</si>
  <si>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</rPr>
      <t>м</t>
    </r>
    <r>
      <rPr>
        <vertAlign val="superscript"/>
        <sz val="10"/>
        <color rgb="FF993366"/>
        <rFont val="Arial Cyr"/>
      </rPr>
      <t>3</t>
    </r>
  </si>
  <si>
    <t>ТОРГОВАЯ МАРКА</t>
  </si>
  <si>
    <t>Стародворье</t>
  </si>
  <si>
    <t>Особый рецепт</t>
  </si>
  <si>
    <t>Баварушка</t>
  </si>
  <si>
    <t>СЕРИЯ</t>
  </si>
  <si>
    <t>ИТОГО, кг</t>
  </si>
  <si>
    <t xml:space="preserve">  БЛАНК ЗАКАЗА </t>
  </si>
  <si>
    <t>КИ</t>
  </si>
  <si>
    <t>на отгрузку продукции с ООО Трейд-Сервис с</t>
  </si>
  <si>
    <t>03.07.2023</t>
  </si>
  <si>
    <t>бланк создан</t>
  </si>
  <si>
    <t>29.06.2023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</si>
  <si>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</si>
  <si>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</si>
  <si>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</si>
  <si>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</si>
  <si>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</si>
  <si>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</si>
  <si>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</si>
  <si>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</si>
  <si>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</si>
  <si>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</si>
  <si>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</si>
  <si>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</si>
  <si>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</si>
  <si>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</si>
  <si>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</si>
  <si>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</si>
  <si>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</si>
  <si>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</si>
  <si>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</si>
  <si>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</si>
  <si>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</si>
  <si>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</si>
  <si>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</si>
  <si>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</si>
  <si>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</si>
  <si>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</si>
  <si>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</si>
  <si>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</si>
  <si>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</si>
  <si>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ЛП</t>
  </si>
  <si>
    <t>Код продукта</t>
  </si>
  <si>
    <t>Номер варианта</t>
  </si>
  <si>
    <t xml:space="preserve">Штрих-код </t>
  </si>
  <si>
    <t>Вес брутто короба, кг</t>
  </si>
  <si>
    <t>Кол-во кор. на паллте, шт</t>
  </si>
  <si>
    <t>Завод</t>
  </si>
  <si>
    <t>P002730</t>
  </si>
  <si>
    <t>СК2</t>
  </si>
  <si>
    <t>P002325</t>
  </si>
  <si>
    <t>P002465</t>
  </si>
  <si>
    <t>P002425</t>
  </si>
  <si>
    <t>P003317</t>
  </si>
  <si>
    <t>P002326</t>
  </si>
  <si>
    <t>P002466</t>
  </si>
  <si>
    <t>P002188</t>
  </si>
  <si>
    <t>АК</t>
  </si>
  <si>
    <t>P003009</t>
  </si>
  <si>
    <t>МТК</t>
  </si>
  <si>
    <t>P001933</t>
  </si>
  <si>
    <t>P002191</t>
  </si>
  <si>
    <t>P003234</t>
  </si>
  <si>
    <t>СК1</t>
  </si>
  <si>
    <t>P003226</t>
  </si>
  <si>
    <t>P003235</t>
  </si>
  <si>
    <t>P003227</t>
  </si>
  <si>
    <t>P003243</t>
  </si>
  <si>
    <t>P002478</t>
  </si>
  <si>
    <t>P003011</t>
  </si>
  <si>
    <t>P003239</t>
  </si>
  <si>
    <t>СК4</t>
  </si>
  <si>
    <t>P001681</t>
  </si>
  <si>
    <t>P003357</t>
  </si>
  <si>
    <t>P002479</t>
  </si>
  <si>
    <t>P003008</t>
  </si>
  <si>
    <t>СК3</t>
  </si>
  <si>
    <t>P002577</t>
  </si>
  <si>
    <t>P003045</t>
  </si>
  <si>
    <t>P003245</t>
  </si>
  <si>
    <t>P003228</t>
  </si>
  <si>
    <t>P003074</t>
  </si>
  <si>
    <t>P001685</t>
  </si>
  <si>
    <t>P003102</t>
  </si>
  <si>
    <t>P003103</t>
  </si>
  <si>
    <t>P003233</t>
  </si>
  <si>
    <t>P001620</t>
  </si>
  <si>
    <t>P002800</t>
  </si>
  <si>
    <t>P003236</t>
  </si>
  <si>
    <t>P002583</t>
  </si>
  <si>
    <t>P003107</t>
  </si>
  <si>
    <t>P003164</t>
  </si>
  <si>
    <t>P001841</t>
  </si>
  <si>
    <t>P002177</t>
  </si>
  <si>
    <t>P002572</t>
  </si>
  <si>
    <t>P002574</t>
  </si>
  <si>
    <t>P002179</t>
  </si>
  <si>
    <t>P002178</t>
  </si>
  <si>
    <t>P002571</t>
  </si>
  <si>
    <t>P002573</t>
  </si>
  <si>
    <t>P002180</t>
  </si>
  <si>
    <t>P003328</t>
  </si>
  <si>
    <t>P003025</t>
  </si>
  <si>
    <t>P002217</t>
  </si>
  <si>
    <t>P003327</t>
  </si>
  <si>
    <t>P003326</t>
  </si>
  <si>
    <t>P003324</t>
  </si>
  <si>
    <t>P003030</t>
  </si>
  <si>
    <t>P002233</t>
  </si>
  <si>
    <t>P002042</t>
  </si>
  <si>
    <t>P002644</t>
  </si>
  <si>
    <t>P002045</t>
  </si>
  <si>
    <t>P003161</t>
  </si>
  <si>
    <t>P003162</t>
  </si>
  <si>
    <t>P003160</t>
  </si>
  <si>
    <t>P003163</t>
  </si>
  <si>
    <t>P002567</t>
  </si>
  <si>
    <t>P002568</t>
  </si>
  <si>
    <t>P002400</t>
  </si>
  <si>
    <t>P002047</t>
  </si>
  <si>
    <t>P002226</t>
  </si>
  <si>
    <t>ВЗ</t>
  </si>
  <si>
    <t>P001777</t>
  </si>
  <si>
    <t>P002048</t>
  </si>
  <si>
    <t>P001780</t>
  </si>
  <si>
    <t>P003075</t>
  </si>
  <si>
    <t>P001778</t>
  </si>
  <si>
    <t>P001807</t>
  </si>
  <si>
    <t>P001800</t>
  </si>
  <si>
    <t>P001805</t>
  </si>
  <si>
    <t>P001829</t>
  </si>
  <si>
    <t>P003230</t>
  </si>
  <si>
    <t>P001806</t>
  </si>
  <si>
    <t>P002950</t>
  </si>
  <si>
    <t>P003128</t>
  </si>
  <si>
    <t>P003387</t>
  </si>
  <si>
    <t>P003401</t>
  </si>
  <si>
    <t>P001820</t>
  </si>
  <si>
    <t>P003013</t>
  </si>
  <si>
    <t>P003179</t>
  </si>
  <si>
    <t>P003276</t>
  </si>
  <si>
    <t>P003259</t>
  </si>
  <si>
    <t>P003012</t>
  </si>
  <si>
    <t>P003256</t>
  </si>
  <si>
    <t>P003178</t>
  </si>
  <si>
    <t>P003034</t>
  </si>
  <si>
    <t>P002951</t>
  </si>
  <si>
    <t>P003277</t>
  </si>
  <si>
    <t>P003260</t>
  </si>
  <si>
    <t>P003263</t>
  </si>
  <si>
    <t>P003262</t>
  </si>
  <si>
    <t>P003266</t>
  </si>
  <si>
    <t>P003265</t>
  </si>
  <si>
    <t>P003264</t>
  </si>
  <si>
    <t>P002209</t>
  </si>
  <si>
    <t>P002205</t>
  </si>
  <si>
    <t>P002207</t>
  </si>
  <si>
    <t>P003404</t>
  </si>
  <si>
    <t>P003180</t>
  </si>
  <si>
    <t>P003322</t>
  </si>
  <si>
    <t>P003203</t>
  </si>
  <si>
    <t>P003200</t>
  </si>
  <si>
    <t>P003321</t>
  </si>
  <si>
    <t>P003217</t>
  </si>
  <si>
    <t>P003201</t>
  </si>
  <si>
    <t>P002204</t>
  </si>
  <si>
    <t>P002206</t>
  </si>
  <si>
    <t>P002208</t>
  </si>
  <si>
    <t>P003398</t>
  </si>
  <si>
    <t>P003181</t>
  </si>
  <si>
    <t>P003399</t>
  </si>
  <si>
    <t>P003182</t>
  </si>
  <si>
    <t>P003071</t>
  </si>
  <si>
    <t>P002061</t>
  </si>
  <si>
    <t>P002536</t>
  </si>
  <si>
    <t>P002036</t>
  </si>
  <si>
    <t>P003129</t>
  </si>
  <si>
    <t>P003130</t>
  </si>
  <si>
    <t>P003055</t>
  </si>
  <si>
    <t>P001900</t>
  </si>
  <si>
    <t>P001916</t>
  </si>
  <si>
    <t>P001909</t>
  </si>
  <si>
    <t>P002649</t>
  </si>
  <si>
    <t>РК</t>
  </si>
  <si>
    <t>P003253</t>
  </si>
  <si>
    <t>P003252</t>
  </si>
  <si>
    <t>P002648</t>
  </si>
  <si>
    <t>P001793</t>
  </si>
  <si>
    <t>P002227</t>
  </si>
  <si>
    <t>P001799</t>
  </si>
  <si>
    <t>P003076</t>
  </si>
  <si>
    <t>P001792</t>
  </si>
  <si>
    <t>P001794</t>
  </si>
  <si>
    <t>P001795</t>
  </si>
  <si>
    <t>P003014</t>
  </si>
  <si>
    <t>P003015</t>
  </si>
  <si>
    <t>P002232</t>
  </si>
  <si>
    <t>P002461</t>
  </si>
  <si>
    <t>P002202</t>
  </si>
  <si>
    <t>P002201</t>
  </si>
  <si>
    <t>P001837</t>
  </si>
  <si>
    <t>P002361</t>
  </si>
  <si>
    <t>P002290</t>
  </si>
  <si>
    <t>P002756</t>
  </si>
  <si>
    <t>ДК</t>
  </si>
  <si>
    <t>P002584</t>
  </si>
  <si>
    <t>P002581</t>
  </si>
  <si>
    <t>P002562</t>
  </si>
  <si>
    <t>P002582</t>
  </si>
  <si>
    <t>P002564</t>
  </si>
  <si>
    <t>P002580</t>
  </si>
  <si>
    <t>P002560</t>
  </si>
  <si>
    <t>P002565</t>
  </si>
  <si>
    <t>P002555</t>
  </si>
  <si>
    <t>P002556</t>
  </si>
  <si>
    <t>P002631</t>
  </si>
  <si>
    <t>P002633</t>
  </si>
  <si>
    <t>P002690</t>
  </si>
  <si>
    <t>P002490</t>
  </si>
  <si>
    <t>P003323</t>
  </si>
  <si>
    <t>P002563</t>
  </si>
  <si>
    <t>P002559</t>
  </si>
  <si>
    <t>P002768</t>
  </si>
  <si>
    <t>P002629</t>
  </si>
  <si>
    <t>P002630</t>
  </si>
  <si>
    <t>P002693</t>
  </si>
  <si>
    <t>P002694</t>
  </si>
  <si>
    <t>P002767</t>
  </si>
  <si>
    <t>P003148</t>
  </si>
  <si>
    <t>P003147</t>
  </si>
  <si>
    <t>P003138</t>
  </si>
  <si>
    <t>P003136</t>
  </si>
  <si>
    <t>P003133</t>
  </si>
  <si>
    <t>P003139</t>
  </si>
  <si>
    <t>P003132</t>
  </si>
  <si>
    <t>P003131</t>
  </si>
  <si>
    <t>P003134</t>
  </si>
  <si>
    <t>P002914</t>
  </si>
  <si>
    <t>P003318</t>
  </si>
  <si>
    <t>P002969</t>
  </si>
  <si>
    <t>P002913</t>
  </si>
  <si>
    <t>P003254</t>
  </si>
  <si>
    <t>P002847</t>
  </si>
  <si>
    <t>P002597</t>
  </si>
  <si>
    <t>P003140</t>
  </si>
  <si>
    <t>P003137</t>
  </si>
  <si>
    <t>P003095</t>
  </si>
  <si>
    <t>P003135</t>
  </si>
  <si>
    <t>P002642</t>
  </si>
  <si>
    <t>P002991</t>
  </si>
  <si>
    <t>P002975</t>
  </si>
  <si>
    <t>P002990</t>
  </si>
  <si>
    <t>P002979</t>
  </si>
  <si>
    <t>P002306</t>
  </si>
  <si>
    <t>P002308</t>
  </si>
  <si>
    <t>P003146</t>
  </si>
  <si>
    <t>P003345</t>
  </si>
  <si>
    <t>P003344</t>
  </si>
  <si>
    <t>P003249</t>
  </si>
  <si>
    <t>P003152</t>
  </si>
  <si>
    <t>P003153</t>
  </si>
  <si>
    <t>P002854</t>
  </si>
  <si>
    <t>P002855</t>
  </si>
  <si>
    <t>Зареченские</t>
  </si>
  <si>
    <t>P003210</t>
  </si>
  <si>
    <t>P003214</t>
  </si>
  <si>
    <t>P003207</t>
  </si>
  <si>
    <t>P003208</t>
  </si>
  <si>
    <t>P003206</t>
  </si>
  <si>
    <t>P003216</t>
  </si>
  <si>
    <t>P003215</t>
  </si>
  <si>
    <t>P003204</t>
  </si>
  <si>
    <t>P003205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</si>
</sst>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0.000"/>
    <numFmt numFmtId="166" formatCode="#,##0.00_ ;[Red]\-#,##0.00\ "/>
    <numFmt numFmtId="167" formatCode="dd/mm/yy;@"/>
    <numFmt numFmtId="168" formatCode="h:mm;@"/>
  </numFmts>
  <fonts count="40" x14ac:knownFonts="1">
    <font>
      <sz val="11"/>
      <color theme="1"/>
      <name val="Calibri"/>
    </font>
    <font>
      <sz val="11"/>
      <color theme="1"/>
      <name val="Calibri"/>
      <scheme val="minor"/>
    </font>
    <font>
      <b/>
      <sz val="10"/>
      <color rgb="FF000000"/>
      <name val="Arial Cyr"/>
    </font>
    <font>
      <b/>
      <sz val="8"/>
      <color rgb="FF000000"/>
      <name val="Arial Cyr"/>
    </font>
    <font>
      <b/>
      <sz val="8"/>
      <color rgb="FF651C32"/>
      <name val="Arial Cyr"/>
    </font>
    <font>
      <b/>
      <sz val="7"/>
      <color rgb="FF651C32"/>
      <name val="Arial Cyr"/>
    </font>
    <font>
      <b/>
      <sz val="16"/>
      <color rgb="FF651C32"/>
      <name val="Arial Cyr"/>
    </font>
    <font>
      <b/>
      <sz val="11"/>
      <color rgb="FF651C32"/>
      <name val="Arial Cyr"/>
    </font>
    <font>
      <b/>
      <sz val="11"/>
      <name val="Arial Cyr"/>
    </font>
    <font>
      <sz val="8"/>
      <color theme="1"/>
      <name val="Calibri"/>
      <scheme val="minor"/>
    </font>
    <font>
      <sz val="8"/>
      <name val="Arial Cyr"/>
    </font>
    <font>
      <sz val="8"/>
      <color rgb="FF000000"/>
      <name val="Arial Cyr"/>
    </font>
    <font>
      <sz val="10"/>
      <color theme="1"/>
      <name val="Arial Cyr"/>
    </font>
    <font>
      <sz val="10"/>
      <name val="Arial Cyr"/>
    </font>
    <font>
      <b/>
      <sz val="8"/>
      <name val="Arial Cyr"/>
    </font>
    <font>
      <sz val="11"/>
      <color rgb="FFC00000"/>
      <name val="Gadugi"/>
    </font>
    <font>
      <sz val="10"/>
      <color rgb="FF651C32"/>
      <name val="Arial Cyr"/>
    </font>
    <font>
      <vertAlign val="superscript"/>
      <sz val="10"/>
      <color rgb="FF651C32"/>
      <name val="Arial Cyr"/>
    </font>
    <font>
      <b/>
      <sz val="10"/>
      <color rgb="FF651C32"/>
      <name val="Arial Narrow"/>
    </font>
    <font>
      <sz val="8"/>
      <name val="Arial Narrow"/>
    </font>
    <font>
      <b/>
      <sz val="11"/>
      <name val="Arial Narrow"/>
    </font>
    <font>
      <b/>
      <sz val="16"/>
      <color rgb="FF651C32"/>
      <name val="Calibri"/>
      <scheme val="minor"/>
    </font>
    <font>
      <b/>
      <sz val="9"/>
      <color rgb="FF651C32"/>
      <name val="Calibri"/>
      <scheme val="minor"/>
    </font>
    <font>
      <b/>
      <sz val="10"/>
      <color rgb="FF651C32"/>
      <name val="Calibri"/>
      <scheme val="minor"/>
    </font>
    <font>
      <b/>
      <sz val="11"/>
      <color rgb="FF651C32"/>
      <name val="Calibri"/>
      <scheme val="minor"/>
    </font>
    <font>
      <b/>
      <u/>
      <sz val="16"/>
      <color rgb="FFFF0000"/>
      <name val="Calibri"/>
      <scheme val="minor"/>
    </font>
    <font>
      <sz val="11"/>
      <color rgb="FF651C32"/>
      <name val="Arial Narrow"/>
    </font>
    <font>
      <b/>
      <sz val="8"/>
      <color rgb="FF651C32"/>
      <name val="Calibri"/>
      <scheme val="minor"/>
    </font>
    <font>
      <sz val="8"/>
      <color rgb="FF651C32"/>
      <name val="Calibri"/>
      <scheme val="minor"/>
    </font>
    <font>
      <b/>
      <sz val="14"/>
      <color rgb="FF651C32"/>
      <name val="Calibri"/>
      <scheme val="minor"/>
    </font>
    <font>
      <b/>
      <sz val="10"/>
      <color rgb="FF651C32"/>
      <name val="Arial Cyr"/>
    </font>
    <font>
      <b/>
      <sz val="9"/>
      <color rgb="FF651C32"/>
      <name val="Arial Narrow"/>
    </font>
    <font>
      <sz val="9"/>
      <color rgb="FF651C32"/>
      <name val="Arial Narrow"/>
    </font>
    <font>
      <b/>
      <sz val="9"/>
      <color rgb="FFFF0000"/>
      <name val="Arial Narrow"/>
    </font>
    <font>
      <b/>
      <sz val="11"/>
      <color rgb="FF651C32"/>
      <name val="Arial Narrow"/>
    </font>
    <font>
      <b/>
      <u/>
      <sz val="10"/>
      <color rgb="FF651C32"/>
      <name val="Arial Narrow"/>
    </font>
    <font>
      <b/>
      <sz val="10"/>
      <name val="Arial Narrow"/>
    </font>
    <font>
      <b/>
      <sz val="10"/>
      <name val="Arial Cyr"/>
    </font>
    <font>
      <sz val="10"/>
      <color rgb="FF993366"/>
      <name val="Arial Cyr"/>
    </font>
    <font>
      <vertAlign val="superscript"/>
      <sz val="10"/>
      <color rgb="FF993366"/>
      <name val="Arial Cyr"/>
    </font>
  </fonts>
  <fills count="10">
    <fill>
      <patternFill patternType="none"/>
    </fill>
    <fill>
      <patternFill patternType="gray125"/>
    </fill>
    <fill>
      <patternFill patternType="solid">
        <fgColor rgb="FFFFA100"/>
      </patternFill>
    </fill>
    <fill>
      <patternFill patternType="solid">
        <fgColor rgb="FFF2DEA6"/>
      </patternFill>
    </fill>
    <fill>
      <patternFill patternType="solid">
        <fgColor rgb="FFF1ECD7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theme="0"/>
      </patternFill>
    </fill>
    <fill>
      <patternFill patternType="solid">
        <fgColor rgb="FFFFCC99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000000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000000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/>
      <right style="thick">
        <color rgb="FF651C32"/>
      </right>
      <top/>
      <bottom/>
      <diagonal/>
    </border>
    <border>
      <left/>
      <right style="thick">
        <color rgb="FF651C3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rgb="FF651C32"/>
      </right>
      <top/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/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000000"/>
      </bottom>
      <diagonal/>
    </border>
    <border>
      <left/>
      <right/>
      <top style="thin">
        <color rgb="FF651C32"/>
      </top>
      <bottom style="thin">
        <color rgb="FF000000"/>
      </bottom>
      <diagonal/>
    </border>
    <border>
      <left/>
      <right style="thin">
        <color rgb="FF651C32"/>
      </right>
      <top style="thin">
        <color rgb="FF651C32"/>
      </top>
      <bottom style="thin">
        <color rgb="FF000000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 style="thin">
        <color rgb="FF651C32"/>
      </left>
      <right style="thin">
        <color rgb="FF000000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 style="thin">
        <color rgb="FF000000"/>
      </right>
      <top/>
      <bottom style="thin">
        <color rgb="FF651C32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/>
      <right/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000000"/>
      </right>
      <top style="thin">
        <color rgb="FF651C32"/>
      </top>
      <bottom/>
      <diagonal/>
    </border>
    <border>
      <left/>
      <right style="thin">
        <color rgb="FF000000"/>
      </right>
      <top style="thin">
        <color rgb="FF651C32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000000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000000"/>
      </top>
      <bottom style="thin">
        <color rgb="FF651C32"/>
      </bottom>
      <diagonal/>
    </border>
    <border>
      <left/>
      <right/>
      <top style="thin">
        <color rgb="FF000000"/>
      </top>
      <bottom style="thin">
        <color rgb="FF651C32"/>
      </bottom>
      <diagonal/>
    </border>
    <border>
      <left/>
      <right style="thin">
        <color rgb="FF651C32"/>
      </right>
      <top style="thin">
        <color rgb="FF000000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rgb="FF651C32"/>
      </left>
      <right style="thick">
        <color rgb="FF651C32"/>
      </right>
      <top/>
      <bottom style="thick">
        <color rgb="FF651C32"/>
      </bottom>
      <diagonal/>
    </border>
    <border>
      <left style="thick">
        <color rgb="FF651C32"/>
      </left>
      <right style="thick">
        <color rgb="FF651C32"/>
      </right>
      <top/>
      <bottom style="thick">
        <color theme="0" tint="-0.499984740745262"/>
      </bottom>
      <diagonal/>
    </border>
    <border>
      <left style="thick">
        <color rgb="FF651C32"/>
      </left>
      <right style="thick">
        <color theme="0" tint="-0.499984740745262"/>
      </right>
      <top/>
      <bottom style="thick">
        <color theme="0" tint="-0.499984740745262"/>
      </bottom>
      <diagonal/>
    </border>
  </borders>
  <cellStyleXfs count="1">
    <xf numFmtId="0" fontId="0" fillId="0" borderId="0"/>
  </cellStyleXfs>
  <cellXfs count="251">
    <xf numFmtId="0" fontId="1" fillId="0" borderId="0" xfId="0" applyNumberFormat="1" applyFont="1"/>
    <xf numFmtId="49" fontId="1" fillId="0" borderId="0" xfId="0" applyNumberFormat="1" applyFont="1"/>
    <xf numFmtId="164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5" fillId="2" borderId="3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7" fillId="3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1" fontId="9" fillId="0" borderId="2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1" fillId="0" borderId="7" xfId="0" applyNumberFormat="1" applyFont="1" applyBorder="1" applyAlignment="1">
      <alignment horizontal="left" vertical="center" wrapText="1"/>
    </xf>
    <xf numFmtId="0" fontId="10" fillId="0" borderId="3" xfId="0" applyNumberFormat="1" applyFont="1" applyBorder="1" applyAlignment="1">
      <alignment horizontal="left"/>
    </xf>
    <xf numFmtId="0" fontId="12" fillId="0" borderId="3" xfId="0" applyNumberFormat="1" applyFont="1" applyBorder="1" applyAlignment="1">
      <alignment horizontal="center"/>
    </xf>
    <xf numFmtId="166" fontId="13" fillId="4" borderId="3" xfId="0" applyNumberFormat="1" applyFont="1" applyFill="1" applyBorder="1" applyAlignment="1">
      <alignment horizontal="center" vertical="center"/>
    </xf>
    <xf numFmtId="166" fontId="13" fillId="0" borderId="3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/>
    </xf>
    <xf numFmtId="2" fontId="14" fillId="0" borderId="1" xfId="0" applyNumberFormat="1" applyFont="1" applyBorder="1" applyAlignment="1">
      <alignment horizontal="center" wrapText="1"/>
    </xf>
    <xf numFmtId="0" fontId="15" fillId="0" borderId="1" xfId="0" applyNumberFormat="1" applyFont="1" applyBorder="1"/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1" fillId="2" borderId="8" xfId="0" applyNumberFormat="1" applyFont="1" applyFill="1" applyBorder="1" applyAlignment="1">
      <alignment horizontal="center"/>
    </xf>
    <xf numFmtId="0" fontId="4" fillId="2" borderId="9" xfId="0" applyNumberFormat="1" applyFont="1" applyFill="1" applyBorder="1" applyAlignment="1">
      <alignment horizontal="right"/>
    </xf>
    <xf numFmtId="0" fontId="4" fillId="2" borderId="10" xfId="0" applyNumberFormat="1" applyFont="1" applyFill="1" applyBorder="1" applyAlignment="1">
      <alignment horizontal="right"/>
    </xf>
    <xf numFmtId="0" fontId="4" fillId="2" borderId="11" xfId="0" applyNumberFormat="1" applyFont="1" applyFill="1" applyBorder="1" applyAlignment="1">
      <alignment horizontal="right"/>
    </xf>
    <xf numFmtId="0" fontId="16" fillId="2" borderId="3" xfId="0" applyNumberFormat="1" applyFont="1" applyFill="1" applyBorder="1" applyAlignment="1">
      <alignment horizontal="center"/>
    </xf>
    <xf numFmtId="166" fontId="4" fillId="2" borderId="3" xfId="0" applyNumberFormat="1" applyFont="1" applyFill="1" applyBorder="1" applyAlignment="1">
      <alignment horizontal="center" vertical="center"/>
    </xf>
    <xf numFmtId="166" fontId="4" fillId="2" borderId="3" xfId="0" applyNumberFormat="1" applyFont="1" applyFill="1" applyBorder="1" applyAlignment="1">
      <alignment horizontal="right"/>
    </xf>
    <xf numFmtId="166" fontId="4" fillId="2" borderId="0" xfId="0" applyNumberFormat="1" applyFont="1" applyFill="1" applyAlignment="1">
      <alignment horizontal="right"/>
    </xf>
    <xf numFmtId="0" fontId="11" fillId="5" borderId="7" xfId="0" applyNumberFormat="1" applyFont="1" applyFill="1" applyBorder="1" applyAlignment="1">
      <alignment horizontal="left" vertical="center" wrapText="1"/>
    </xf>
    <xf numFmtId="49" fontId="9" fillId="6" borderId="2" xfId="0" applyNumberFormat="1" applyFont="1" applyFill="1" applyBorder="1" applyAlignment="1">
      <alignment horizontal="center" vertical="center"/>
    </xf>
    <xf numFmtId="0" fontId="11" fillId="6" borderId="7" xfId="0" applyNumberFormat="1" applyFont="1" applyFill="1" applyBorder="1" applyAlignment="1">
      <alignment horizontal="left" vertical="center" wrapText="1"/>
    </xf>
    <xf numFmtId="0" fontId="11" fillId="7" borderId="7" xfId="0" applyNumberFormat="1" applyFont="1" applyFill="1" applyBorder="1" applyAlignment="1">
      <alignment horizontal="left" vertical="center" wrapText="1"/>
    </xf>
    <xf numFmtId="0" fontId="1" fillId="2" borderId="12" xfId="0" applyNumberFormat="1" applyFont="1" applyFill="1" applyBorder="1" applyAlignment="1">
      <alignment horizontal="center"/>
    </xf>
    <xf numFmtId="0" fontId="4" fillId="2" borderId="7" xfId="0" applyNumberFormat="1" applyFont="1" applyFill="1" applyBorder="1" applyAlignment="1">
      <alignment horizontal="left"/>
    </xf>
    <xf numFmtId="0" fontId="4" fillId="2" borderId="13" xfId="0" applyNumberFormat="1" applyFont="1" applyFill="1" applyBorder="1" applyAlignment="1">
      <alignment horizontal="left"/>
    </xf>
    <xf numFmtId="0" fontId="4" fillId="2" borderId="2" xfId="0" applyNumberFormat="1" applyFont="1" applyFill="1" applyBorder="1" applyAlignment="1">
      <alignment horizontal="left"/>
    </xf>
    <xf numFmtId="164" fontId="4" fillId="2" borderId="3" xfId="0" applyNumberFormat="1" applyFont="1" applyFill="1" applyBorder="1" applyAlignment="1">
      <alignment horizontal="center" vertical="center"/>
    </xf>
    <xf numFmtId="0" fontId="17" fillId="2" borderId="3" xfId="0" applyNumberFormat="1" applyFont="1" applyFill="1" applyBorder="1" applyAlignment="1">
      <alignment horizontal="center"/>
    </xf>
    <xf numFmtId="0" fontId="16" fillId="2" borderId="3" xfId="0" applyNumberFormat="1" applyFont="1" applyFill="1" applyBorder="1" applyAlignment="1">
      <alignment horizontal="center" vertical="center"/>
    </xf>
    <xf numFmtId="0" fontId="18" fillId="0" borderId="14" xfId="0" applyNumberFormat="1" applyFont="1" applyBorder="1" applyAlignment="1">
      <alignment horizontal="center" vertical="center" wrapText="1"/>
    </xf>
    <xf numFmtId="49" fontId="18" fillId="0" borderId="15" xfId="0" applyNumberFormat="1" applyFont="1" applyBorder="1" applyAlignment="1">
      <alignment horizontal="center" vertical="center" wrapText="1"/>
    </xf>
    <xf numFmtId="0" fontId="19" fillId="0" borderId="16" xfId="0" applyNumberFormat="1" applyFont="1" applyBorder="1" applyAlignment="1">
      <alignment horizontal="center" vertical="center" wrapText="1"/>
    </xf>
    <xf numFmtId="0" fontId="19" fillId="0" borderId="17" xfId="0" applyNumberFormat="1" applyFont="1" applyBorder="1" applyAlignment="1">
      <alignment horizontal="center" vertical="center" wrapText="1"/>
    </xf>
    <xf numFmtId="0" fontId="18" fillId="0" borderId="18" xfId="0" applyNumberFormat="1" applyFont="1" applyBorder="1" applyAlignment="1">
      <alignment horizontal="center" vertical="center" wrapText="1"/>
    </xf>
    <xf numFmtId="49" fontId="18" fillId="0" borderId="19" xfId="0" applyNumberFormat="1" applyFont="1" applyBorder="1" applyAlignment="1">
      <alignment horizontal="center" vertical="center" wrapText="1"/>
    </xf>
    <xf numFmtId="0" fontId="18" fillId="0" borderId="20" xfId="0" applyNumberFormat="1" applyFont="1" applyBorder="1" applyAlignment="1">
      <alignment horizontal="center" vertical="center" wrapText="1"/>
    </xf>
    <xf numFmtId="49" fontId="18" fillId="0" borderId="0" xfId="0" applyNumberFormat="1" applyFont="1" applyAlignment="1">
      <alignment horizontal="center" vertical="center" wrapText="1"/>
    </xf>
    <xf numFmtId="4" fontId="20" fillId="0" borderId="21" xfId="0" applyNumberFormat="1" applyFont="1" applyBorder="1" applyAlignment="1">
      <alignment horizontal="center" vertical="center"/>
    </xf>
    <xf numFmtId="0" fontId="21" fillId="2" borderId="0" xfId="0" applyNumberFormat="1" applyFont="1" applyFill="1" applyAlignment="1">
      <alignment vertical="center" wrapText="1"/>
    </xf>
    <xf numFmtId="0" fontId="21" fillId="2" borderId="0" xfId="0" applyNumberFormat="1" applyFont="1" applyFill="1" applyAlignment="1">
      <alignment horizontal="center" vertical="center"/>
    </xf>
    <xf numFmtId="14" fontId="21" fillId="2" borderId="0" xfId="0" applyNumberFormat="1" applyFont="1" applyFill="1" applyAlignment="1">
      <alignment vertical="center" wrapText="1"/>
    </xf>
    <xf numFmtId="14" fontId="21" fillId="2" borderId="0" xfId="0" applyNumberFormat="1" applyFont="1" applyFill="1" applyAlignment="1">
      <alignment horizontal="center" vertical="center" wrapText="1"/>
    </xf>
    <xf numFmtId="0" fontId="22" fillId="0" borderId="0" xfId="0" applyNumberFormat="1" applyFont="1" applyAlignment="1">
      <alignment horizontal="left" vertical="top"/>
    </xf>
    <xf numFmtId="0" fontId="23" fillId="0" borderId="0" xfId="0" applyNumberFormat="1" applyFont="1" applyAlignment="1">
      <alignment horizontal="left" vertical="top" wrapText="1"/>
    </xf>
    <xf numFmtId="0" fontId="24" fillId="0" borderId="0" xfId="0" applyNumberFormat="1" applyFont="1" applyAlignment="1">
      <alignment horizontal="left" vertical="top" wrapText="1"/>
    </xf>
    <xf numFmtId="0" fontId="21" fillId="0" borderId="0" xfId="0" applyNumberFormat="1" applyFont="1" applyAlignment="1">
      <alignment horizontal="center" vertical="center" wrapText="1"/>
    </xf>
    <xf numFmtId="0" fontId="24" fillId="0" borderId="0" xfId="0" applyNumberFormat="1" applyFont="1" applyAlignment="1">
      <alignment vertical="center" wrapText="1"/>
    </xf>
    <xf numFmtId="0" fontId="16" fillId="0" borderId="0" xfId="0" applyNumberFormat="1" applyFont="1"/>
    <xf numFmtId="49" fontId="26" fillId="4" borderId="3" xfId="0" applyNumberFormat="1" applyFont="1" applyFill="1" applyBorder="1" applyAlignment="1">
      <alignment horizontal="center" vertical="center"/>
    </xf>
    <xf numFmtId="49" fontId="27" fillId="0" borderId="22" xfId="0" applyNumberFormat="1" applyFont="1" applyBorder="1" applyAlignment="1">
      <alignment horizontal="left" vertical="center"/>
    </xf>
    <xf numFmtId="49" fontId="27" fillId="0" borderId="0" xfId="0" applyNumberFormat="1" applyFont="1" applyAlignment="1">
      <alignment horizontal="left" vertical="center"/>
    </xf>
    <xf numFmtId="49" fontId="26" fillId="0" borderId="3" xfId="0" applyNumberFormat="1" applyFont="1" applyBorder="1" applyAlignment="1">
      <alignment horizontal="center" vertical="center"/>
    </xf>
    <xf numFmtId="49" fontId="28" fillId="0" borderId="0" xfId="0" applyNumberFormat="1" applyFont="1" applyAlignment="1">
      <alignment horizontal="left" vertical="center"/>
    </xf>
    <xf numFmtId="0" fontId="24" fillId="0" borderId="0" xfId="0" applyNumberFormat="1" applyFont="1" applyAlignment="1">
      <alignment horizontal="center" vertical="center" wrapText="1"/>
    </xf>
    <xf numFmtId="0" fontId="29" fillId="0" borderId="0" xfId="0" applyNumberFormat="1" applyFont="1" applyAlignment="1">
      <alignment vertical="center" wrapText="1"/>
    </xf>
    <xf numFmtId="0" fontId="30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 vertical="center"/>
    </xf>
    <xf numFmtId="2" fontId="18" fillId="2" borderId="28" xfId="0" applyNumberFormat="1" applyFont="1" applyFill="1" applyBorder="1" applyAlignment="1">
      <alignment vertical="center" wrapText="1"/>
    </xf>
    <xf numFmtId="49" fontId="32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NumberFormat="1" applyFont="1" applyAlignment="1">
      <alignment horizontal="left"/>
    </xf>
    <xf numFmtId="0" fontId="16" fillId="0" borderId="0" xfId="0" applyNumberFormat="1" applyFont="1" applyAlignment="1">
      <alignment horizontal="center"/>
    </xf>
    <xf numFmtId="168" fontId="26" fillId="0" borderId="0" xfId="0" applyNumberFormat="1" applyFont="1" applyAlignment="1">
      <alignment horizontal="center" vertical="center"/>
    </xf>
    <xf numFmtId="2" fontId="31" fillId="0" borderId="0" xfId="0" applyNumberFormat="1" applyFont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 wrapText="1"/>
    </xf>
    <xf numFmtId="4" fontId="34" fillId="0" borderId="0" xfId="0" applyNumberFormat="1" applyFont="1" applyAlignment="1">
      <alignment horizontal="center" vertical="center"/>
    </xf>
    <xf numFmtId="0" fontId="16" fillId="0" borderId="0" xfId="0" applyNumberFormat="1" applyFont="1"/>
    <xf numFmtId="0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right"/>
    </xf>
    <xf numFmtId="0" fontId="10" fillId="0" borderId="0" xfId="0" applyNumberFormat="1" applyFont="1" applyAlignment="1">
      <alignment horizontal="center"/>
    </xf>
    <xf numFmtId="0" fontId="37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center"/>
    </xf>
    <xf numFmtId="0" fontId="1" fillId="9" borderId="0" xfId="0" applyNumberFormat="1" applyFont="1" applyFill="1"/>
    <xf numFmtId="1" fontId="9" fillId="0" borderId="3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66" fontId="13" fillId="4" borderId="3" xfId="0" applyNumberFormat="1" applyFont="1" applyFill="1" applyBorder="1" applyAlignment="1">
      <alignment horizontal="right"/>
    </xf>
    <xf numFmtId="166" fontId="13" fillId="0" borderId="3" xfId="0" applyNumberFormat="1" applyFont="1" applyBorder="1" applyAlignment="1">
      <alignment horizontal="right"/>
    </xf>
    <xf numFmtId="164" fontId="4" fillId="2" borderId="3" xfId="0" applyNumberFormat="1" applyFont="1" applyFill="1" applyBorder="1" applyAlignment="1">
      <alignment horizontal="right"/>
    </xf>
    <xf numFmtId="0" fontId="2" fillId="0" borderId="0" xfId="0" applyNumberFormat="1" applyFont="1" applyAlignment="1">
      <alignment horizontal="center"/>
    </xf>
    <xf numFmtId="0" fontId="18" fillId="2" borderId="14" xfId="0" applyNumberFormat="1" applyFont="1" applyFill="1" applyBorder="1" applyAlignment="1">
      <alignment horizontal="center" vertical="center" wrapText="1"/>
    </xf>
    <xf numFmtId="2" fontId="8" fillId="3" borderId="0" xfId="0" applyNumberFormat="1" applyFont="1" applyFill="1" applyAlignment="1">
      <alignment horizontal="center"/>
    </xf>
    <xf numFmtId="0" fontId="7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48" xfId="0" applyNumberFormat="1" applyFont="1" applyFill="1" applyBorder="1" applyAlignment="1">
      <alignment horizontal="center" vertical="center" wrapText="1"/>
    </xf>
    <xf numFmtId="0" fontId="4" fillId="2" borderId="45" xfId="0" applyNumberFormat="1" applyFont="1" applyFill="1" applyBorder="1" applyAlignment="1">
      <alignment horizontal="center" vertical="center" wrapText="1"/>
    </xf>
    <xf numFmtId="0" fontId="4" fillId="2" borderId="47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46" xfId="0" applyNumberFormat="1" applyFont="1" applyFill="1" applyBorder="1" applyAlignment="1">
      <alignment horizontal="center" vertical="center" wrapText="1"/>
    </xf>
    <xf numFmtId="0" fontId="5" fillId="2" borderId="3" xfId="0" applyNumberFormat="1" applyFont="1" applyFill="1" applyBorder="1" applyAlignment="1">
      <alignment horizontal="center" vertical="center" wrapText="1"/>
    </xf>
    <xf numFmtId="0" fontId="5" fillId="2" borderId="24" xfId="0" applyNumberFormat="1" applyFont="1" applyFill="1" applyBorder="1" applyAlignment="1">
      <alignment horizontal="center" vertical="center" wrapText="1"/>
    </xf>
    <xf numFmtId="0" fontId="16" fillId="0" borderId="36" xfId="0" applyNumberFormat="1" applyFont="1" applyBorder="1"/>
    <xf numFmtId="0" fontId="16" fillId="0" borderId="38" xfId="0" applyNumberFormat="1" applyFont="1" applyBorder="1"/>
    <xf numFmtId="168" fontId="26" fillId="4" borderId="1" xfId="0" applyNumberFormat="1" applyFont="1" applyFill="1" applyBorder="1" applyAlignment="1">
      <alignment horizontal="center" vertical="center"/>
    </xf>
    <xf numFmtId="168" fontId="26" fillId="4" borderId="35" xfId="0" applyNumberFormat="1" applyFont="1" applyFill="1" applyBorder="1" applyAlignment="1">
      <alignment horizontal="center" vertical="center"/>
    </xf>
    <xf numFmtId="49" fontId="26" fillId="0" borderId="29" xfId="0" applyNumberFormat="1" applyFont="1" applyBorder="1" applyAlignment="1">
      <alignment horizontal="center" vertical="center"/>
    </xf>
    <xf numFmtId="49" fontId="26" fillId="0" borderId="31" xfId="0" applyNumberFormat="1" applyFont="1" applyBorder="1" applyAlignment="1">
      <alignment horizontal="center" vertical="center"/>
    </xf>
    <xf numFmtId="4" fontId="32" fillId="0" borderId="3" xfId="0" applyNumberFormat="1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" fontId="32" fillId="0" borderId="33" xfId="0" applyNumberFormat="1" applyFont="1" applyBorder="1" applyAlignment="1">
      <alignment horizontal="center" vertical="center" wrapText="1"/>
    </xf>
    <xf numFmtId="4" fontId="32" fillId="0" borderId="32" xfId="0" applyNumberFormat="1" applyFont="1" applyBorder="1" applyAlignment="1">
      <alignment horizontal="center" vertical="center" wrapText="1"/>
    </xf>
    <xf numFmtId="4" fontId="32" fillId="0" borderId="40" xfId="0" applyNumberFormat="1" applyFont="1" applyBorder="1" applyAlignment="1">
      <alignment horizontal="center" vertical="center" wrapText="1"/>
    </xf>
    <xf numFmtId="4" fontId="32" fillId="0" borderId="41" xfId="0" applyNumberFormat="1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/>
    </xf>
    <xf numFmtId="0" fontId="4" fillId="0" borderId="26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39" xfId="0" applyNumberFormat="1" applyFont="1" applyBorder="1" applyAlignment="1">
      <alignment horizontal="center" vertical="center"/>
    </xf>
    <xf numFmtId="49" fontId="26" fillId="4" borderId="3" xfId="0" applyNumberFormat="1" applyFont="1" applyFill="1" applyBorder="1" applyAlignment="1">
      <alignment horizontal="center" vertical="center"/>
    </xf>
    <xf numFmtId="49" fontId="26" fillId="4" borderId="24" xfId="0" applyNumberFormat="1" applyFont="1" applyFill="1" applyBorder="1" applyAlignment="1">
      <alignment horizontal="center" vertical="center"/>
    </xf>
    <xf numFmtId="0" fontId="4" fillId="0" borderId="12" xfId="0" applyNumberFormat="1" applyFont="1" applyBorder="1" applyAlignment="1">
      <alignment horizontal="right" vertical="center" wrapText="1"/>
    </xf>
    <xf numFmtId="0" fontId="4" fillId="0" borderId="25" xfId="0" applyNumberFormat="1" applyFont="1" applyBorder="1" applyAlignment="1">
      <alignment horizontal="right" vertical="center" wrapText="1"/>
    </xf>
    <xf numFmtId="0" fontId="21" fillId="2" borderId="0" xfId="0" applyNumberFormat="1" applyFont="1" applyFill="1" applyAlignment="1">
      <alignment horizontal="center" vertical="center" wrapText="1"/>
    </xf>
    <xf numFmtId="2" fontId="18" fillId="2" borderId="3" xfId="0" applyNumberFormat="1" applyFont="1" applyFill="1" applyBorder="1" applyAlignment="1">
      <alignment vertical="center" wrapText="1"/>
    </xf>
    <xf numFmtId="2" fontId="18" fillId="2" borderId="23" xfId="0" applyNumberFormat="1" applyFont="1" applyFill="1" applyBorder="1" applyAlignment="1">
      <alignment vertical="center" wrapText="1"/>
    </xf>
    <xf numFmtId="2" fontId="18" fillId="2" borderId="24" xfId="0" applyNumberFormat="1" applyFont="1" applyFill="1" applyBorder="1" applyAlignment="1">
      <alignment vertical="center" wrapText="1"/>
    </xf>
    <xf numFmtId="2" fontId="18" fillId="4" borderId="3" xfId="0" applyNumberFormat="1" applyFont="1" applyFill="1" applyBorder="1" applyAlignment="1">
      <alignment horizontal="left" vertical="center" wrapText="1"/>
    </xf>
    <xf numFmtId="2" fontId="18" fillId="4" borderId="24" xfId="0" applyNumberFormat="1" applyFont="1" applyFill="1" applyBorder="1" applyAlignment="1">
      <alignment horizontal="left" vertical="center" wrapText="1"/>
    </xf>
    <xf numFmtId="2" fontId="18" fillId="2" borderId="3" xfId="0" applyNumberFormat="1" applyFont="1" applyFill="1" applyBorder="1" applyAlignment="1">
      <alignment horizontal="center" vertical="center" wrapText="1"/>
    </xf>
    <xf numFmtId="2" fontId="18" fillId="2" borderId="24" xfId="0" applyNumberFormat="1" applyFont="1" applyFill="1" applyBorder="1" applyAlignment="1">
      <alignment horizontal="center" vertical="center" wrapText="1"/>
    </xf>
    <xf numFmtId="0" fontId="31" fillId="4" borderId="3" xfId="0" applyNumberFormat="1" applyFont="1" applyFill="1" applyBorder="1" applyAlignment="1">
      <alignment horizontal="left" vertical="top" wrapText="1"/>
    </xf>
    <xf numFmtId="0" fontId="31" fillId="4" borderId="23" xfId="0" applyNumberFormat="1" applyFont="1" applyFill="1" applyBorder="1" applyAlignment="1">
      <alignment horizontal="left" vertical="top" wrapText="1"/>
    </xf>
    <xf numFmtId="0" fontId="31" fillId="4" borderId="24" xfId="0" applyNumberFormat="1" applyFont="1" applyFill="1" applyBorder="1" applyAlignment="1">
      <alignment horizontal="left" vertical="top" wrapText="1"/>
    </xf>
    <xf numFmtId="2" fontId="18" fillId="4" borderId="23" xfId="0" applyNumberFormat="1" applyFont="1" applyFill="1" applyBorder="1" applyAlignment="1">
      <alignment horizontal="left" vertical="center" wrapText="1"/>
    </xf>
    <xf numFmtId="0" fontId="31" fillId="4" borderId="29" xfId="0" applyNumberFormat="1" applyFont="1" applyFill="1" applyBorder="1" applyAlignment="1">
      <alignment horizontal="center" vertical="top" wrapText="1"/>
    </xf>
    <xf numFmtId="0" fontId="31" fillId="4" borderId="30" xfId="0" applyNumberFormat="1" applyFont="1" applyFill="1" applyBorder="1" applyAlignment="1">
      <alignment horizontal="center" vertical="top" wrapText="1"/>
    </xf>
    <xf numFmtId="0" fontId="31" fillId="4" borderId="31" xfId="0" applyNumberFormat="1" applyFont="1" applyFill="1" applyBorder="1" applyAlignment="1">
      <alignment horizontal="center" vertical="top" wrapText="1"/>
    </xf>
    <xf numFmtId="0" fontId="25" fillId="0" borderId="0" xfId="0" applyNumberFormat="1" applyFont="1" applyAlignment="1">
      <alignment horizontal="center" vertical="center" wrapText="1"/>
    </xf>
    <xf numFmtId="14" fontId="21" fillId="2" borderId="0" xfId="0" applyNumberFormat="1" applyFont="1" applyFill="1" applyAlignment="1">
      <alignment vertical="center" wrapText="1"/>
    </xf>
    <xf numFmtId="167" fontId="26" fillId="4" borderId="3" xfId="0" applyNumberFormat="1" applyFont="1" applyFill="1" applyBorder="1" applyAlignment="1">
      <alignment horizontal="center" vertical="center"/>
    </xf>
    <xf numFmtId="167" fontId="26" fillId="4" borderId="24" xfId="0" applyNumberFormat="1" applyFont="1" applyFill="1" applyBorder="1" applyAlignment="1">
      <alignment horizontal="center" vertical="center"/>
    </xf>
    <xf numFmtId="49" fontId="26" fillId="0" borderId="3" xfId="0" applyNumberFormat="1" applyFont="1" applyBorder="1" applyAlignment="1">
      <alignment horizontal="center" vertical="center"/>
    </xf>
    <xf numFmtId="49" fontId="26" fillId="0" borderId="24" xfId="0" applyNumberFormat="1" applyFont="1" applyBorder="1" applyAlignment="1">
      <alignment horizontal="center" vertical="center"/>
    </xf>
    <xf numFmtId="2" fontId="31" fillId="4" borderId="1" xfId="0" applyNumberFormat="1" applyFont="1" applyFill="1" applyBorder="1" applyAlignment="1">
      <alignment horizontal="left" vertical="center" wrapText="1"/>
    </xf>
    <xf numFmtId="2" fontId="31" fillId="4" borderId="34" xfId="0" applyNumberFormat="1" applyFont="1" applyFill="1" applyBorder="1" applyAlignment="1">
      <alignment horizontal="left" vertical="center" wrapText="1"/>
    </xf>
    <xf numFmtId="2" fontId="31" fillId="4" borderId="35" xfId="0" applyNumberFormat="1" applyFont="1" applyFill="1" applyBorder="1" applyAlignment="1">
      <alignment horizontal="left" vertical="center" wrapText="1"/>
    </xf>
    <xf numFmtId="2" fontId="18" fillId="2" borderId="1" xfId="0" applyNumberFormat="1" applyFont="1" applyFill="1" applyBorder="1" applyAlignment="1">
      <alignment vertical="center" wrapText="1"/>
    </xf>
    <xf numFmtId="2" fontId="18" fillId="2" borderId="34" xfId="0" applyNumberFormat="1" applyFont="1" applyFill="1" applyBorder="1" applyAlignment="1">
      <alignment vertical="center" wrapText="1"/>
    </xf>
    <xf numFmtId="2" fontId="18" fillId="2" borderId="35" xfId="0" applyNumberFormat="1" applyFont="1" applyFill="1" applyBorder="1" applyAlignment="1">
      <alignment vertical="center" wrapText="1"/>
    </xf>
    <xf numFmtId="168" fontId="26" fillId="4" borderId="3" xfId="0" applyNumberFormat="1" applyFont="1" applyFill="1" applyBorder="1" applyAlignment="1">
      <alignment horizontal="center" vertical="center"/>
    </xf>
    <xf numFmtId="168" fontId="26" fillId="4" borderId="24" xfId="0" applyNumberFormat="1" applyFont="1" applyFill="1" applyBorder="1" applyAlignment="1">
      <alignment horizontal="center" vertical="center"/>
    </xf>
    <xf numFmtId="0" fontId="33" fillId="8" borderId="36" xfId="0" applyNumberFormat="1" applyFont="1" applyFill="1" applyBorder="1" applyAlignment="1">
      <alignment horizontal="left" vertical="center" wrapText="1"/>
    </xf>
    <xf numFmtId="0" fontId="33" fillId="8" borderId="38" xfId="0" applyNumberFormat="1" applyFont="1" applyFill="1" applyBorder="1" applyAlignment="1">
      <alignment horizontal="left" vertical="center" wrapText="1"/>
    </xf>
    <xf numFmtId="0" fontId="18" fillId="8" borderId="36" xfId="0" applyNumberFormat="1" applyFont="1" applyFill="1" applyBorder="1" applyAlignment="1">
      <alignment vertical="center" wrapText="1"/>
    </xf>
    <xf numFmtId="0" fontId="18" fillId="8" borderId="38" xfId="0" applyNumberFormat="1" applyFont="1" applyFill="1" applyBorder="1" applyAlignment="1">
      <alignment vertical="center" wrapText="1"/>
    </xf>
    <xf numFmtId="49" fontId="18" fillId="8" borderId="36" xfId="0" applyNumberFormat="1" applyFont="1" applyFill="1" applyBorder="1" applyAlignment="1">
      <alignment horizontal="center" vertical="center" wrapText="1"/>
    </xf>
    <xf numFmtId="49" fontId="18" fillId="8" borderId="38" xfId="0" applyNumberFormat="1" applyFont="1" applyFill="1" applyBorder="1" applyAlignment="1">
      <alignment horizontal="center" vertical="center" wrapText="1"/>
    </xf>
    <xf numFmtId="2" fontId="31" fillId="8" borderId="0" xfId="0" applyNumberFormat="1" applyFont="1" applyFill="1" applyAlignment="1">
      <alignment horizontal="left" vertical="center" wrapText="1"/>
    </xf>
    <xf numFmtId="49" fontId="18" fillId="8" borderId="0" xfId="0" applyNumberFormat="1" applyFont="1" applyFill="1" applyAlignment="1">
      <alignment horizontal="center" vertical="center" wrapText="1"/>
    </xf>
    <xf numFmtId="0" fontId="18" fillId="8" borderId="0" xfId="0" applyNumberFormat="1" applyFont="1" applyFill="1" applyAlignment="1">
      <alignment vertical="center" wrapText="1"/>
    </xf>
    <xf numFmtId="0" fontId="18" fillId="8" borderId="37" xfId="0" applyNumberFormat="1" applyFont="1" applyFill="1" applyBorder="1" applyAlignment="1">
      <alignment vertical="center" wrapText="1"/>
    </xf>
    <xf numFmtId="2" fontId="18" fillId="2" borderId="3" xfId="0" applyNumberFormat="1" applyFont="1" applyFill="1" applyBorder="1" applyAlignment="1">
      <alignment horizontal="left" vertical="center" wrapText="1"/>
    </xf>
    <xf numFmtId="2" fontId="18" fillId="2" borderId="23" xfId="0" applyNumberFormat="1" applyFont="1" applyFill="1" applyBorder="1" applyAlignment="1">
      <alignment horizontal="left" vertical="center" wrapText="1"/>
    </xf>
    <xf numFmtId="2" fontId="18" fillId="2" borderId="24" xfId="0" applyNumberFormat="1" applyFont="1" applyFill="1" applyBorder="1" applyAlignment="1">
      <alignment horizontal="left" vertical="center" wrapText="1"/>
    </xf>
    <xf numFmtId="168" fontId="26" fillId="4" borderId="29" xfId="0" applyNumberFormat="1" applyFont="1" applyFill="1" applyBorder="1" applyAlignment="1">
      <alignment horizontal="center" vertical="center"/>
    </xf>
    <xf numFmtId="168" fontId="26" fillId="4" borderId="31" xfId="0" applyNumberFormat="1" applyFont="1" applyFill="1" applyBorder="1" applyAlignment="1">
      <alignment horizontal="center" vertical="center"/>
    </xf>
    <xf numFmtId="2" fontId="35" fillId="2" borderId="3" xfId="0" applyNumberFormat="1" applyFont="1" applyFill="1" applyBorder="1" applyAlignment="1">
      <alignment horizontal="left" vertical="center" wrapText="1"/>
    </xf>
    <xf numFmtId="2" fontId="35" fillId="2" borderId="23" xfId="0" applyNumberFormat="1" applyFont="1" applyFill="1" applyBorder="1" applyAlignment="1">
      <alignment horizontal="left" vertical="center" wrapText="1"/>
    </xf>
    <xf numFmtId="2" fontId="35" fillId="2" borderId="24" xfId="0" applyNumberFormat="1" applyFont="1" applyFill="1" applyBorder="1" applyAlignment="1">
      <alignment horizontal="left" vertical="center" wrapText="1"/>
    </xf>
    <xf numFmtId="0" fontId="36" fillId="0" borderId="42" xfId="0" applyNumberFormat="1" applyFont="1" applyBorder="1" applyAlignment="1">
      <alignment horizontal="center" wrapText="1"/>
    </xf>
    <xf numFmtId="0" fontId="36" fillId="0" borderId="0" xfId="0" applyNumberFormat="1" applyFont="1" applyAlignment="1">
      <alignment horizontal="center" wrapText="1"/>
    </xf>
    <xf numFmtId="0" fontId="36" fillId="0" borderId="43" xfId="0" applyNumberFormat="1" applyFont="1" applyBorder="1" applyAlignment="1">
      <alignment horizontal="center" wrapText="1"/>
    </xf>
    <xf numFmtId="0" fontId="4" fillId="2" borderId="27" xfId="0" applyNumberFormat="1" applyFont="1" applyFill="1" applyBorder="1" applyAlignment="1">
      <alignment horizontal="center" vertical="center" wrapText="1"/>
    </xf>
    <xf numFmtId="0" fontId="4" fillId="2" borderId="40" xfId="0" applyNumberFormat="1" applyFont="1" applyFill="1" applyBorder="1" applyAlignment="1">
      <alignment horizontal="center" vertical="center" wrapText="1"/>
    </xf>
    <xf numFmtId="0" fontId="4" fillId="2" borderId="41" xfId="0" applyNumberFormat="1" applyFont="1" applyFill="1" applyBorder="1" applyAlignment="1">
      <alignment horizontal="center" vertical="center" wrapText="1"/>
    </xf>
    <xf numFmtId="0" fontId="4" fillId="2" borderId="44" xfId="0" applyNumberFormat="1" applyFont="1" applyFill="1" applyBorder="1" applyAlignment="1">
      <alignment horizontal="center" vertical="center" wrapText="1"/>
    </xf>
    <xf numFmtId="0" fontId="4" fillId="2" borderId="43" xfId="0" applyNumberFormat="1" applyFont="1" applyFill="1" applyBorder="1" applyAlignment="1">
      <alignment horizontal="center" vertical="center" wrapText="1"/>
    </xf>
    <xf numFmtId="0" fontId="30" fillId="2" borderId="3" xfId="0" applyNumberFormat="1" applyFont="1" applyFill="1" applyBorder="1" applyAlignment="1">
      <alignment horizontal="center" vertical="center" wrapText="1"/>
    </xf>
    <xf numFmtId="0" fontId="30" fillId="2" borderId="46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0" fontId="11" fillId="7" borderId="3" xfId="0" applyNumberFormat="1" applyFont="1" applyFill="1" applyBorder="1" applyAlignment="1">
      <alignment horizontal="left" vertical="center" wrapText="1"/>
    </xf>
    <xf numFmtId="0" fontId="11" fillId="7" borderId="23" xfId="0" applyNumberFormat="1" applyFont="1" applyFill="1" applyBorder="1" applyAlignment="1">
      <alignment horizontal="left" vertical="center" wrapText="1"/>
    </xf>
    <xf numFmtId="0" fontId="11" fillId="7" borderId="24" xfId="0" applyNumberFormat="1" applyFont="1" applyFill="1" applyBorder="1" applyAlignment="1">
      <alignment horizontal="left" vertical="center" wrapText="1"/>
    </xf>
    <xf numFmtId="0" fontId="11" fillId="0" borderId="3" xfId="0" applyNumberFormat="1" applyFont="1" applyBorder="1" applyAlignment="1">
      <alignment horizontal="left" vertical="center" wrapText="1"/>
    </xf>
    <xf numFmtId="0" fontId="11" fillId="0" borderId="23" xfId="0" applyNumberFormat="1" applyFont="1" applyBorder="1" applyAlignment="1">
      <alignment horizontal="left" vertical="center" wrapText="1"/>
    </xf>
    <xf numFmtId="0" fontId="11" fillId="0" borderId="24" xfId="0" applyNumberFormat="1" applyFont="1" applyBorder="1" applyAlignment="1">
      <alignment horizontal="left" vertical="center" wrapText="1"/>
    </xf>
    <xf numFmtId="0" fontId="11" fillId="0" borderId="29" xfId="0" applyNumberFormat="1" applyFont="1" applyBorder="1" applyAlignment="1">
      <alignment horizontal="left" vertical="center" wrapText="1"/>
    </xf>
    <xf numFmtId="0" fontId="11" fillId="0" borderId="30" xfId="0" applyNumberFormat="1" applyFont="1" applyBorder="1" applyAlignment="1">
      <alignment horizontal="left" vertical="center" wrapText="1"/>
    </xf>
    <xf numFmtId="0" fontId="11" fillId="0" borderId="31" xfId="0" applyNumberFormat="1" applyFont="1" applyBorder="1" applyAlignment="1">
      <alignment horizontal="left" vertical="center" wrapText="1"/>
    </xf>
    <xf numFmtId="0" fontId="11" fillId="6" borderId="29" xfId="0" applyNumberFormat="1" applyFont="1" applyFill="1" applyBorder="1" applyAlignment="1">
      <alignment horizontal="left" vertical="center" wrapText="1"/>
    </xf>
    <xf numFmtId="0" fontId="11" fillId="6" borderId="30" xfId="0" applyNumberFormat="1" applyFont="1" applyFill="1" applyBorder="1" applyAlignment="1">
      <alignment horizontal="left" vertical="center" wrapText="1"/>
    </xf>
    <xf numFmtId="0" fontId="11" fillId="6" borderId="31" xfId="0" applyNumberFormat="1" applyFont="1" applyFill="1" applyBorder="1" applyAlignment="1">
      <alignment horizontal="left" vertical="center" wrapText="1"/>
    </xf>
    <xf numFmtId="0" fontId="11" fillId="5" borderId="3" xfId="0" applyNumberFormat="1" applyFont="1" applyFill="1" applyBorder="1" applyAlignment="1">
      <alignment horizontal="left" vertical="center" wrapText="1"/>
    </xf>
    <xf numFmtId="0" fontId="11" fillId="5" borderId="23" xfId="0" applyNumberFormat="1" applyFont="1" applyFill="1" applyBorder="1" applyAlignment="1">
      <alignment horizontal="left" vertical="center" wrapText="1"/>
    </xf>
    <xf numFmtId="0" fontId="11" fillId="5" borderId="24" xfId="0" applyNumberFormat="1" applyFont="1" applyFill="1" applyBorder="1" applyAlignment="1">
      <alignment horizontal="left" vertical="center" wrapText="1"/>
    </xf>
    <xf numFmtId="2" fontId="6" fillId="0" borderId="49" xfId="0" applyNumberFormat="1" applyFont="1" applyBorder="1" applyAlignment="1">
      <alignment horizontal="center" vertical="center"/>
    </xf>
    <xf numFmtId="2" fontId="6" fillId="0" borderId="50" xfId="0" applyNumberFormat="1" applyFont="1" applyBorder="1" applyAlignment="1">
      <alignment horizontal="center" vertical="center"/>
    </xf>
    <xf numFmtId="2" fontId="6" fillId="0" borderId="51" xfId="0" applyNumberFormat="1" applyFont="1" applyBorder="1" applyAlignment="1">
      <alignment horizontal="center" vertical="center"/>
    </xf>
    <xf numFmtId="2" fontId="8" fillId="3" borderId="52" xfId="0" applyNumberFormat="1" applyFont="1" applyFill="1" applyBorder="1" applyAlignment="1">
      <alignment horizontal="center"/>
    </xf>
    <xf numFmtId="2" fontId="8" fillId="3" borderId="53" xfId="0" applyNumberFormat="1" applyFont="1" applyFill="1" applyBorder="1" applyAlignment="1">
      <alignment horizontal="center"/>
    </xf>
    <xf numFmtId="2" fontId="8" fillId="3" borderId="54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right"/>
    </xf>
    <xf numFmtId="0" fontId="4" fillId="2" borderId="34" xfId="0" applyNumberFormat="1" applyFont="1" applyFill="1" applyBorder="1" applyAlignment="1">
      <alignment horizontal="right"/>
    </xf>
    <xf numFmtId="0" fontId="4" fillId="2" borderId="35" xfId="0" applyNumberFormat="1" applyFont="1" applyFill="1" applyBorder="1" applyAlignment="1">
      <alignment horizontal="right"/>
    </xf>
    <xf numFmtId="0" fontId="1" fillId="2" borderId="55" xfId="0" applyNumberFormat="1" applyFont="1" applyFill="1" applyBorder="1" applyAlignment="1">
      <alignment horizontal="center"/>
    </xf>
    <xf numFmtId="0" fontId="1" fillId="2" borderId="44" xfId="0" applyNumberFormat="1" applyFont="1" applyFill="1" applyBorder="1" applyAlignment="1">
      <alignment horizontal="center"/>
    </xf>
    <xf numFmtId="0" fontId="1" fillId="2" borderId="56" xfId="0" applyNumberFormat="1" applyFont="1" applyFill="1" applyBorder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1" fillId="2" borderId="57" xfId="0" applyNumberFormat="1" applyFont="1" applyFill="1" applyBorder="1" applyAlignment="1">
      <alignment horizontal="center"/>
    </xf>
    <xf numFmtId="0" fontId="11" fillId="6" borderId="3" xfId="0" applyNumberFormat="1" applyFont="1" applyFill="1" applyBorder="1" applyAlignment="1">
      <alignment horizontal="left" vertical="center" wrapText="1"/>
    </xf>
    <xf numFmtId="0" fontId="11" fillId="6" borderId="23" xfId="0" applyNumberFormat="1" applyFont="1" applyFill="1" applyBorder="1" applyAlignment="1">
      <alignment horizontal="left" vertical="center" wrapText="1"/>
    </xf>
    <xf numFmtId="0" fontId="11" fillId="6" borderId="24" xfId="0" applyNumberFormat="1" applyFont="1" applyFill="1" applyBorder="1" applyAlignment="1">
      <alignment horizontal="left" vertical="center" wrapText="1"/>
    </xf>
    <xf numFmtId="0" fontId="11" fillId="5" borderId="29" xfId="0" applyNumberFormat="1" applyFont="1" applyFill="1" applyBorder="1" applyAlignment="1">
      <alignment horizontal="left" vertical="center" wrapText="1"/>
    </xf>
    <xf numFmtId="0" fontId="11" fillId="5" borderId="30" xfId="0" applyNumberFormat="1" applyFont="1" applyFill="1" applyBorder="1" applyAlignment="1">
      <alignment horizontal="left" vertical="center" wrapText="1"/>
    </xf>
    <xf numFmtId="0" fontId="11" fillId="5" borderId="31" xfId="0" applyNumberFormat="1" applyFont="1" applyFill="1" applyBorder="1" applyAlignment="1">
      <alignment horizontal="left" vertical="center" wrapText="1"/>
    </xf>
    <xf numFmtId="0" fontId="11" fillId="7" borderId="29" xfId="0" applyNumberFormat="1" applyFont="1" applyFill="1" applyBorder="1" applyAlignment="1">
      <alignment horizontal="left" vertical="center" wrapText="1"/>
    </xf>
    <xf numFmtId="0" fontId="11" fillId="7" borderId="30" xfId="0" applyNumberFormat="1" applyFont="1" applyFill="1" applyBorder="1" applyAlignment="1">
      <alignment horizontal="left" vertical="center" wrapText="1"/>
    </xf>
    <xf numFmtId="0" fontId="11" fillId="7" borderId="31" xfId="0" applyNumberFormat="1" applyFont="1" applyFill="1" applyBorder="1" applyAlignment="1">
      <alignment horizontal="left" vertical="center" wrapText="1"/>
    </xf>
    <xf numFmtId="0" fontId="1" fillId="2" borderId="58" xfId="0" applyNumberFormat="1" applyFont="1" applyFill="1" applyBorder="1" applyAlignment="1">
      <alignment horizontal="center"/>
    </xf>
    <xf numFmtId="0" fontId="1" fillId="2" borderId="59" xfId="0" applyNumberFormat="1" applyFont="1" applyFill="1" applyBorder="1" applyAlignment="1">
      <alignment horizontal="center"/>
    </xf>
    <xf numFmtId="0" fontId="1" fillId="2" borderId="43" xfId="0" applyNumberFormat="1" applyFont="1" applyFill="1" applyBorder="1" applyAlignment="1">
      <alignment horizontal="center"/>
    </xf>
    <xf numFmtId="0" fontId="1" fillId="2" borderId="60" xfId="0" applyNumberFormat="1" applyFont="1" applyFill="1" applyBorder="1" applyAlignment="1">
      <alignment horizontal="center"/>
    </xf>
    <xf numFmtId="0" fontId="4" fillId="2" borderId="61" xfId="0" applyNumberFormat="1" applyFont="1" applyFill="1" applyBorder="1" applyAlignment="1">
      <alignment horizontal="left"/>
    </xf>
    <xf numFmtId="0" fontId="4" fillId="2" borderId="62" xfId="0" applyNumberFormat="1" applyFont="1" applyFill="1" applyBorder="1" applyAlignment="1">
      <alignment horizontal="left"/>
    </xf>
    <xf numFmtId="0" fontId="4" fillId="2" borderId="63" xfId="0" applyNumberFormat="1" applyFont="1" applyFill="1" applyBorder="1" applyAlignment="1">
      <alignment horizontal="left"/>
    </xf>
    <xf numFmtId="0" fontId="4" fillId="2" borderId="3" xfId="0" applyNumberFormat="1" applyFont="1" applyFill="1" applyBorder="1" applyAlignment="1">
      <alignment horizontal="left"/>
    </xf>
    <xf numFmtId="0" fontId="4" fillId="2" borderId="23" xfId="0" applyNumberFormat="1" applyFont="1" applyFill="1" applyBorder="1" applyAlignment="1">
      <alignment horizontal="left"/>
    </xf>
    <xf numFmtId="0" fontId="4" fillId="2" borderId="24" xfId="0" applyNumberFormat="1" applyFont="1" applyFill="1" applyBorder="1" applyAlignment="1">
      <alignment horizontal="left"/>
    </xf>
    <xf numFmtId="0" fontId="1" fillId="2" borderId="39" xfId="0" applyNumberFormat="1" applyFont="1" applyFill="1" applyBorder="1" applyAlignment="1">
      <alignment horizontal="center"/>
    </xf>
    <xf numFmtId="0" fontId="1" fillId="2" borderId="32" xfId="0" applyNumberFormat="1" applyFont="1" applyFill="1" applyBorder="1" applyAlignment="1">
      <alignment horizontal="center"/>
    </xf>
    <xf numFmtId="0" fontId="19" fillId="0" borderId="64" xfId="0" applyNumberFormat="1" applyFont="1" applyBorder="1" applyAlignment="1">
      <alignment horizontal="center" vertical="center" wrapText="1"/>
    </xf>
    <xf numFmtId="0" fontId="19" fillId="0" borderId="67" xfId="0" applyNumberFormat="1" applyFont="1" applyBorder="1" applyAlignment="1">
      <alignment horizontal="center" vertical="center" wrapText="1"/>
    </xf>
    <xf numFmtId="0" fontId="19" fillId="0" borderId="65" xfId="0" applyNumberFormat="1" applyFont="1" applyBorder="1" applyAlignment="1">
      <alignment horizontal="center" vertical="center" wrapText="1"/>
    </xf>
    <xf numFmtId="0" fontId="19" fillId="0" borderId="68" xfId="0" applyNumberFormat="1" applyFont="1" applyBorder="1" applyAlignment="1">
      <alignment horizontal="center" vertical="center" wrapText="1"/>
    </xf>
    <xf numFmtId="0" fontId="18" fillId="2" borderId="14" xfId="0" applyNumberFormat="1" applyFont="1" applyFill="1" applyBorder="1" applyAlignment="1">
      <alignment horizontal="center" vertical="center" wrapText="1"/>
    </xf>
    <xf numFmtId="0" fontId="18" fillId="2" borderId="66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8">
    <dxf>
      <font>
        <color theme="0"/>
      </font>
      <fill>
        <patternFill patternType="solid">
          <bgColor rgb="FFFFFFFF"/>
        </patternFill>
      </fill>
      <border>
        <left/>
        <right/>
        <top/>
        <bottom/>
      </border>
    </dxf>
    <dxf>
      <font>
        <color theme="0"/>
      </font>
      <fill>
        <patternFill patternType="solid">
          <bgColor rgb="FFFFFFFF"/>
        </patternFill>
      </fill>
      <border>
        <left/>
        <right/>
        <top/>
        <bottom/>
      </border>
    </dxf>
    <dxf>
      <font>
        <color theme="0"/>
      </font>
      <fill>
        <patternFill patternType="solid">
          <bgColor rgb="FFFFFFFF"/>
        </patternFill>
      </fill>
      <border>
        <left/>
        <right/>
        <top/>
        <bottom/>
      </border>
    </dxf>
    <dxf>
      <font>
        <color theme="0"/>
      </font>
      <fill>
        <patternFill patternType="solid">
          <bgColor rgb="FFFFFFFF"/>
        </patternFill>
      </fill>
      <border>
        <left/>
        <right/>
        <top/>
        <bottom/>
      </border>
    </dxf>
    <dxf>
      <font>
        <color theme="0"/>
      </font>
      <fill>
        <patternFill patternType="solid">
          <bgColor rgb="FFFFFFFF"/>
        </patternFill>
      </fill>
      <border>
        <left/>
        <right/>
        <top/>
        <bottom/>
      </border>
    </dxf>
    <dxf>
      <font>
        <color theme="0"/>
      </font>
      <fill>
        <patternFill patternType="solid">
          <bgColor rgb="FFFFFFFF"/>
        </patternFill>
      </fill>
      <border>
        <left/>
        <right/>
        <top/>
        <bottom/>
      </border>
    </dxf>
    <dxf>
      <font>
        <color theme="0"/>
      </font>
      <fill>
        <patternFill patternType="solid">
          <bgColor rgb="FFFFFFFF"/>
        </patternFill>
      </fill>
      <border>
        <left/>
        <right/>
        <top/>
        <bottom/>
      </border>
    </dxf>
    <dxf>
      <font>
        <color theme="0"/>
      </font>
      <fill>
        <patternFill patternType="solid">
          <bgColor rgb="FFFFFFFF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52\&#1092;&#1072;&#1081;&#1083;&#1086;&#1074;&#1099;&#1081;%20&#1086;&#1073;&#1084;&#1077;&#1085;&#1085;&#1080;&#1082;\&#1047;&#1072;&#1074;%20&#1089;&#1082;&#1083;&#1072;&#1076;&#1086;&#1084;\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03.07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3"/>
  <sheetViews>
    <sheetView tabSelected="1" workbookViewId="0">
      <pane ySplit="1" topLeftCell="A386" activePane="bottomLeft" state="frozen"/>
      <selection pane="bottomLeft"/>
    </sheetView>
  </sheetViews>
  <sheetFormatPr defaultColWidth="9.140625" defaultRowHeight="15" x14ac:dyDescent="0.25"/>
  <cols>
    <col min="1" max="1" width="10.42578125" bestFit="1" customWidth="1"/>
    <col min="2" max="2" width="9.140625" style="1" bestFit="1" customWidth="1"/>
    <col min="3" max="3" width="7.42578125" style="2" customWidth="1"/>
    <col min="4" max="4" width="8.42578125" style="2" customWidth="1"/>
    <col min="5" max="5" width="7.85546875" style="2" bestFit="1" customWidth="1"/>
    <col min="6" max="6" width="7.85546875" style="2" customWidth="1"/>
    <col min="7" max="7" width="7.28515625" style="2" bestFit="1" customWidth="1"/>
    <col min="8" max="8" width="87.85546875" style="3" customWidth="1"/>
    <col min="9" max="9" width="6.7109375" customWidth="1"/>
    <col min="10" max="10" width="4.140625" customWidth="1"/>
    <col min="11" max="11" width="4.5703125" customWidth="1"/>
    <col min="12" max="12" width="8.5703125" style="4" customWidth="1"/>
    <col min="13" max="13" width="10" style="4" customWidth="1"/>
    <col min="14" max="14" width="7.85546875" customWidth="1"/>
    <col min="15" max="15" width="11" customWidth="1"/>
    <col min="16" max="16" width="9.5703125" customWidth="1"/>
    <col min="17" max="17" width="9.140625" bestFit="1" customWidth="1"/>
  </cols>
  <sheetData>
    <row r="1" spans="1:16" ht="51" customHeight="1" x14ac:dyDescent="0.25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/>
      <c r="G1" s="8" t="s">
        <v>5</v>
      </c>
      <c r="H1" s="8" t="s">
        <v>6</v>
      </c>
      <c r="I1" s="9" t="s">
        <v>7</v>
      </c>
      <c r="J1" s="8"/>
      <c r="K1" s="8" t="s">
        <v>8</v>
      </c>
      <c r="L1" s="8" t="s">
        <v>9</v>
      </c>
      <c r="M1" s="10" t="s">
        <v>10</v>
      </c>
      <c r="N1" s="8" t="s">
        <v>11</v>
      </c>
      <c r="O1" s="11" t="s">
        <v>12</v>
      </c>
      <c r="P1" s="11" t="s">
        <v>13</v>
      </c>
    </row>
    <row r="2" spans="1:16" ht="22.9" customHeight="1" x14ac:dyDescent="0.25">
      <c r="A2" s="12"/>
      <c r="B2" s="13"/>
      <c r="C2" s="8" t="s">
        <v>14</v>
      </c>
      <c r="D2" s="8" t="s">
        <v>15</v>
      </c>
      <c r="E2" s="8" t="s">
        <v>16</v>
      </c>
      <c r="F2" s="8"/>
      <c r="G2" s="8"/>
      <c r="H2" s="8"/>
      <c r="I2" s="9" t="s">
        <v>17</v>
      </c>
      <c r="J2" s="9" t="s">
        <v>18</v>
      </c>
      <c r="K2" s="8"/>
      <c r="L2" s="8"/>
      <c r="M2" s="14"/>
      <c r="N2" s="8"/>
      <c r="O2" s="11"/>
      <c r="P2" s="11"/>
    </row>
    <row r="3" spans="1:16" ht="15" customHeight="1" x14ac:dyDescent="0.25">
      <c r="A3" s="15"/>
      <c r="B3" s="16"/>
      <c r="C3" s="106" t="s">
        <v>19</v>
      </c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16" ht="15" customHeight="1" x14ac:dyDescent="0.25">
      <c r="C4" s="105" t="s">
        <v>20</v>
      </c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1:16" ht="15" customHeight="1" x14ac:dyDescent="0.25">
      <c r="C5" s="104" t="s">
        <v>21</v>
      </c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</row>
    <row r="6" spans="1:16" ht="15" customHeight="1" x14ac:dyDescent="0.25">
      <c r="A6" s="19" t="s">
        <v>22</v>
      </c>
      <c r="B6" s="20"/>
      <c r="C6" s="21">
        <v>0.3</v>
      </c>
      <c r="D6" s="22">
        <v>6</v>
      </c>
      <c r="E6" s="21">
        <v>1.8</v>
      </c>
      <c r="F6" s="21"/>
      <c r="G6" s="22">
        <v>35</v>
      </c>
      <c r="H6" s="23" t="s">
        <v>23</v>
      </c>
      <c r="I6" s="24" t="s">
        <v>24</v>
      </c>
      <c r="J6" s="24" t="s">
        <v>24</v>
      </c>
      <c r="K6" s="25" t="s">
        <v>25</v>
      </c>
      <c r="L6" s="26">
        <v>0</v>
      </c>
      <c r="M6" s="27">
        <f>IFERROR(IF(L6="", 0, CEILING(L6/$E6, 1)*$E6), "")</f>
        <v>0</v>
      </c>
      <c r="N6" s="28" t="str">
        <f>IFERROR(IF(M6=0, "", ROUNDUP(M6/E6, 0)*0.00753), "")</f>
        <v/>
      </c>
      <c r="O6" s="29" t="s">
        <v>24</v>
      </c>
      <c r="P6" s="30" t="s">
        <v>24</v>
      </c>
    </row>
    <row r="7" spans="1:16" ht="15" customHeight="1" x14ac:dyDescent="0.25">
      <c r="A7" s="31"/>
      <c r="B7" s="32"/>
      <c r="C7" s="33"/>
      <c r="D7" s="33"/>
      <c r="E7" s="33"/>
      <c r="F7" s="33"/>
      <c r="G7" s="34"/>
      <c r="H7" s="35" t="s">
        <v>26</v>
      </c>
      <c r="I7" s="36"/>
      <c r="J7" s="37"/>
      <c r="K7" s="38" t="s">
        <v>27</v>
      </c>
      <c r="L7" s="39">
        <f>IFERROR(L6/E6, "0")</f>
        <v>0</v>
      </c>
      <c r="M7" s="39">
        <f>IFERROR(M6/E6, "0")</f>
        <v>0</v>
      </c>
      <c r="N7" s="40">
        <f>IFERROR(IF(N6="", 0, N6), "0")</f>
        <v>0</v>
      </c>
      <c r="O7" s="41"/>
      <c r="P7" s="41"/>
    </row>
    <row r="8" spans="1:16" ht="15" customHeight="1" x14ac:dyDescent="0.25">
      <c r="A8" s="31"/>
      <c r="B8" s="32"/>
      <c r="C8" s="33"/>
      <c r="D8" s="33"/>
      <c r="E8" s="33"/>
      <c r="F8" s="33"/>
      <c r="G8" s="34"/>
      <c r="H8" s="35" t="s">
        <v>26</v>
      </c>
      <c r="I8" s="36"/>
      <c r="J8" s="37"/>
      <c r="K8" s="38" t="s">
        <v>25</v>
      </c>
      <c r="L8" s="39">
        <f>IFERROR(SUM(L6), "0")</f>
        <v>0</v>
      </c>
      <c r="M8" s="39">
        <f>IFERROR(SUM(M6), "0")</f>
        <v>0</v>
      </c>
      <c r="N8" s="38"/>
      <c r="O8" s="41"/>
      <c r="P8" s="41"/>
    </row>
    <row r="9" spans="1:16" ht="15" customHeight="1" x14ac:dyDescent="0.25">
      <c r="C9" s="104" t="s">
        <v>28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</row>
    <row r="10" spans="1:16" ht="15" customHeight="1" x14ac:dyDescent="0.25">
      <c r="A10" s="19" t="s">
        <v>29</v>
      </c>
      <c r="B10" s="20"/>
      <c r="C10" s="21">
        <v>0.33</v>
      </c>
      <c r="D10" s="22">
        <v>6</v>
      </c>
      <c r="E10" s="21">
        <v>1.98</v>
      </c>
      <c r="F10" s="21"/>
      <c r="G10" s="22">
        <v>35</v>
      </c>
      <c r="H10" s="23" t="s">
        <v>30</v>
      </c>
      <c r="I10" s="24" t="s">
        <v>24</v>
      </c>
      <c r="J10" s="24" t="s">
        <v>24</v>
      </c>
      <c r="K10" s="25" t="s">
        <v>25</v>
      </c>
      <c r="L10" s="26">
        <v>0</v>
      </c>
      <c r="M10" s="27">
        <f t="shared" ref="M10:M15" si="0">IFERROR(IF(L10="", 0, CEILING(L10/$E10, 1)*$E10), "")</f>
        <v>0</v>
      </c>
      <c r="N10" s="28" t="str">
        <f t="shared" ref="N10:N15" si="1">IFERROR(IF(M10=0, "", ROUNDUP(M10/E10, 0)*0.00753), "")</f>
        <v/>
      </c>
      <c r="O10" s="29" t="s">
        <v>24</v>
      </c>
      <c r="P10" s="30" t="s">
        <v>24</v>
      </c>
    </row>
    <row r="11" spans="1:16" ht="15" customHeight="1" x14ac:dyDescent="0.25">
      <c r="A11" s="19" t="s">
        <v>31</v>
      </c>
      <c r="B11" s="20">
        <v>103</v>
      </c>
      <c r="C11" s="21">
        <v>0.42</v>
      </c>
      <c r="D11" s="22">
        <v>6</v>
      </c>
      <c r="E11" s="21">
        <v>2.52</v>
      </c>
      <c r="F11" s="21"/>
      <c r="G11" s="22">
        <v>35</v>
      </c>
      <c r="H11" s="23" t="s">
        <v>32</v>
      </c>
      <c r="I11" s="24" t="s">
        <v>24</v>
      </c>
      <c r="J11" s="24" t="s">
        <v>24</v>
      </c>
      <c r="K11" s="25" t="s">
        <v>25</v>
      </c>
      <c r="L11" s="26">
        <v>0</v>
      </c>
      <c r="M11" s="27">
        <f t="shared" si="0"/>
        <v>0</v>
      </c>
      <c r="N11" s="28" t="str">
        <f t="shared" si="1"/>
        <v/>
      </c>
      <c r="O11" s="29" t="s">
        <v>24</v>
      </c>
      <c r="P11" s="30" t="s">
        <v>24</v>
      </c>
    </row>
    <row r="12" spans="1:16" ht="15" customHeight="1" x14ac:dyDescent="0.25">
      <c r="A12" s="19" t="s">
        <v>33</v>
      </c>
      <c r="B12" s="20"/>
      <c r="C12" s="21">
        <v>0.33</v>
      </c>
      <c r="D12" s="22">
        <v>6</v>
      </c>
      <c r="E12" s="21">
        <v>1.98</v>
      </c>
      <c r="F12" s="21"/>
      <c r="G12" s="22">
        <v>30</v>
      </c>
      <c r="H12" s="23" t="s">
        <v>34</v>
      </c>
      <c r="I12" s="24" t="s">
        <v>24</v>
      </c>
      <c r="J12" s="24" t="s">
        <v>24</v>
      </c>
      <c r="K12" s="25" t="s">
        <v>25</v>
      </c>
      <c r="L12" s="26">
        <v>0</v>
      </c>
      <c r="M12" s="27">
        <f t="shared" si="0"/>
        <v>0</v>
      </c>
      <c r="N12" s="28" t="str">
        <f t="shared" si="1"/>
        <v/>
      </c>
      <c r="O12" s="29" t="s">
        <v>24</v>
      </c>
      <c r="P12" s="30" t="s">
        <v>24</v>
      </c>
    </row>
    <row r="13" spans="1:16" ht="15" customHeight="1" x14ac:dyDescent="0.25">
      <c r="A13" s="19" t="s">
        <v>35</v>
      </c>
      <c r="B13" s="20"/>
      <c r="C13" s="21">
        <v>0.33</v>
      </c>
      <c r="D13" s="22">
        <v>6</v>
      </c>
      <c r="E13" s="21">
        <v>1.98</v>
      </c>
      <c r="F13" s="21"/>
      <c r="G13" s="22">
        <v>30</v>
      </c>
      <c r="H13" s="23" t="s">
        <v>36</v>
      </c>
      <c r="I13" s="24" t="s">
        <v>24</v>
      </c>
      <c r="J13" s="24" t="s">
        <v>24</v>
      </c>
      <c r="K13" s="25" t="s">
        <v>25</v>
      </c>
      <c r="L13" s="26">
        <v>0</v>
      </c>
      <c r="M13" s="27">
        <f t="shared" si="0"/>
        <v>0</v>
      </c>
      <c r="N13" s="28" t="str">
        <f t="shared" si="1"/>
        <v/>
      </c>
      <c r="O13" s="29" t="s">
        <v>24</v>
      </c>
      <c r="P13" s="30" t="s">
        <v>24</v>
      </c>
    </row>
    <row r="14" spans="1:16" ht="15" customHeight="1" x14ac:dyDescent="0.25">
      <c r="A14" s="19" t="s">
        <v>37</v>
      </c>
      <c r="B14" s="20"/>
      <c r="C14" s="21">
        <v>0.33</v>
      </c>
      <c r="D14" s="22">
        <v>6</v>
      </c>
      <c r="E14" s="21">
        <v>1.98</v>
      </c>
      <c r="F14" s="21"/>
      <c r="G14" s="22">
        <v>35</v>
      </c>
      <c r="H14" s="23" t="s">
        <v>38</v>
      </c>
      <c r="I14" s="24" t="s">
        <v>24</v>
      </c>
      <c r="J14" s="24" t="s">
        <v>24</v>
      </c>
      <c r="K14" s="25" t="s">
        <v>25</v>
      </c>
      <c r="L14" s="26">
        <v>0</v>
      </c>
      <c r="M14" s="27">
        <f t="shared" si="0"/>
        <v>0</v>
      </c>
      <c r="N14" s="28" t="str">
        <f t="shared" si="1"/>
        <v/>
      </c>
      <c r="O14" s="29" t="s">
        <v>24</v>
      </c>
      <c r="P14" s="30" t="s">
        <v>24</v>
      </c>
    </row>
    <row r="15" spans="1:16" ht="15" customHeight="1" x14ac:dyDescent="0.25">
      <c r="A15" s="19" t="s">
        <v>39</v>
      </c>
      <c r="B15" s="20"/>
      <c r="C15" s="21">
        <v>0.42</v>
      </c>
      <c r="D15" s="22">
        <v>6</v>
      </c>
      <c r="E15" s="21">
        <v>2.52</v>
      </c>
      <c r="F15" s="21"/>
      <c r="G15" s="22">
        <v>35</v>
      </c>
      <c r="H15" s="23" t="s">
        <v>40</v>
      </c>
      <c r="I15" s="24" t="s">
        <v>24</v>
      </c>
      <c r="J15" s="24" t="s">
        <v>24</v>
      </c>
      <c r="K15" s="25" t="s">
        <v>25</v>
      </c>
      <c r="L15" s="26">
        <v>0</v>
      </c>
      <c r="M15" s="27">
        <f t="shared" si="0"/>
        <v>0</v>
      </c>
      <c r="N15" s="28" t="str">
        <f t="shared" si="1"/>
        <v/>
      </c>
      <c r="O15" s="29" t="s">
        <v>24</v>
      </c>
      <c r="P15" s="30" t="s">
        <v>24</v>
      </c>
    </row>
    <row r="16" spans="1:16" ht="15" customHeight="1" x14ac:dyDescent="0.25">
      <c r="A16" s="31"/>
      <c r="B16" s="32"/>
      <c r="C16" s="33"/>
      <c r="D16" s="33"/>
      <c r="E16" s="33"/>
      <c r="F16" s="33"/>
      <c r="G16" s="34"/>
      <c r="H16" s="35" t="s">
        <v>26</v>
      </c>
      <c r="I16" s="36"/>
      <c r="J16" s="37"/>
      <c r="K16" s="38" t="s">
        <v>27</v>
      </c>
      <c r="L16" s="39">
        <f>IFERROR(L10/E10, "0")+IFERROR(L11/E11, "0")+IFERROR(L12/E12, "0")+IFERROR(L13/E13, "0")+IFERROR(L14/E14, "0")+IFERROR(L15/E15, "0")</f>
        <v>0</v>
      </c>
      <c r="M16" s="39">
        <f>IFERROR(M10/E10, "0")+IFERROR(M11/E11, "0")+IFERROR(M12/E12, "0")+IFERROR(M13/E13, "0")+IFERROR(M14/E14, "0")+IFERROR(M15/E15, "0")</f>
        <v>0</v>
      </c>
      <c r="N16" s="40">
        <f>IFERROR(IF(N10="", 0, N10), "0")+IFERROR(IF(N11="", 0, N11), "0")+IFERROR(IF(N12="", 0, N12), "0")+IFERROR(IF(N13="", 0, N13), "0")+IFERROR(IF(N14="", 0, N14), "0")+IFERROR(IF(N15="", 0, N15), "0")</f>
        <v>0</v>
      </c>
      <c r="O16" s="41"/>
      <c r="P16" s="41"/>
    </row>
    <row r="17" spans="1:16" ht="15" customHeight="1" x14ac:dyDescent="0.25">
      <c r="A17" s="31"/>
      <c r="B17" s="32"/>
      <c r="C17" s="33"/>
      <c r="D17" s="33"/>
      <c r="E17" s="33"/>
      <c r="F17" s="33"/>
      <c r="G17" s="34"/>
      <c r="H17" s="35" t="s">
        <v>26</v>
      </c>
      <c r="I17" s="36"/>
      <c r="J17" s="37"/>
      <c r="K17" s="38" t="s">
        <v>25</v>
      </c>
      <c r="L17" s="39">
        <f>IFERROR(SUM(L10:L15), "0")</f>
        <v>0</v>
      </c>
      <c r="M17" s="39">
        <f>IFERROR(SUM(M10:M15), "0")</f>
        <v>0</v>
      </c>
      <c r="N17" s="38"/>
      <c r="O17" s="41"/>
      <c r="P17" s="41"/>
    </row>
    <row r="18" spans="1:16" ht="15" customHeight="1" x14ac:dyDescent="0.25">
      <c r="C18" s="104" t="s">
        <v>41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1:16" ht="15" customHeight="1" x14ac:dyDescent="0.25">
      <c r="A19" s="19" t="s">
        <v>42</v>
      </c>
      <c r="B19" s="20"/>
      <c r="C19" s="21">
        <v>0.05</v>
      </c>
      <c r="D19" s="22">
        <v>12</v>
      </c>
      <c r="E19" s="21">
        <v>0.6</v>
      </c>
      <c r="F19" s="21"/>
      <c r="G19" s="22">
        <v>120</v>
      </c>
      <c r="H19" s="23" t="s">
        <v>43</v>
      </c>
      <c r="I19" s="24" t="s">
        <v>24</v>
      </c>
      <c r="J19" s="24" t="s">
        <v>24</v>
      </c>
      <c r="K19" s="25" t="s">
        <v>25</v>
      </c>
      <c r="L19" s="26">
        <v>0</v>
      </c>
      <c r="M19" s="27">
        <f>IFERROR(IF(L19="", 0, CEILING(L19/$E19, 1)*$E19), "")</f>
        <v>0</v>
      </c>
      <c r="N19" s="28" t="str">
        <f>IFERROR(IF(M19=0, "", ROUNDUP(M19/E19, 0)*0.00753), "")</f>
        <v/>
      </c>
      <c r="O19" s="29" t="s">
        <v>24</v>
      </c>
      <c r="P19" s="30" t="s">
        <v>24</v>
      </c>
    </row>
    <row r="20" spans="1:16" ht="15" customHeight="1" x14ac:dyDescent="0.25">
      <c r="A20" s="19" t="s">
        <v>44</v>
      </c>
      <c r="B20" s="20"/>
      <c r="C20" s="21">
        <v>2.5000000000000001E-2</v>
      </c>
      <c r="D20" s="22">
        <v>10</v>
      </c>
      <c r="E20" s="21">
        <v>0.25</v>
      </c>
      <c r="F20" s="21"/>
      <c r="G20" s="22">
        <v>120</v>
      </c>
      <c r="H20" s="23" t="s">
        <v>45</v>
      </c>
      <c r="I20" s="24" t="s">
        <v>24</v>
      </c>
      <c r="J20" s="24" t="s">
        <v>24</v>
      </c>
      <c r="K20" s="25" t="s">
        <v>25</v>
      </c>
      <c r="L20" s="26">
        <v>0</v>
      </c>
      <c r="M20" s="27">
        <f>IFERROR(IF(L20="", 0, CEILING(L20/$E20, 1)*$E20), "")</f>
        <v>0</v>
      </c>
      <c r="N20" s="28" t="str">
        <f>IFERROR(IF(M20=0, "", ROUNDUP(M20/E20, 0)*0.00502), "")</f>
        <v/>
      </c>
      <c r="O20" s="29" t="s">
        <v>24</v>
      </c>
      <c r="P20" s="30" t="s">
        <v>24</v>
      </c>
    </row>
    <row r="21" spans="1:16" ht="15" customHeight="1" x14ac:dyDescent="0.25">
      <c r="A21" s="31"/>
      <c r="B21" s="32"/>
      <c r="C21" s="33"/>
      <c r="D21" s="33"/>
      <c r="E21" s="33"/>
      <c r="F21" s="33"/>
      <c r="G21" s="34"/>
      <c r="H21" s="35" t="s">
        <v>26</v>
      </c>
      <c r="I21" s="36"/>
      <c r="J21" s="37"/>
      <c r="K21" s="38" t="s">
        <v>27</v>
      </c>
      <c r="L21" s="39">
        <f>IFERROR(L19/E19, "0")+IFERROR(L20/E20, "0")</f>
        <v>0</v>
      </c>
      <c r="M21" s="39">
        <f>IFERROR(M19/E19, "0")+IFERROR(M20/E20, "0")</f>
        <v>0</v>
      </c>
      <c r="N21" s="40">
        <f>IFERROR(IF(N19="", 0, N19), "0")+IFERROR(IF(N20="", 0, N20), "0")</f>
        <v>0</v>
      </c>
      <c r="O21" s="41"/>
      <c r="P21" s="41"/>
    </row>
    <row r="22" spans="1:16" ht="15" customHeight="1" x14ac:dyDescent="0.25">
      <c r="A22" s="31"/>
      <c r="B22" s="32"/>
      <c r="C22" s="33"/>
      <c r="D22" s="33"/>
      <c r="E22" s="33"/>
      <c r="F22" s="33"/>
      <c r="G22" s="34"/>
      <c r="H22" s="35" t="s">
        <v>26</v>
      </c>
      <c r="I22" s="36"/>
      <c r="J22" s="37"/>
      <c r="K22" s="38" t="s">
        <v>25</v>
      </c>
      <c r="L22" s="39">
        <f>IFERROR(SUM(L19:L20), "0")</f>
        <v>0</v>
      </c>
      <c r="M22" s="39">
        <f>IFERROR(SUM(M19:M20), "0")</f>
        <v>0</v>
      </c>
      <c r="N22" s="38"/>
      <c r="O22" s="41"/>
      <c r="P22" s="41"/>
    </row>
    <row r="23" spans="1:16" ht="15" customHeight="1" x14ac:dyDescent="0.25">
      <c r="C23" s="104" t="s">
        <v>46</v>
      </c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1:16" ht="22.5" customHeight="1" x14ac:dyDescent="0.25">
      <c r="A24" s="19" t="s">
        <v>47</v>
      </c>
      <c r="B24" s="20"/>
      <c r="C24" s="21">
        <v>0.3</v>
      </c>
      <c r="D24" s="22">
        <v>6</v>
      </c>
      <c r="E24" s="21">
        <v>1.8</v>
      </c>
      <c r="F24" s="21"/>
      <c r="G24" s="22">
        <v>30</v>
      </c>
      <c r="H24" s="23" t="s">
        <v>48</v>
      </c>
      <c r="I24" s="24" t="s">
        <v>24</v>
      </c>
      <c r="J24" s="24" t="s">
        <v>24</v>
      </c>
      <c r="K24" s="25" t="s">
        <v>25</v>
      </c>
      <c r="L24" s="26">
        <v>0</v>
      </c>
      <c r="M24" s="27">
        <f>IFERROR(IF(L24="", 0, CEILING(L24/$E24, 1)*$E24), "")</f>
        <v>0</v>
      </c>
      <c r="N24" s="28" t="str">
        <f>IFERROR(IF(M24=0, "", ROUNDUP(M24/E24, 0)*0.00753), "")</f>
        <v/>
      </c>
      <c r="O24" s="29" t="s">
        <v>49</v>
      </c>
      <c r="P24" s="30" t="s">
        <v>24</v>
      </c>
    </row>
    <row r="25" spans="1:16" ht="15" customHeight="1" x14ac:dyDescent="0.25">
      <c r="A25" s="31"/>
      <c r="B25" s="32"/>
      <c r="C25" s="33"/>
      <c r="D25" s="33"/>
      <c r="E25" s="33"/>
      <c r="F25" s="33"/>
      <c r="G25" s="34"/>
      <c r="H25" s="35" t="s">
        <v>26</v>
      </c>
      <c r="I25" s="36"/>
      <c r="J25" s="37"/>
      <c r="K25" s="38" t="s">
        <v>27</v>
      </c>
      <c r="L25" s="39">
        <f>IFERROR(L24/E24, "0")</f>
        <v>0</v>
      </c>
      <c r="M25" s="39">
        <f>IFERROR(M24/E24, "0")</f>
        <v>0</v>
      </c>
      <c r="N25" s="40">
        <f>IFERROR(IF(N24="", 0, N24), "0")</f>
        <v>0</v>
      </c>
      <c r="O25" s="41"/>
      <c r="P25" s="41"/>
    </row>
    <row r="26" spans="1:16" ht="15" customHeight="1" x14ac:dyDescent="0.25">
      <c r="A26" s="31"/>
      <c r="B26" s="32"/>
      <c r="C26" s="33"/>
      <c r="D26" s="33"/>
      <c r="E26" s="33"/>
      <c r="F26" s="33"/>
      <c r="G26" s="34"/>
      <c r="H26" s="35" t="s">
        <v>26</v>
      </c>
      <c r="I26" s="36"/>
      <c r="J26" s="37"/>
      <c r="K26" s="38" t="s">
        <v>25</v>
      </c>
      <c r="L26" s="39">
        <f>IFERROR(SUM(L24), "0")</f>
        <v>0</v>
      </c>
      <c r="M26" s="39">
        <f>IFERROR(SUM(M24), "0")</f>
        <v>0</v>
      </c>
      <c r="N26" s="38"/>
      <c r="O26" s="41"/>
      <c r="P26" s="41"/>
    </row>
    <row r="27" spans="1:16" ht="15" customHeight="1" x14ac:dyDescent="0.25">
      <c r="C27" s="104" t="s">
        <v>50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1:16" ht="15" customHeight="1" x14ac:dyDescent="0.25">
      <c r="A28" s="19" t="s">
        <v>51</v>
      </c>
      <c r="B28" s="20"/>
      <c r="C28" s="21">
        <v>2.5000000000000001E-2</v>
      </c>
      <c r="D28" s="22">
        <v>10</v>
      </c>
      <c r="E28" s="21">
        <v>0.25</v>
      </c>
      <c r="F28" s="21"/>
      <c r="G28" s="22">
        <v>120</v>
      </c>
      <c r="H28" s="23" t="s">
        <v>52</v>
      </c>
      <c r="I28" s="24" t="s">
        <v>24</v>
      </c>
      <c r="J28" s="24" t="s">
        <v>24</v>
      </c>
      <c r="K28" s="25" t="s">
        <v>25</v>
      </c>
      <c r="L28" s="26">
        <v>0</v>
      </c>
      <c r="M28" s="27">
        <f>IFERROR(IF(L28="", 0, CEILING(L28/$E28, 1)*$E28), "")</f>
        <v>0</v>
      </c>
      <c r="N28" s="28" t="str">
        <f>IFERROR(IF(M28=0, "", ROUNDUP(M28/E28, 0)*0.00753), "")</f>
        <v/>
      </c>
      <c r="O28" s="29" t="s">
        <v>24</v>
      </c>
      <c r="P28" s="30" t="s">
        <v>24</v>
      </c>
    </row>
    <row r="29" spans="1:16" ht="15" customHeight="1" x14ac:dyDescent="0.25">
      <c r="A29" s="31"/>
      <c r="B29" s="32"/>
      <c r="C29" s="33"/>
      <c r="D29" s="33"/>
      <c r="E29" s="33"/>
      <c r="F29" s="33"/>
      <c r="G29" s="34"/>
      <c r="H29" s="35" t="s">
        <v>26</v>
      </c>
      <c r="I29" s="36"/>
      <c r="J29" s="37"/>
      <c r="K29" s="38" t="s">
        <v>27</v>
      </c>
      <c r="L29" s="39">
        <f>IFERROR(L28/E28, "0")</f>
        <v>0</v>
      </c>
      <c r="M29" s="39">
        <f>IFERROR(M28/E28, "0")</f>
        <v>0</v>
      </c>
      <c r="N29" s="40">
        <f>IFERROR(IF(N28="", 0, N28), "0")</f>
        <v>0</v>
      </c>
      <c r="O29" s="41"/>
      <c r="P29" s="41"/>
    </row>
    <row r="30" spans="1:16" ht="15" customHeight="1" x14ac:dyDescent="0.25">
      <c r="A30" s="31"/>
      <c r="B30" s="32"/>
      <c r="C30" s="33"/>
      <c r="D30" s="33"/>
      <c r="E30" s="33"/>
      <c r="F30" s="33"/>
      <c r="G30" s="34"/>
      <c r="H30" s="35" t="s">
        <v>26</v>
      </c>
      <c r="I30" s="36"/>
      <c r="J30" s="37"/>
      <c r="K30" s="38" t="s">
        <v>25</v>
      </c>
      <c r="L30" s="39">
        <f>IFERROR(SUM(L28), "0")</f>
        <v>0</v>
      </c>
      <c r="M30" s="39">
        <f>IFERROR(SUM(M28), "0")</f>
        <v>0</v>
      </c>
      <c r="N30" s="38"/>
      <c r="O30" s="41"/>
      <c r="P30" s="41"/>
    </row>
    <row r="31" spans="1:16" ht="15" customHeight="1" x14ac:dyDescent="0.25">
      <c r="C31" s="106" t="s">
        <v>53</v>
      </c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</row>
    <row r="32" spans="1:16" ht="15" customHeight="1" x14ac:dyDescent="0.25">
      <c r="C32" s="105" t="s">
        <v>54</v>
      </c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</row>
    <row r="33" spans="1:16" ht="15" customHeight="1" x14ac:dyDescent="0.25">
      <c r="C33" s="104" t="s">
        <v>55</v>
      </c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</row>
    <row r="34" spans="1:16" ht="15" customHeight="1" x14ac:dyDescent="0.25">
      <c r="A34" s="19" t="s">
        <v>56</v>
      </c>
      <c r="B34" s="20">
        <v>312</v>
      </c>
      <c r="C34" s="21">
        <v>1.35</v>
      </c>
      <c r="D34" s="22">
        <v>8</v>
      </c>
      <c r="E34" s="21">
        <v>10.8</v>
      </c>
      <c r="F34" s="21"/>
      <c r="G34" s="22">
        <v>50</v>
      </c>
      <c r="H34" s="42" t="s">
        <v>57</v>
      </c>
      <c r="I34" s="24" t="s">
        <v>24</v>
      </c>
      <c r="J34" s="24" t="s">
        <v>24</v>
      </c>
      <c r="K34" s="25" t="s">
        <v>25</v>
      </c>
      <c r="L34" s="26">
        <v>0</v>
      </c>
      <c r="M34" s="27">
        <f>IFERROR(IF(L34="", 0, CEILING(L34/$E34, 1)*$E34), "")</f>
        <v>0</v>
      </c>
      <c r="N34" s="28" t="str">
        <f>IFERROR(IF(M34=0, "", ROUNDUP(M34/E34, 0)*0.02175), "")</f>
        <v/>
      </c>
      <c r="O34" s="29" t="s">
        <v>24</v>
      </c>
      <c r="P34" s="30" t="s">
        <v>24</v>
      </c>
    </row>
    <row r="35" spans="1:16" ht="15" customHeight="1" x14ac:dyDescent="0.25">
      <c r="A35" s="19" t="s">
        <v>58</v>
      </c>
      <c r="B35" s="20">
        <v>324</v>
      </c>
      <c r="C35" s="21">
        <v>0.45</v>
      </c>
      <c r="D35" s="22">
        <v>6</v>
      </c>
      <c r="E35" s="21">
        <v>2.7</v>
      </c>
      <c r="F35" s="21"/>
      <c r="G35" s="22">
        <v>50</v>
      </c>
      <c r="H35" s="42" t="s">
        <v>59</v>
      </c>
      <c r="I35" s="24" t="s">
        <v>24</v>
      </c>
      <c r="J35" s="24" t="s">
        <v>24</v>
      </c>
      <c r="K35" s="25" t="s">
        <v>25</v>
      </c>
      <c r="L35" s="26">
        <v>0</v>
      </c>
      <c r="M35" s="27">
        <f>IFERROR(IF(L35="", 0, CEILING(L35/$E35, 1)*$E35), "")</f>
        <v>0</v>
      </c>
      <c r="N35" s="28" t="str">
        <f>IFERROR(IF(M35=0, "", ROUNDUP(M35/E35, 0)*0.00753), "")</f>
        <v/>
      </c>
      <c r="O35" s="29" t="s">
        <v>24</v>
      </c>
      <c r="P35" s="30" t="s">
        <v>24</v>
      </c>
    </row>
    <row r="36" spans="1:16" ht="15" customHeight="1" x14ac:dyDescent="0.25">
      <c r="A36" s="31"/>
      <c r="B36" s="32"/>
      <c r="C36" s="33"/>
      <c r="D36" s="33"/>
      <c r="E36" s="33"/>
      <c r="F36" s="33"/>
      <c r="G36" s="34"/>
      <c r="H36" s="35" t="s">
        <v>26</v>
      </c>
      <c r="I36" s="36"/>
      <c r="J36" s="37"/>
      <c r="K36" s="38" t="s">
        <v>27</v>
      </c>
      <c r="L36" s="39">
        <f>IFERROR(L34/E34, "0")+IFERROR(L35/E35, "0")</f>
        <v>0</v>
      </c>
      <c r="M36" s="39">
        <f>IFERROR(M34/E34, "0")+IFERROR(M35/E35, "0")</f>
        <v>0</v>
      </c>
      <c r="N36" s="40">
        <f>IFERROR(IF(N34="", 0, N34), "0")+IFERROR(IF(N35="", 0, N35), "0")</f>
        <v>0</v>
      </c>
      <c r="O36" s="41"/>
      <c r="P36" s="41"/>
    </row>
    <row r="37" spans="1:16" ht="15" customHeight="1" x14ac:dyDescent="0.25">
      <c r="A37" s="31"/>
      <c r="B37" s="32"/>
      <c r="C37" s="33"/>
      <c r="D37" s="33"/>
      <c r="E37" s="33"/>
      <c r="F37" s="33"/>
      <c r="G37" s="34"/>
      <c r="H37" s="35" t="s">
        <v>26</v>
      </c>
      <c r="I37" s="36"/>
      <c r="J37" s="37"/>
      <c r="K37" s="38" t="s">
        <v>25</v>
      </c>
      <c r="L37" s="39">
        <f>IFERROR(SUM(L34:L35), "0")</f>
        <v>0</v>
      </c>
      <c r="M37" s="39">
        <f>IFERROR(SUM(M34:M35), "0")</f>
        <v>0</v>
      </c>
      <c r="N37" s="38"/>
      <c r="O37" s="41"/>
      <c r="P37" s="41"/>
    </row>
    <row r="38" spans="1:16" ht="15" customHeight="1" x14ac:dyDescent="0.25">
      <c r="C38" s="105" t="s">
        <v>60</v>
      </c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</row>
    <row r="39" spans="1:16" ht="15" customHeight="1" x14ac:dyDescent="0.25">
      <c r="C39" s="104" t="s">
        <v>61</v>
      </c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1:16" ht="15" customHeight="1" x14ac:dyDescent="0.25">
      <c r="A40" s="19" t="s">
        <v>62</v>
      </c>
      <c r="B40" s="20">
        <v>330</v>
      </c>
      <c r="C40" s="21">
        <v>1.35</v>
      </c>
      <c r="D40" s="22">
        <v>8</v>
      </c>
      <c r="E40" s="21">
        <v>10.8</v>
      </c>
      <c r="F40" s="21"/>
      <c r="G40" s="22">
        <v>50</v>
      </c>
      <c r="H40" s="42" t="s">
        <v>63</v>
      </c>
      <c r="I40" s="24" t="s">
        <v>24</v>
      </c>
      <c r="J40" s="24" t="s">
        <v>24</v>
      </c>
      <c r="K40" s="25" t="s">
        <v>25</v>
      </c>
      <c r="L40" s="26">
        <v>0</v>
      </c>
      <c r="M40" s="27">
        <f>IFERROR(IF(L40="", 0, CEILING(L40/$E40, 1)*$E40), "")</f>
        <v>0</v>
      </c>
      <c r="N40" s="28" t="str">
        <f>IFERROR(IF(M40=0, "", ROUNDUP(M40/E40, 0)*0.02175), "")</f>
        <v/>
      </c>
      <c r="O40" s="29" t="s">
        <v>24</v>
      </c>
      <c r="P40" s="30" t="s">
        <v>24</v>
      </c>
    </row>
    <row r="41" spans="1:16" ht="15" customHeight="1" x14ac:dyDescent="0.25">
      <c r="A41" s="19" t="s">
        <v>64</v>
      </c>
      <c r="B41" s="20">
        <v>319</v>
      </c>
      <c r="C41" s="21">
        <v>0.45</v>
      </c>
      <c r="D41" s="22">
        <v>10</v>
      </c>
      <c r="E41" s="21">
        <v>4.5</v>
      </c>
      <c r="F41" s="21"/>
      <c r="G41" s="22">
        <v>50</v>
      </c>
      <c r="H41" s="42" t="s">
        <v>65</v>
      </c>
      <c r="I41" s="24" t="s">
        <v>24</v>
      </c>
      <c r="J41" s="24" t="s">
        <v>24</v>
      </c>
      <c r="K41" s="25" t="s">
        <v>25</v>
      </c>
      <c r="L41" s="26">
        <v>0</v>
      </c>
      <c r="M41" s="27">
        <f>IFERROR(IF(L41="", 0, CEILING(L41/$E41, 1)*$E41), "")</f>
        <v>0</v>
      </c>
      <c r="N41" s="28" t="str">
        <f>IFERROR(IF(M41=0, "", ROUNDUP(M41/E41, 0)*0.00937), "")</f>
        <v/>
      </c>
      <c r="O41" s="29" t="s">
        <v>24</v>
      </c>
      <c r="P41" s="30" t="s">
        <v>24</v>
      </c>
    </row>
    <row r="42" spans="1:16" ht="15" customHeight="1" x14ac:dyDescent="0.25">
      <c r="A42" s="19" t="s">
        <v>66</v>
      </c>
      <c r="B42" s="20"/>
      <c r="C42" s="21">
        <v>0.4</v>
      </c>
      <c r="D42" s="22">
        <v>10</v>
      </c>
      <c r="E42" s="21">
        <v>4</v>
      </c>
      <c r="F42" s="21"/>
      <c r="G42" s="22">
        <v>50</v>
      </c>
      <c r="H42" s="23" t="s">
        <v>67</v>
      </c>
      <c r="I42" s="24" t="s">
        <v>24</v>
      </c>
      <c r="J42" s="24" t="s">
        <v>24</v>
      </c>
      <c r="K42" s="25" t="s">
        <v>25</v>
      </c>
      <c r="L42" s="26">
        <v>0</v>
      </c>
      <c r="M42" s="27">
        <f>IFERROR(IF(L42="", 0, CEILING(L42/$E42, 1)*$E42), "")</f>
        <v>0</v>
      </c>
      <c r="N42" s="28" t="str">
        <f>IFERROR(IF(M42=0, "", ROUNDUP(M42/E42, 0)*0.00937), "")</f>
        <v/>
      </c>
      <c r="O42" s="29" t="s">
        <v>24</v>
      </c>
      <c r="P42" s="30" t="s">
        <v>24</v>
      </c>
    </row>
    <row r="43" spans="1:16" ht="15" customHeight="1" x14ac:dyDescent="0.25">
      <c r="A43" s="31"/>
      <c r="B43" s="32"/>
      <c r="C43" s="33"/>
      <c r="D43" s="33"/>
      <c r="E43" s="33"/>
      <c r="F43" s="33"/>
      <c r="G43" s="34"/>
      <c r="H43" s="35" t="s">
        <v>26</v>
      </c>
      <c r="I43" s="36"/>
      <c r="J43" s="37"/>
      <c r="K43" s="38" t="s">
        <v>27</v>
      </c>
      <c r="L43" s="39">
        <f>IFERROR(L40/E40, "0")+IFERROR(L41/E41, "0")+IFERROR(L42/E42, "0")</f>
        <v>0</v>
      </c>
      <c r="M43" s="39">
        <f>IFERROR(M40/E40, "0")+IFERROR(M41/E41, "0")+IFERROR(M42/E42, "0")</f>
        <v>0</v>
      </c>
      <c r="N43" s="40">
        <f>IFERROR(IF(N40="", 0, N40), "0")+IFERROR(IF(N41="", 0, N41), "0")+IFERROR(IF(N42="", 0, N42), "0")</f>
        <v>0</v>
      </c>
      <c r="O43" s="41"/>
      <c r="P43" s="41"/>
    </row>
    <row r="44" spans="1:16" ht="15" customHeight="1" x14ac:dyDescent="0.25">
      <c r="A44" s="31"/>
      <c r="B44" s="32"/>
      <c r="C44" s="33"/>
      <c r="D44" s="33"/>
      <c r="E44" s="33"/>
      <c r="F44" s="33"/>
      <c r="G44" s="34"/>
      <c r="H44" s="35" t="s">
        <v>26</v>
      </c>
      <c r="I44" s="36"/>
      <c r="J44" s="37"/>
      <c r="K44" s="38" t="s">
        <v>25</v>
      </c>
      <c r="L44" s="39">
        <f>IFERROR(SUM(L40:L42), "0")</f>
        <v>0</v>
      </c>
      <c r="M44" s="39">
        <f>IFERROR(SUM(M40:M42), "0")</f>
        <v>0</v>
      </c>
      <c r="N44" s="38"/>
      <c r="O44" s="41"/>
      <c r="P44" s="41"/>
    </row>
    <row r="45" spans="1:16" ht="15" customHeight="1" x14ac:dyDescent="0.25">
      <c r="C45" s="105" t="s">
        <v>68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</row>
    <row r="46" spans="1:16" ht="15" customHeight="1" x14ac:dyDescent="0.25">
      <c r="C46" s="104" t="s">
        <v>61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1:16" ht="15" customHeight="1" x14ac:dyDescent="0.25">
      <c r="A47" s="19" t="s">
        <v>69</v>
      </c>
      <c r="B47" s="20" t="s">
        <v>70</v>
      </c>
      <c r="C47" s="21">
        <v>1.35</v>
      </c>
      <c r="D47" s="22">
        <v>8</v>
      </c>
      <c r="E47" s="21">
        <v>10.8</v>
      </c>
      <c r="F47" s="21"/>
      <c r="G47" s="22">
        <v>50</v>
      </c>
      <c r="H47" s="42" t="s">
        <v>71</v>
      </c>
      <c r="I47" s="24" t="s">
        <v>24</v>
      </c>
      <c r="J47" s="24" t="s">
        <v>24</v>
      </c>
      <c r="K47" s="25" t="s">
        <v>25</v>
      </c>
      <c r="L47" s="26">
        <v>0</v>
      </c>
      <c r="M47" s="27">
        <f t="shared" ref="M47:M62" si="2">IFERROR(IF(L47="", 0, CEILING(L47/$E47, 1)*$E47), "")</f>
        <v>0</v>
      </c>
      <c r="N47" s="28" t="str">
        <f>IFERROR(IF(M47=0, "", ROUNDUP(M47/E47, 0)*0.02175), "")</f>
        <v/>
      </c>
      <c r="O47" s="29" t="s">
        <v>24</v>
      </c>
      <c r="P47" s="30" t="s">
        <v>24</v>
      </c>
    </row>
    <row r="48" spans="1:16" ht="15" customHeight="1" x14ac:dyDescent="0.25">
      <c r="A48" s="19" t="s">
        <v>72</v>
      </c>
      <c r="B48" s="20" t="s">
        <v>73</v>
      </c>
      <c r="C48" s="21">
        <v>1.35</v>
      </c>
      <c r="D48" s="22">
        <v>8</v>
      </c>
      <c r="E48" s="21">
        <v>10.8</v>
      </c>
      <c r="F48" s="21"/>
      <c r="G48" s="22">
        <v>50</v>
      </c>
      <c r="H48" s="42" t="s">
        <v>74</v>
      </c>
      <c r="I48" s="24" t="s">
        <v>24</v>
      </c>
      <c r="J48" s="24" t="s">
        <v>24</v>
      </c>
      <c r="K48" s="25" t="s">
        <v>25</v>
      </c>
      <c r="L48" s="26">
        <v>0</v>
      </c>
      <c r="M48" s="27">
        <f t="shared" si="2"/>
        <v>0</v>
      </c>
      <c r="N48" s="28" t="str">
        <f>IFERROR(IF(M48=0, "", ROUNDUP(M48/E48, 0)*0.02175), "")</f>
        <v/>
      </c>
      <c r="O48" s="29" t="s">
        <v>24</v>
      </c>
      <c r="P48" s="30" t="s">
        <v>24</v>
      </c>
    </row>
    <row r="49" spans="1:16" ht="15" customHeight="1" x14ac:dyDescent="0.25">
      <c r="A49" s="19" t="s">
        <v>75</v>
      </c>
      <c r="B49" s="20" t="s">
        <v>76</v>
      </c>
      <c r="C49" s="21">
        <v>1.35</v>
      </c>
      <c r="D49" s="22">
        <v>8</v>
      </c>
      <c r="E49" s="21">
        <v>10.8</v>
      </c>
      <c r="F49" s="21"/>
      <c r="G49" s="22">
        <v>50</v>
      </c>
      <c r="H49" s="42" t="s">
        <v>77</v>
      </c>
      <c r="I49" s="24" t="s">
        <v>24</v>
      </c>
      <c r="J49" s="24" t="s">
        <v>24</v>
      </c>
      <c r="K49" s="25" t="s">
        <v>25</v>
      </c>
      <c r="L49" s="26">
        <v>0</v>
      </c>
      <c r="M49" s="27">
        <f t="shared" si="2"/>
        <v>0</v>
      </c>
      <c r="N49" s="28" t="str">
        <f>IFERROR(IF(M49=0, "", ROUNDUP(M49/E49, 0)*0.02175), "")</f>
        <v/>
      </c>
      <c r="O49" s="29" t="s">
        <v>24</v>
      </c>
      <c r="P49" s="30" t="s">
        <v>24</v>
      </c>
    </row>
    <row r="50" spans="1:16" ht="15" customHeight="1" x14ac:dyDescent="0.25">
      <c r="A50" s="19" t="s">
        <v>78</v>
      </c>
      <c r="B50" s="20"/>
      <c r="C50" s="21">
        <v>1.35</v>
      </c>
      <c r="D50" s="22">
        <v>8</v>
      </c>
      <c r="E50" s="21">
        <v>10.8</v>
      </c>
      <c r="F50" s="21"/>
      <c r="G50" s="22">
        <v>45</v>
      </c>
      <c r="H50" s="23" t="s">
        <v>79</v>
      </c>
      <c r="I50" s="24" t="s">
        <v>24</v>
      </c>
      <c r="J50" s="24" t="s">
        <v>24</v>
      </c>
      <c r="K50" s="25" t="s">
        <v>25</v>
      </c>
      <c r="L50" s="26">
        <v>0</v>
      </c>
      <c r="M50" s="27">
        <f t="shared" si="2"/>
        <v>0</v>
      </c>
      <c r="N50" s="28" t="str">
        <f>IFERROR(IF(M50=0, "", ROUNDUP(M50/E50, 0)*0.02175), "")</f>
        <v/>
      </c>
      <c r="O50" s="29" t="s">
        <v>24</v>
      </c>
      <c r="P50" s="30" t="s">
        <v>24</v>
      </c>
    </row>
    <row r="51" spans="1:16" ht="15" customHeight="1" x14ac:dyDescent="0.25">
      <c r="A51" s="19" t="s">
        <v>80</v>
      </c>
      <c r="B51" s="20"/>
      <c r="C51" s="21">
        <v>1.35</v>
      </c>
      <c r="D51" s="22">
        <v>8</v>
      </c>
      <c r="E51" s="21">
        <v>10.8</v>
      </c>
      <c r="F51" s="21"/>
      <c r="G51" s="22">
        <v>50</v>
      </c>
      <c r="H51" s="42" t="s">
        <v>81</v>
      </c>
      <c r="I51" s="24" t="s">
        <v>24</v>
      </c>
      <c r="J51" s="24" t="s">
        <v>24</v>
      </c>
      <c r="K51" s="25" t="s">
        <v>25</v>
      </c>
      <c r="L51" s="26">
        <v>0</v>
      </c>
      <c r="M51" s="27">
        <f t="shared" si="2"/>
        <v>0</v>
      </c>
      <c r="N51" s="28" t="str">
        <f>IFERROR(IF(M51=0, "", ROUNDUP(M51/E51, 0)*0.02175), "")</f>
        <v/>
      </c>
      <c r="O51" s="29" t="s">
        <v>24</v>
      </c>
      <c r="P51" s="30" t="s">
        <v>24</v>
      </c>
    </row>
    <row r="52" spans="1:16" ht="15" customHeight="1" x14ac:dyDescent="0.25">
      <c r="A52" s="19" t="s">
        <v>82</v>
      </c>
      <c r="B52" s="20" t="s">
        <v>83</v>
      </c>
      <c r="C52" s="21">
        <v>0.5</v>
      </c>
      <c r="D52" s="22">
        <v>6</v>
      </c>
      <c r="E52" s="21">
        <v>3</v>
      </c>
      <c r="F52" s="21"/>
      <c r="G52" s="22">
        <v>50</v>
      </c>
      <c r="H52" s="42" t="s">
        <v>84</v>
      </c>
      <c r="I52" s="24" t="s">
        <v>24</v>
      </c>
      <c r="J52" s="24" t="s">
        <v>24</v>
      </c>
      <c r="K52" s="25" t="s">
        <v>25</v>
      </c>
      <c r="L52" s="26">
        <v>0</v>
      </c>
      <c r="M52" s="27">
        <f t="shared" si="2"/>
        <v>0</v>
      </c>
      <c r="N52" s="28" t="str">
        <f>IFERROR(IF(M52=0, "", ROUNDUP(M52/E52, 0)*0.00753), "")</f>
        <v/>
      </c>
      <c r="O52" s="29" t="s">
        <v>24</v>
      </c>
      <c r="P52" s="30" t="s">
        <v>24</v>
      </c>
    </row>
    <row r="53" spans="1:16" ht="15" customHeight="1" x14ac:dyDescent="0.25">
      <c r="A53" s="19" t="s">
        <v>85</v>
      </c>
      <c r="B53" s="20" t="s">
        <v>86</v>
      </c>
      <c r="C53" s="21">
        <v>0.4</v>
      </c>
      <c r="D53" s="22">
        <v>10</v>
      </c>
      <c r="E53" s="21">
        <v>4</v>
      </c>
      <c r="F53" s="21"/>
      <c r="G53" s="22">
        <v>50</v>
      </c>
      <c r="H53" s="42" t="s">
        <v>87</v>
      </c>
      <c r="I53" s="24" t="s">
        <v>24</v>
      </c>
      <c r="J53" s="24" t="s">
        <v>24</v>
      </c>
      <c r="K53" s="25" t="s">
        <v>25</v>
      </c>
      <c r="L53" s="26">
        <v>0</v>
      </c>
      <c r="M53" s="27">
        <f t="shared" si="2"/>
        <v>0</v>
      </c>
      <c r="N53" s="28" t="str">
        <f t="shared" ref="N53:N58" si="3">IFERROR(IF(M53=0, "", ROUNDUP(M53/E53, 0)*0.00937), "")</f>
        <v/>
      </c>
      <c r="O53" s="29" t="s">
        <v>24</v>
      </c>
      <c r="P53" s="30" t="s">
        <v>24</v>
      </c>
    </row>
    <row r="54" spans="1:16" ht="15" customHeight="1" x14ac:dyDescent="0.25">
      <c r="A54" s="19" t="s">
        <v>88</v>
      </c>
      <c r="B54" s="43" t="s">
        <v>89</v>
      </c>
      <c r="C54" s="21">
        <v>0.4</v>
      </c>
      <c r="D54" s="22">
        <v>10</v>
      </c>
      <c r="E54" s="21">
        <v>4</v>
      </c>
      <c r="F54" s="21"/>
      <c r="G54" s="22">
        <v>50</v>
      </c>
      <c r="H54" s="42" t="s">
        <v>90</v>
      </c>
      <c r="I54" s="24" t="s">
        <v>24</v>
      </c>
      <c r="J54" s="24" t="s">
        <v>24</v>
      </c>
      <c r="K54" s="25" t="s">
        <v>25</v>
      </c>
      <c r="L54" s="26">
        <v>0</v>
      </c>
      <c r="M54" s="27">
        <f t="shared" si="2"/>
        <v>0</v>
      </c>
      <c r="N54" s="28" t="str">
        <f t="shared" si="3"/>
        <v/>
      </c>
      <c r="O54" s="29" t="s">
        <v>24</v>
      </c>
      <c r="P54" s="30" t="s">
        <v>24</v>
      </c>
    </row>
    <row r="55" spans="1:16" ht="15" customHeight="1" x14ac:dyDescent="0.25">
      <c r="A55" s="19" t="s">
        <v>91</v>
      </c>
      <c r="B55" s="20"/>
      <c r="C55" s="21">
        <v>0.6</v>
      </c>
      <c r="D55" s="22">
        <v>8</v>
      </c>
      <c r="E55" s="21">
        <v>4.8</v>
      </c>
      <c r="F55" s="21"/>
      <c r="G55" s="22">
        <v>45</v>
      </c>
      <c r="H55" s="23" t="s">
        <v>92</v>
      </c>
      <c r="I55" s="24" t="s">
        <v>24</v>
      </c>
      <c r="J55" s="24" t="s">
        <v>24</v>
      </c>
      <c r="K55" s="25" t="s">
        <v>25</v>
      </c>
      <c r="L55" s="26">
        <v>0</v>
      </c>
      <c r="M55" s="27">
        <f t="shared" si="2"/>
        <v>0</v>
      </c>
      <c r="N55" s="28" t="str">
        <f t="shared" si="3"/>
        <v/>
      </c>
      <c r="O55" s="29" t="s">
        <v>24</v>
      </c>
      <c r="P55" s="30" t="s">
        <v>24</v>
      </c>
    </row>
    <row r="56" spans="1:16" ht="15" customHeight="1" x14ac:dyDescent="0.25">
      <c r="A56" s="19" t="s">
        <v>93</v>
      </c>
      <c r="B56" s="20"/>
      <c r="C56" s="21">
        <v>0.4</v>
      </c>
      <c r="D56" s="22">
        <v>10</v>
      </c>
      <c r="E56" s="21">
        <v>4</v>
      </c>
      <c r="F56" s="21"/>
      <c r="G56" s="22">
        <v>50</v>
      </c>
      <c r="H56" s="42" t="s">
        <v>94</v>
      </c>
      <c r="I56" s="24" t="s">
        <v>24</v>
      </c>
      <c r="J56" s="24" t="s">
        <v>24</v>
      </c>
      <c r="K56" s="25" t="s">
        <v>25</v>
      </c>
      <c r="L56" s="26">
        <v>0</v>
      </c>
      <c r="M56" s="27">
        <f t="shared" si="2"/>
        <v>0</v>
      </c>
      <c r="N56" s="28" t="str">
        <f t="shared" si="3"/>
        <v/>
      </c>
      <c r="O56" s="29" t="s">
        <v>24</v>
      </c>
      <c r="P56" s="30" t="s">
        <v>24</v>
      </c>
    </row>
    <row r="57" spans="1:16" ht="15" customHeight="1" x14ac:dyDescent="0.25">
      <c r="A57" s="19" t="s">
        <v>95</v>
      </c>
      <c r="B57" s="20">
        <v>322</v>
      </c>
      <c r="C57" s="21">
        <v>0.45</v>
      </c>
      <c r="D57" s="22">
        <v>10</v>
      </c>
      <c r="E57" s="21">
        <v>4.5</v>
      </c>
      <c r="F57" s="21"/>
      <c r="G57" s="22">
        <v>50</v>
      </c>
      <c r="H57" s="42" t="s">
        <v>96</v>
      </c>
      <c r="I57" s="24" t="s">
        <v>24</v>
      </c>
      <c r="J57" s="24" t="s">
        <v>24</v>
      </c>
      <c r="K57" s="25" t="s">
        <v>25</v>
      </c>
      <c r="L57" s="26">
        <v>0</v>
      </c>
      <c r="M57" s="27">
        <f t="shared" si="2"/>
        <v>0</v>
      </c>
      <c r="N57" s="28" t="str">
        <f t="shared" si="3"/>
        <v/>
      </c>
      <c r="O57" s="29" t="s">
        <v>24</v>
      </c>
      <c r="P57" s="30" t="s">
        <v>24</v>
      </c>
    </row>
    <row r="58" spans="1:16" ht="15" customHeight="1" x14ac:dyDescent="0.25">
      <c r="A58" s="19" t="s">
        <v>97</v>
      </c>
      <c r="B58" s="20" t="s">
        <v>98</v>
      </c>
      <c r="C58" s="21">
        <v>0.5</v>
      </c>
      <c r="D58" s="22">
        <v>10</v>
      </c>
      <c r="E58" s="21">
        <v>5</v>
      </c>
      <c r="F58" s="21"/>
      <c r="G58" s="22">
        <v>45</v>
      </c>
      <c r="H58" s="42" t="s">
        <v>99</v>
      </c>
      <c r="I58" s="24" t="s">
        <v>24</v>
      </c>
      <c r="J58" s="24" t="s">
        <v>24</v>
      </c>
      <c r="K58" s="25" t="s">
        <v>25</v>
      </c>
      <c r="L58" s="26">
        <v>0</v>
      </c>
      <c r="M58" s="27">
        <f t="shared" si="2"/>
        <v>0</v>
      </c>
      <c r="N58" s="28" t="str">
        <f t="shared" si="3"/>
        <v/>
      </c>
      <c r="O58" s="29" t="s">
        <v>24</v>
      </c>
      <c r="P58" s="30" t="s">
        <v>24</v>
      </c>
    </row>
    <row r="59" spans="1:16" ht="15" customHeight="1" x14ac:dyDescent="0.25">
      <c r="A59" s="19" t="s">
        <v>100</v>
      </c>
      <c r="B59" s="20"/>
      <c r="C59" s="21">
        <v>0.45</v>
      </c>
      <c r="D59" s="22">
        <v>6</v>
      </c>
      <c r="E59" s="21">
        <v>2.7</v>
      </c>
      <c r="F59" s="21"/>
      <c r="G59" s="22">
        <v>45</v>
      </c>
      <c r="H59" s="23" t="s">
        <v>101</v>
      </c>
      <c r="I59" s="24" t="s">
        <v>24</v>
      </c>
      <c r="J59" s="24" t="s">
        <v>24</v>
      </c>
      <c r="K59" s="25" t="s">
        <v>25</v>
      </c>
      <c r="L59" s="26">
        <v>0</v>
      </c>
      <c r="M59" s="27">
        <f t="shared" si="2"/>
        <v>0</v>
      </c>
      <c r="N59" s="28" t="str">
        <f>IFERROR(IF(M59=0, "", ROUNDUP(M59/E59, 0)*0.00753), "")</f>
        <v/>
      </c>
      <c r="O59" s="29" t="s">
        <v>24</v>
      </c>
      <c r="P59" s="30" t="s">
        <v>24</v>
      </c>
    </row>
    <row r="60" spans="1:16" ht="15" customHeight="1" x14ac:dyDescent="0.25">
      <c r="A60" s="19" t="s">
        <v>102</v>
      </c>
      <c r="B60" s="20"/>
      <c r="C60" s="21">
        <v>0.375</v>
      </c>
      <c r="D60" s="22">
        <v>10</v>
      </c>
      <c r="E60" s="21">
        <v>3.75</v>
      </c>
      <c r="F60" s="21"/>
      <c r="G60" s="22">
        <v>50</v>
      </c>
      <c r="H60" s="44" t="s">
        <v>103</v>
      </c>
      <c r="I60" s="24" t="s">
        <v>24</v>
      </c>
      <c r="J60" s="24" t="s">
        <v>24</v>
      </c>
      <c r="K60" s="25" t="s">
        <v>25</v>
      </c>
      <c r="L60" s="26">
        <v>0</v>
      </c>
      <c r="M60" s="27">
        <f t="shared" si="2"/>
        <v>0</v>
      </c>
      <c r="N60" s="28" t="str">
        <f>IFERROR(IF(M60=0, "", ROUNDUP(M60/E60, 0)*0.00937), "")</f>
        <v/>
      </c>
      <c r="O60" s="29" t="s">
        <v>24</v>
      </c>
      <c r="P60" s="30" t="s">
        <v>24</v>
      </c>
    </row>
    <row r="61" spans="1:16" ht="15" customHeight="1" x14ac:dyDescent="0.25">
      <c r="A61" s="19" t="s">
        <v>104</v>
      </c>
      <c r="B61" s="20"/>
      <c r="C61" s="21">
        <v>0.45</v>
      </c>
      <c r="D61" s="22">
        <v>10</v>
      </c>
      <c r="E61" s="21">
        <v>4.5</v>
      </c>
      <c r="F61" s="21"/>
      <c r="G61" s="22">
        <v>50</v>
      </c>
      <c r="H61" s="42" t="s">
        <v>105</v>
      </c>
      <c r="I61" s="24" t="s">
        <v>24</v>
      </c>
      <c r="J61" s="24" t="s">
        <v>24</v>
      </c>
      <c r="K61" s="25" t="s">
        <v>25</v>
      </c>
      <c r="L61" s="26">
        <v>0</v>
      </c>
      <c r="M61" s="27">
        <f t="shared" si="2"/>
        <v>0</v>
      </c>
      <c r="N61" s="28" t="str">
        <f>IFERROR(IF(M61=0, "", ROUNDUP(M61/E61, 0)*0.00937), "")</f>
        <v/>
      </c>
      <c r="O61" s="29" t="s">
        <v>24</v>
      </c>
      <c r="P61" s="30" t="s">
        <v>24</v>
      </c>
    </row>
    <row r="62" spans="1:16" ht="15" customHeight="1" x14ac:dyDescent="0.25">
      <c r="A62" s="19" t="s">
        <v>106</v>
      </c>
      <c r="B62" s="20"/>
      <c r="C62" s="21">
        <v>0.75</v>
      </c>
      <c r="D62" s="22">
        <v>6</v>
      </c>
      <c r="E62" s="21">
        <v>4.5</v>
      </c>
      <c r="F62" s="21"/>
      <c r="G62" s="22">
        <v>50</v>
      </c>
      <c r="H62" s="23" t="s">
        <v>107</v>
      </c>
      <c r="I62" s="24" t="s">
        <v>24</v>
      </c>
      <c r="J62" s="24" t="s">
        <v>24</v>
      </c>
      <c r="K62" s="25" t="s">
        <v>25</v>
      </c>
      <c r="L62" s="26">
        <v>0</v>
      </c>
      <c r="M62" s="27">
        <f t="shared" si="2"/>
        <v>0</v>
      </c>
      <c r="N62" s="28" t="str">
        <f>IFERROR(IF(M62=0, "", ROUNDUP(M62/E62, 0)*0.00937), "")</f>
        <v/>
      </c>
      <c r="O62" s="29" t="s">
        <v>24</v>
      </c>
      <c r="P62" s="30" t="s">
        <v>24</v>
      </c>
    </row>
    <row r="63" spans="1:16" ht="15" customHeight="1" x14ac:dyDescent="0.25">
      <c r="A63" s="31"/>
      <c r="B63" s="32"/>
      <c r="C63" s="33"/>
      <c r="D63" s="33"/>
      <c r="E63" s="33"/>
      <c r="F63" s="33"/>
      <c r="G63" s="34"/>
      <c r="H63" s="35" t="s">
        <v>26</v>
      </c>
      <c r="I63" s="36"/>
      <c r="J63" s="37"/>
      <c r="K63" s="38" t="s">
        <v>27</v>
      </c>
      <c r="L63" s="39">
        <f>IFERROR(L47/E47, "0")+IFERROR(L48/E48, "0")+IFERROR(L49/E49, "0")+IFERROR(L50/E50, "0")+IFERROR(L51/E51, "0")+IFERROR(L52/E52, "0")+IFERROR(L53/E53, "0")+IFERROR(L54/E54, "0")+IFERROR(L55/E55, "0")+IFERROR(L56/E56, "0")+IFERROR(L57/E57, "0")+IFERROR(L58/E58, "0")+IFERROR(L59/E59, "0")+IFERROR(L60/E60, "0")+IFERROR(L61/E61, "0")+IFERROR(L62/E62, "0")</f>
        <v>0</v>
      </c>
      <c r="M63" s="39">
        <f>IFERROR(M47/E47, "0")+IFERROR(M48/E48, "0")+IFERROR(M49/E49, "0")+IFERROR(M50/E50, "0")+IFERROR(M51/E51, "0")+IFERROR(M52/E52, "0")+IFERROR(M53/E53, "0")+IFERROR(M54/E54, "0")+IFERROR(M55/E55, "0")+IFERROR(M56/E56, "0")+IFERROR(M57/E57, "0")+IFERROR(M58/E58, "0")+IFERROR(M59/E59, "0")+IFERROR(M60/E60, "0")+IFERROR(M61/E61, "0")+IFERROR(M62/E62, "0")</f>
        <v>0</v>
      </c>
      <c r="N63" s="40">
        <f>IFERROR(IF(N47="", 0, N47), "0")+IFERROR(IF(N48="", 0, N48), "0")+IFERROR(IF(N49="", 0, N49), "0")+IFERROR(IF(N50="", 0, N50), "0")+IFERROR(IF(N51="", 0, N51), "0")+IFERROR(IF(N52="", 0, N52), "0")+IFERROR(IF(N53="", 0, N53), "0")+IFERROR(IF(N54="", 0, N54), "0")+IFERROR(IF(N55="", 0, N55), "0")+IFERROR(IF(N56="", 0, N56), "0")+IFERROR(IF(N57="", 0, N57), "0")+IFERROR(IF(N58="", 0, N58), "0")+IFERROR(IF(N59="", 0, N59), "0")+IFERROR(IF(N60="", 0, N60), "0")+IFERROR(IF(N61="", 0, N61), "0")+IFERROR(IF(N62="", 0, N62), "0")</f>
        <v>0</v>
      </c>
      <c r="O63" s="41"/>
      <c r="P63" s="41"/>
    </row>
    <row r="64" spans="1:16" ht="15" customHeight="1" x14ac:dyDescent="0.25">
      <c r="A64" s="31"/>
      <c r="B64" s="32"/>
      <c r="C64" s="33"/>
      <c r="D64" s="33"/>
      <c r="E64" s="33"/>
      <c r="F64" s="33"/>
      <c r="G64" s="34"/>
      <c r="H64" s="35" t="s">
        <v>26</v>
      </c>
      <c r="I64" s="36"/>
      <c r="J64" s="37"/>
      <c r="K64" s="38" t="s">
        <v>25</v>
      </c>
      <c r="L64" s="39">
        <f>IFERROR(SUM(L47:L62), "0")</f>
        <v>0</v>
      </c>
      <c r="M64" s="39">
        <f>IFERROR(SUM(M47:M62), "0")</f>
        <v>0</v>
      </c>
      <c r="N64" s="38"/>
      <c r="O64" s="41"/>
      <c r="P64" s="41"/>
    </row>
    <row r="65" spans="1:16" ht="15" customHeight="1" x14ac:dyDescent="0.25">
      <c r="C65" s="104" t="s">
        <v>55</v>
      </c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1:16" ht="15" customHeight="1" x14ac:dyDescent="0.25">
      <c r="A66" s="19" t="s">
        <v>108</v>
      </c>
      <c r="B66" s="20"/>
      <c r="C66" s="21">
        <v>1.35</v>
      </c>
      <c r="D66" s="22">
        <v>8</v>
      </c>
      <c r="E66" s="21">
        <v>10.8</v>
      </c>
      <c r="F66" s="21"/>
      <c r="G66" s="22">
        <v>45</v>
      </c>
      <c r="H66" s="23" t="s">
        <v>109</v>
      </c>
      <c r="I66" s="24" t="s">
        <v>24</v>
      </c>
      <c r="J66" s="24" t="s">
        <v>24</v>
      </c>
      <c r="K66" s="25" t="s">
        <v>25</v>
      </c>
      <c r="L66" s="26">
        <v>0</v>
      </c>
      <c r="M66" s="27">
        <f t="shared" ref="M66:M71" si="4">IFERROR(IF(L66="", 0, CEILING(L66/$E66, 1)*$E66), "")</f>
        <v>0</v>
      </c>
      <c r="N66" s="28" t="str">
        <f>IFERROR(IF(M66=0, "", ROUNDUP(M66/E66, 0)*0.02175), "")</f>
        <v/>
      </c>
      <c r="O66" s="29" t="s">
        <v>24</v>
      </c>
      <c r="P66" s="30" t="s">
        <v>24</v>
      </c>
    </row>
    <row r="67" spans="1:16" ht="15" customHeight="1" x14ac:dyDescent="0.25">
      <c r="A67" s="19" t="s">
        <v>110</v>
      </c>
      <c r="B67" s="20" t="s">
        <v>111</v>
      </c>
      <c r="C67" s="21">
        <v>1</v>
      </c>
      <c r="D67" s="22">
        <v>6</v>
      </c>
      <c r="E67" s="21">
        <v>6</v>
      </c>
      <c r="F67" s="21"/>
      <c r="G67" s="22">
        <v>45</v>
      </c>
      <c r="H67" s="23" t="s">
        <v>112</v>
      </c>
      <c r="I67" s="24" t="s">
        <v>24</v>
      </c>
      <c r="J67" s="24" t="s">
        <v>24</v>
      </c>
      <c r="K67" s="25" t="s">
        <v>25</v>
      </c>
      <c r="L67" s="26">
        <v>0</v>
      </c>
      <c r="M67" s="27">
        <f t="shared" si="4"/>
        <v>0</v>
      </c>
      <c r="N67" s="28" t="str">
        <f>IFERROR(IF(M67=0, "", ROUNDUP(M67/E67, 0)*0.01196), "")</f>
        <v/>
      </c>
      <c r="O67" s="29" t="s">
        <v>24</v>
      </c>
      <c r="P67" s="30" t="s">
        <v>24</v>
      </c>
    </row>
    <row r="68" spans="1:16" ht="15" customHeight="1" x14ac:dyDescent="0.25">
      <c r="A68" s="19" t="s">
        <v>113</v>
      </c>
      <c r="B68" s="20"/>
      <c r="C68" s="21">
        <v>1.35</v>
      </c>
      <c r="D68" s="22">
        <v>8</v>
      </c>
      <c r="E68" s="21">
        <v>10.8</v>
      </c>
      <c r="F68" s="21"/>
      <c r="G68" s="22">
        <v>50</v>
      </c>
      <c r="H68" s="23" t="s">
        <v>114</v>
      </c>
      <c r="I68" s="24" t="s">
        <v>24</v>
      </c>
      <c r="J68" s="24" t="s">
        <v>24</v>
      </c>
      <c r="K68" s="25" t="s">
        <v>25</v>
      </c>
      <c r="L68" s="26">
        <v>0</v>
      </c>
      <c r="M68" s="27">
        <f t="shared" si="4"/>
        <v>0</v>
      </c>
      <c r="N68" s="28" t="str">
        <f>IFERROR(IF(M68=0, "", ROUNDUP(M68/E68, 0)*0.02175), "")</f>
        <v/>
      </c>
      <c r="O68" s="29" t="s">
        <v>24</v>
      </c>
      <c r="P68" s="30" t="s">
        <v>24</v>
      </c>
    </row>
    <row r="69" spans="1:16" ht="15" customHeight="1" x14ac:dyDescent="0.25">
      <c r="A69" s="19" t="s">
        <v>115</v>
      </c>
      <c r="B69" s="20"/>
      <c r="C69" s="21">
        <v>0.42</v>
      </c>
      <c r="D69" s="22">
        <v>6</v>
      </c>
      <c r="E69" s="21">
        <v>2.52</v>
      </c>
      <c r="F69" s="21"/>
      <c r="G69" s="22">
        <v>45</v>
      </c>
      <c r="H69" s="23" t="s">
        <v>116</v>
      </c>
      <c r="I69" s="24" t="s">
        <v>24</v>
      </c>
      <c r="J69" s="24" t="s">
        <v>24</v>
      </c>
      <c r="K69" s="25" t="s">
        <v>25</v>
      </c>
      <c r="L69" s="26">
        <v>0</v>
      </c>
      <c r="M69" s="27">
        <f t="shared" si="4"/>
        <v>0</v>
      </c>
      <c r="N69" s="28" t="str">
        <f>IFERROR(IF(M69=0, "", ROUNDUP(M69/E69, 0)*0.00753), "")</f>
        <v/>
      </c>
      <c r="O69" s="29" t="s">
        <v>24</v>
      </c>
      <c r="P69" s="30" t="s">
        <v>24</v>
      </c>
    </row>
    <row r="70" spans="1:16" ht="15" customHeight="1" x14ac:dyDescent="0.25">
      <c r="A70" s="19" t="s">
        <v>117</v>
      </c>
      <c r="B70" s="20"/>
      <c r="C70" s="21">
        <v>0.4</v>
      </c>
      <c r="D70" s="22">
        <v>6</v>
      </c>
      <c r="E70" s="21">
        <v>2.4</v>
      </c>
      <c r="F70" s="21"/>
      <c r="G70" s="22">
        <v>50</v>
      </c>
      <c r="H70" s="23" t="s">
        <v>118</v>
      </c>
      <c r="I70" s="24" t="s">
        <v>24</v>
      </c>
      <c r="J70" s="24" t="s">
        <v>24</v>
      </c>
      <c r="K70" s="25" t="s">
        <v>25</v>
      </c>
      <c r="L70" s="26">
        <v>0</v>
      </c>
      <c r="M70" s="27">
        <f t="shared" si="4"/>
        <v>0</v>
      </c>
      <c r="N70" s="28" t="str">
        <f>IFERROR(IF(M70=0, "", ROUNDUP(M70/E70, 0)*0.00753), "")</f>
        <v/>
      </c>
      <c r="O70" s="29" t="s">
        <v>24</v>
      </c>
      <c r="P70" s="30" t="s">
        <v>24</v>
      </c>
    </row>
    <row r="71" spans="1:16" ht="15" customHeight="1" x14ac:dyDescent="0.25">
      <c r="A71" s="19" t="s">
        <v>119</v>
      </c>
      <c r="B71" s="20"/>
      <c r="C71" s="21">
        <v>0.5</v>
      </c>
      <c r="D71" s="22">
        <v>6</v>
      </c>
      <c r="E71" s="21">
        <v>3</v>
      </c>
      <c r="F71" s="21"/>
      <c r="G71" s="22">
        <v>50</v>
      </c>
      <c r="H71" s="44" t="s">
        <v>120</v>
      </c>
      <c r="I71" s="24" t="s">
        <v>24</v>
      </c>
      <c r="J71" s="24" t="s">
        <v>24</v>
      </c>
      <c r="K71" s="25" t="s">
        <v>25</v>
      </c>
      <c r="L71" s="26">
        <v>0</v>
      </c>
      <c r="M71" s="27">
        <f t="shared" si="4"/>
        <v>0</v>
      </c>
      <c r="N71" s="28" t="str">
        <f>IFERROR(IF(M71=0, "", ROUNDUP(M71/E71, 0)*0.00753), "")</f>
        <v/>
      </c>
      <c r="O71" s="29" t="s">
        <v>24</v>
      </c>
      <c r="P71" s="30" t="s">
        <v>24</v>
      </c>
    </row>
    <row r="72" spans="1:16" ht="15" customHeight="1" x14ac:dyDescent="0.25">
      <c r="A72" s="31"/>
      <c r="B72" s="32"/>
      <c r="C72" s="33"/>
      <c r="D72" s="33"/>
      <c r="E72" s="33"/>
      <c r="F72" s="33"/>
      <c r="G72" s="34"/>
      <c r="H72" s="35" t="s">
        <v>26</v>
      </c>
      <c r="I72" s="36"/>
      <c r="J72" s="37"/>
      <c r="K72" s="38" t="s">
        <v>27</v>
      </c>
      <c r="L72" s="39">
        <f>IFERROR(L66/E66, "0")+IFERROR(L67/E67, "0")+IFERROR(L68/E68, "0")+IFERROR(L69/E69, "0")+IFERROR(L70/E70, "0")+IFERROR(L71/E71, "0")</f>
        <v>0</v>
      </c>
      <c r="M72" s="39">
        <f>IFERROR(M66/E66, "0")+IFERROR(M67/E67, "0")+IFERROR(M68/E68, "0")+IFERROR(M69/E69, "0")+IFERROR(M70/E70, "0")+IFERROR(M71/E71, "0")</f>
        <v>0</v>
      </c>
      <c r="N72" s="40">
        <f>IFERROR(IF(N66="", 0, N66), "0")+IFERROR(IF(N67="", 0, N67), "0")+IFERROR(IF(N68="", 0, N68), "0")+IFERROR(IF(N69="", 0, N69), "0")+IFERROR(IF(N70="", 0, N70), "0")+IFERROR(IF(N71="", 0, N71), "0")</f>
        <v>0</v>
      </c>
      <c r="O72" s="41"/>
      <c r="P72" s="41"/>
    </row>
    <row r="73" spans="1:16" ht="15" customHeight="1" x14ac:dyDescent="0.25">
      <c r="A73" s="31"/>
      <c r="B73" s="32"/>
      <c r="C73" s="33"/>
      <c r="D73" s="33"/>
      <c r="E73" s="33"/>
      <c r="F73" s="33"/>
      <c r="G73" s="34"/>
      <c r="H73" s="35" t="s">
        <v>26</v>
      </c>
      <c r="I73" s="36"/>
      <c r="J73" s="37"/>
      <c r="K73" s="38" t="s">
        <v>25</v>
      </c>
      <c r="L73" s="39">
        <f>IFERROR(SUM(L66:L71), "0")</f>
        <v>0</v>
      </c>
      <c r="M73" s="39">
        <f>IFERROR(SUM(M66:M71), "0")</f>
        <v>0</v>
      </c>
      <c r="N73" s="38"/>
      <c r="O73" s="41"/>
      <c r="P73" s="41"/>
    </row>
    <row r="74" spans="1:16" ht="15" customHeight="1" x14ac:dyDescent="0.25">
      <c r="C74" s="104" t="s">
        <v>21</v>
      </c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1:16" ht="15" customHeight="1" x14ac:dyDescent="0.25">
      <c r="A75" s="19" t="s">
        <v>121</v>
      </c>
      <c r="B75" s="20" t="s">
        <v>122</v>
      </c>
      <c r="C75" s="21">
        <v>0.9</v>
      </c>
      <c r="D75" s="22">
        <v>10</v>
      </c>
      <c r="E75" s="21">
        <v>9</v>
      </c>
      <c r="F75" s="21"/>
      <c r="G75" s="22">
        <v>40</v>
      </c>
      <c r="H75" s="45" t="s">
        <v>123</v>
      </c>
      <c r="I75" s="24" t="s">
        <v>24</v>
      </c>
      <c r="J75" s="24" t="s">
        <v>24</v>
      </c>
      <c r="K75" s="25" t="s">
        <v>25</v>
      </c>
      <c r="L75" s="26">
        <v>0</v>
      </c>
      <c r="M75" s="27">
        <f t="shared" ref="M75:M83" si="5">IFERROR(IF(L75="", 0, CEILING(L75/$E75, 1)*$E75), "")</f>
        <v>0</v>
      </c>
      <c r="N75" s="28" t="str">
        <f>IFERROR(IF(M75=0, "", ROUNDUP(M75/E75, 0)*0.02175), "")</f>
        <v/>
      </c>
      <c r="O75" s="29" t="s">
        <v>24</v>
      </c>
      <c r="P75" s="30" t="s">
        <v>24</v>
      </c>
    </row>
    <row r="76" spans="1:16" ht="15" customHeight="1" x14ac:dyDescent="0.25">
      <c r="A76" s="19" t="s">
        <v>124</v>
      </c>
      <c r="B76" s="20"/>
      <c r="C76" s="21">
        <v>0.7</v>
      </c>
      <c r="D76" s="22">
        <v>6</v>
      </c>
      <c r="E76" s="21">
        <v>4.2</v>
      </c>
      <c r="F76" s="21"/>
      <c r="G76" s="22">
        <v>40</v>
      </c>
      <c r="H76" s="45" t="s">
        <v>125</v>
      </c>
      <c r="I76" s="24" t="s">
        <v>24</v>
      </c>
      <c r="J76" s="24" t="s">
        <v>24</v>
      </c>
      <c r="K76" s="25" t="s">
        <v>25</v>
      </c>
      <c r="L76" s="26">
        <v>0</v>
      </c>
      <c r="M76" s="27">
        <f t="shared" si="5"/>
        <v>0</v>
      </c>
      <c r="N76" s="28" t="str">
        <f>IFERROR(IF(M76=0, "", ROUNDUP(M76/E76, 0)*0.00937), "")</f>
        <v/>
      </c>
      <c r="O76" s="29" t="s">
        <v>24</v>
      </c>
      <c r="P76" s="30" t="s">
        <v>24</v>
      </c>
    </row>
    <row r="77" spans="1:16" ht="15" customHeight="1" x14ac:dyDescent="0.25">
      <c r="A77" s="19" t="s">
        <v>126</v>
      </c>
      <c r="B77" s="20"/>
      <c r="C77" s="21">
        <v>0.8</v>
      </c>
      <c r="D77" s="22">
        <v>6</v>
      </c>
      <c r="E77" s="21">
        <v>4.8</v>
      </c>
      <c r="F77" s="21"/>
      <c r="G77" s="22">
        <v>45</v>
      </c>
      <c r="H77" s="23" t="s">
        <v>127</v>
      </c>
      <c r="I77" s="24" t="s">
        <v>24</v>
      </c>
      <c r="J77" s="24" t="s">
        <v>24</v>
      </c>
      <c r="K77" s="25" t="s">
        <v>25</v>
      </c>
      <c r="L77" s="26">
        <v>0</v>
      </c>
      <c r="M77" s="27">
        <f t="shared" si="5"/>
        <v>0</v>
      </c>
      <c r="N77" s="28" t="str">
        <f>IFERROR(IF(M77=0, "", ROUNDUP(M77/E77, 0)*0.01196), "")</f>
        <v/>
      </c>
      <c r="O77" s="29" t="s">
        <v>24</v>
      </c>
      <c r="P77" s="30" t="s">
        <v>24</v>
      </c>
    </row>
    <row r="78" spans="1:16" ht="15" customHeight="1" x14ac:dyDescent="0.25">
      <c r="A78" s="19" t="s">
        <v>128</v>
      </c>
      <c r="B78" s="20"/>
      <c r="C78" s="21">
        <v>0.8</v>
      </c>
      <c r="D78" s="22">
        <v>6</v>
      </c>
      <c r="E78" s="21">
        <v>4.8</v>
      </c>
      <c r="F78" s="21"/>
      <c r="G78" s="22">
        <v>45</v>
      </c>
      <c r="H78" s="23" t="s">
        <v>129</v>
      </c>
      <c r="I78" s="24" t="s">
        <v>24</v>
      </c>
      <c r="J78" s="24" t="s">
        <v>24</v>
      </c>
      <c r="K78" s="25" t="s">
        <v>25</v>
      </c>
      <c r="L78" s="26">
        <v>0</v>
      </c>
      <c r="M78" s="27">
        <f t="shared" si="5"/>
        <v>0</v>
      </c>
      <c r="N78" s="28" t="str">
        <f>IFERROR(IF(M78=0, "", ROUNDUP(M78/E78, 0)*0.01196), "")</f>
        <v/>
      </c>
      <c r="O78" s="29" t="s">
        <v>24</v>
      </c>
      <c r="P78" s="30" t="s">
        <v>24</v>
      </c>
    </row>
    <row r="79" spans="1:16" ht="15" customHeight="1" x14ac:dyDescent="0.25">
      <c r="A79" s="19" t="s">
        <v>130</v>
      </c>
      <c r="B79" s="20"/>
      <c r="C79" s="21">
        <v>0.9</v>
      </c>
      <c r="D79" s="22">
        <v>10</v>
      </c>
      <c r="E79" s="21">
        <v>9</v>
      </c>
      <c r="F79" s="21"/>
      <c r="G79" s="22">
        <v>40</v>
      </c>
      <c r="H79" s="45" t="s">
        <v>131</v>
      </c>
      <c r="I79" s="24" t="s">
        <v>24</v>
      </c>
      <c r="J79" s="24" t="s">
        <v>24</v>
      </c>
      <c r="K79" s="25" t="s">
        <v>25</v>
      </c>
      <c r="L79" s="26">
        <v>0</v>
      </c>
      <c r="M79" s="27">
        <f t="shared" si="5"/>
        <v>0</v>
      </c>
      <c r="N79" s="28" t="str">
        <f>IFERROR(IF(M79=0, "", ROUNDUP(M79/E79, 0)*0.02175), "")</f>
        <v/>
      </c>
      <c r="O79" s="29" t="s">
        <v>24</v>
      </c>
      <c r="P79" s="30" t="s">
        <v>24</v>
      </c>
    </row>
    <row r="80" spans="1:16" ht="15" customHeight="1" x14ac:dyDescent="0.25">
      <c r="A80" s="19" t="s">
        <v>132</v>
      </c>
      <c r="B80" s="20"/>
      <c r="C80" s="21">
        <v>0.35</v>
      </c>
      <c r="D80" s="22">
        <v>8</v>
      </c>
      <c r="E80" s="21">
        <v>2.8</v>
      </c>
      <c r="F80" s="21"/>
      <c r="G80" s="22">
        <v>40</v>
      </c>
      <c r="H80" s="23" t="s">
        <v>133</v>
      </c>
      <c r="I80" s="24" t="s">
        <v>24</v>
      </c>
      <c r="J80" s="24" t="s">
        <v>24</v>
      </c>
      <c r="K80" s="25" t="s">
        <v>25</v>
      </c>
      <c r="L80" s="26">
        <v>0</v>
      </c>
      <c r="M80" s="27">
        <f t="shared" si="5"/>
        <v>0</v>
      </c>
      <c r="N80" s="28" t="str">
        <f>IFERROR(IF(M80=0, "", ROUNDUP(M80/E80, 0)*0.00502), "")</f>
        <v/>
      </c>
      <c r="O80" s="29" t="s">
        <v>24</v>
      </c>
      <c r="P80" s="30" t="s">
        <v>24</v>
      </c>
    </row>
    <row r="81" spans="1:16" ht="15" customHeight="1" x14ac:dyDescent="0.25">
      <c r="A81" s="19" t="s">
        <v>134</v>
      </c>
      <c r="B81" s="20"/>
      <c r="C81" s="21">
        <v>0.35</v>
      </c>
      <c r="D81" s="22">
        <v>6</v>
      </c>
      <c r="E81" s="21">
        <v>2.1</v>
      </c>
      <c r="F81" s="21"/>
      <c r="G81" s="22">
        <v>45</v>
      </c>
      <c r="H81" s="23" t="s">
        <v>135</v>
      </c>
      <c r="I81" s="24" t="s">
        <v>24</v>
      </c>
      <c r="J81" s="24" t="s">
        <v>24</v>
      </c>
      <c r="K81" s="25" t="s">
        <v>25</v>
      </c>
      <c r="L81" s="26">
        <v>0</v>
      </c>
      <c r="M81" s="27">
        <f t="shared" si="5"/>
        <v>0</v>
      </c>
      <c r="N81" s="28" t="str">
        <f>IFERROR(IF(M81=0, "", ROUNDUP(M81/E81, 0)*0.00502), "")</f>
        <v/>
      </c>
      <c r="O81" s="29" t="s">
        <v>24</v>
      </c>
      <c r="P81" s="30" t="s">
        <v>24</v>
      </c>
    </row>
    <row r="82" spans="1:16" ht="15" customHeight="1" x14ac:dyDescent="0.25">
      <c r="A82" s="19" t="s">
        <v>136</v>
      </c>
      <c r="B82" s="20"/>
      <c r="C82" s="21">
        <v>0.35</v>
      </c>
      <c r="D82" s="22">
        <v>6</v>
      </c>
      <c r="E82" s="21">
        <v>2.1</v>
      </c>
      <c r="F82" s="21"/>
      <c r="G82" s="22">
        <v>45</v>
      </c>
      <c r="H82" s="23" t="s">
        <v>137</v>
      </c>
      <c r="I82" s="24" t="s">
        <v>24</v>
      </c>
      <c r="J82" s="24" t="s">
        <v>24</v>
      </c>
      <c r="K82" s="25" t="s">
        <v>25</v>
      </c>
      <c r="L82" s="26">
        <v>0</v>
      </c>
      <c r="M82" s="27">
        <f t="shared" si="5"/>
        <v>0</v>
      </c>
      <c r="N82" s="28" t="str">
        <f>IFERROR(IF(M82=0, "", ROUNDUP(M82/E82, 0)*0.00502), "")</f>
        <v/>
      </c>
      <c r="O82" s="29" t="s">
        <v>24</v>
      </c>
      <c r="P82" s="30" t="s">
        <v>24</v>
      </c>
    </row>
    <row r="83" spans="1:16" ht="15" customHeight="1" x14ac:dyDescent="0.25">
      <c r="A83" s="19" t="s">
        <v>138</v>
      </c>
      <c r="B83" s="20"/>
      <c r="C83" s="21">
        <v>0.35</v>
      </c>
      <c r="D83" s="22">
        <v>8</v>
      </c>
      <c r="E83" s="21">
        <v>2.8</v>
      </c>
      <c r="F83" s="21"/>
      <c r="G83" s="22">
        <v>40</v>
      </c>
      <c r="H83" s="23" t="s">
        <v>139</v>
      </c>
      <c r="I83" s="24" t="s">
        <v>24</v>
      </c>
      <c r="J83" s="24" t="s">
        <v>24</v>
      </c>
      <c r="K83" s="25" t="s">
        <v>25</v>
      </c>
      <c r="L83" s="26">
        <v>0</v>
      </c>
      <c r="M83" s="27">
        <f t="shared" si="5"/>
        <v>0</v>
      </c>
      <c r="N83" s="28" t="str">
        <f>IFERROR(IF(M83=0, "", ROUNDUP(M83/E83, 0)*0.00502), "")</f>
        <v/>
      </c>
      <c r="O83" s="29" t="s">
        <v>24</v>
      </c>
      <c r="P83" s="30" t="s">
        <v>24</v>
      </c>
    </row>
    <row r="84" spans="1:16" ht="15" customHeight="1" x14ac:dyDescent="0.25">
      <c r="A84" s="31"/>
      <c r="B84" s="32"/>
      <c r="C84" s="33"/>
      <c r="D84" s="33"/>
      <c r="E84" s="33"/>
      <c r="F84" s="33"/>
      <c r="G84" s="34"/>
      <c r="H84" s="35" t="s">
        <v>26</v>
      </c>
      <c r="I84" s="36"/>
      <c r="J84" s="37"/>
      <c r="K84" s="38" t="s">
        <v>27</v>
      </c>
      <c r="L84" s="39">
        <f>IFERROR(L75/E75, "0")+IFERROR(L76/E76, "0")+IFERROR(L77/E77, "0")+IFERROR(L78/E78, "0")+IFERROR(L79/E79, "0")+IFERROR(L80/E80, "0")+IFERROR(L81/E81, "0")+IFERROR(L82/E82, "0")+IFERROR(L83/E83, "0")</f>
        <v>0</v>
      </c>
      <c r="M84" s="39">
        <f>IFERROR(M75/E75, "0")+IFERROR(M76/E76, "0")+IFERROR(M77/E77, "0")+IFERROR(M78/E78, "0")+IFERROR(M79/E79, "0")+IFERROR(M80/E80, "0")+IFERROR(M81/E81, "0")+IFERROR(M82/E82, "0")+IFERROR(M83/E83, "0")</f>
        <v>0</v>
      </c>
      <c r="N84" s="40">
        <f>IFERROR(IF(N75="", 0, N75), "0")+IFERROR(IF(N76="", 0, N76), "0")+IFERROR(IF(N77="", 0, N77), "0")+IFERROR(IF(N78="", 0, N78), "0")+IFERROR(IF(N79="", 0, N79), "0")+IFERROR(IF(N80="", 0, N80), "0")+IFERROR(IF(N81="", 0, N81), "0")+IFERROR(IF(N82="", 0, N82), "0")+IFERROR(IF(N83="", 0, N83), "0")</f>
        <v>0</v>
      </c>
      <c r="O84" s="41"/>
      <c r="P84" s="41"/>
    </row>
    <row r="85" spans="1:16" ht="15" customHeight="1" x14ac:dyDescent="0.25">
      <c r="A85" s="31"/>
      <c r="B85" s="32"/>
      <c r="C85" s="33"/>
      <c r="D85" s="33"/>
      <c r="E85" s="33"/>
      <c r="F85" s="33"/>
      <c r="G85" s="34"/>
      <c r="H85" s="35" t="s">
        <v>26</v>
      </c>
      <c r="I85" s="36"/>
      <c r="J85" s="37"/>
      <c r="K85" s="38" t="s">
        <v>25</v>
      </c>
      <c r="L85" s="39">
        <f>IFERROR(SUM(L75:L83), "0")</f>
        <v>0</v>
      </c>
      <c r="M85" s="39">
        <f>IFERROR(SUM(M75:M83), "0")</f>
        <v>0</v>
      </c>
      <c r="N85" s="38"/>
      <c r="O85" s="41"/>
      <c r="P85" s="41"/>
    </row>
    <row r="86" spans="1:16" ht="15" customHeight="1" x14ac:dyDescent="0.25">
      <c r="C86" s="104" t="s">
        <v>28</v>
      </c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1:16" ht="15" customHeight="1" x14ac:dyDescent="0.25">
      <c r="A87" s="19" t="s">
        <v>140</v>
      </c>
      <c r="B87" s="20" t="s">
        <v>141</v>
      </c>
      <c r="C87" s="21">
        <v>1.35</v>
      </c>
      <c r="D87" s="22">
        <v>6</v>
      </c>
      <c r="E87" s="21">
        <v>8.1</v>
      </c>
      <c r="F87" s="21"/>
      <c r="G87" s="22">
        <v>45</v>
      </c>
      <c r="H87" s="42" t="s">
        <v>142</v>
      </c>
      <c r="I87" s="24" t="s">
        <v>24</v>
      </c>
      <c r="J87" s="24" t="s">
        <v>24</v>
      </c>
      <c r="K87" s="25" t="s">
        <v>25</v>
      </c>
      <c r="L87" s="26">
        <v>0</v>
      </c>
      <c r="M87" s="27">
        <f t="shared" ref="M87:M93" si="6">IFERROR(IF(L87="", 0, CEILING(L87/$E87, 1)*$E87), "")</f>
        <v>0</v>
      </c>
      <c r="N87" s="28" t="str">
        <f>IFERROR(IF(M87=0, "", ROUNDUP(M87/E87, 0)*0.02175), "")</f>
        <v/>
      </c>
      <c r="O87" s="29" t="s">
        <v>24</v>
      </c>
      <c r="P87" s="30" t="s">
        <v>24</v>
      </c>
    </row>
    <row r="88" spans="1:16" ht="15" customHeight="1" x14ac:dyDescent="0.25">
      <c r="A88" s="19" t="s">
        <v>143</v>
      </c>
      <c r="B88" s="20" t="s">
        <v>144</v>
      </c>
      <c r="C88" s="21">
        <v>1.35</v>
      </c>
      <c r="D88" s="22">
        <v>6</v>
      </c>
      <c r="E88" s="21">
        <v>8.1</v>
      </c>
      <c r="F88" s="21"/>
      <c r="G88" s="22">
        <v>40</v>
      </c>
      <c r="H88" s="44" t="s">
        <v>145</v>
      </c>
      <c r="I88" s="24" t="s">
        <v>24</v>
      </c>
      <c r="J88" s="24" t="s">
        <v>24</v>
      </c>
      <c r="K88" s="25" t="s">
        <v>25</v>
      </c>
      <c r="L88" s="26">
        <v>0</v>
      </c>
      <c r="M88" s="27">
        <f t="shared" si="6"/>
        <v>0</v>
      </c>
      <c r="N88" s="28" t="str">
        <f>IFERROR(IF(M88=0, "", ROUNDUP(M88/E88, 0)*0.02175), "")</f>
        <v/>
      </c>
      <c r="O88" s="29" t="s">
        <v>24</v>
      </c>
      <c r="P88" s="30" t="s">
        <v>24</v>
      </c>
    </row>
    <row r="89" spans="1:16" ht="15" customHeight="1" x14ac:dyDescent="0.25">
      <c r="A89" s="19" t="s">
        <v>146</v>
      </c>
      <c r="B89" s="20" t="s">
        <v>147</v>
      </c>
      <c r="C89" s="21">
        <v>0.5</v>
      </c>
      <c r="D89" s="22">
        <v>6</v>
      </c>
      <c r="E89" s="21">
        <v>3</v>
      </c>
      <c r="F89" s="21"/>
      <c r="G89" s="22">
        <v>31</v>
      </c>
      <c r="H89" s="23" t="s">
        <v>148</v>
      </c>
      <c r="I89" s="24" t="s">
        <v>24</v>
      </c>
      <c r="J89" s="24" t="s">
        <v>24</v>
      </c>
      <c r="K89" s="25" t="s">
        <v>25</v>
      </c>
      <c r="L89" s="26">
        <v>0</v>
      </c>
      <c r="M89" s="27">
        <f t="shared" si="6"/>
        <v>0</v>
      </c>
      <c r="N89" s="28" t="str">
        <f>IFERROR(IF(M89=0, "", ROUNDUP(M89/E89, 0)*0.00753), "")</f>
        <v/>
      </c>
      <c r="O89" s="29" t="s">
        <v>24</v>
      </c>
      <c r="P89" s="30" t="s">
        <v>24</v>
      </c>
    </row>
    <row r="90" spans="1:16" ht="15" customHeight="1" x14ac:dyDescent="0.25">
      <c r="A90" s="19" t="s">
        <v>149</v>
      </c>
      <c r="B90" s="20" t="s">
        <v>150</v>
      </c>
      <c r="C90" s="21">
        <v>0.45</v>
      </c>
      <c r="D90" s="22">
        <v>6</v>
      </c>
      <c r="E90" s="21">
        <v>2.7</v>
      </c>
      <c r="F90" s="21"/>
      <c r="G90" s="22">
        <v>45</v>
      </c>
      <c r="H90" s="42" t="s">
        <v>151</v>
      </c>
      <c r="I90" s="24" t="s">
        <v>24</v>
      </c>
      <c r="J90" s="24" t="s">
        <v>24</v>
      </c>
      <c r="K90" s="25" t="s">
        <v>25</v>
      </c>
      <c r="L90" s="26">
        <v>0</v>
      </c>
      <c r="M90" s="27">
        <f t="shared" si="6"/>
        <v>0</v>
      </c>
      <c r="N90" s="28" t="str">
        <f>IFERROR(IF(M90=0, "", ROUNDUP(M90/E90, 0)*0.00753), "")</f>
        <v/>
      </c>
      <c r="O90" s="29" t="s">
        <v>24</v>
      </c>
      <c r="P90" s="30" t="s">
        <v>24</v>
      </c>
    </row>
    <row r="91" spans="1:16" ht="15" customHeight="1" x14ac:dyDescent="0.25">
      <c r="A91" s="19" t="s">
        <v>152</v>
      </c>
      <c r="B91" s="20" t="s">
        <v>153</v>
      </c>
      <c r="C91" s="21">
        <v>0.45</v>
      </c>
      <c r="D91" s="22">
        <v>6</v>
      </c>
      <c r="E91" s="21">
        <v>2.7</v>
      </c>
      <c r="F91" s="21"/>
      <c r="G91" s="22">
        <v>45</v>
      </c>
      <c r="H91" s="42" t="s">
        <v>154</v>
      </c>
      <c r="I91" s="24" t="s">
        <v>24</v>
      </c>
      <c r="J91" s="24" t="s">
        <v>24</v>
      </c>
      <c r="K91" s="25" t="s">
        <v>25</v>
      </c>
      <c r="L91" s="26">
        <v>0</v>
      </c>
      <c r="M91" s="27">
        <f t="shared" si="6"/>
        <v>0</v>
      </c>
      <c r="N91" s="28" t="str">
        <f>IFERROR(IF(M91=0, "", ROUNDUP(M91/E91, 0)*0.00937), "")</f>
        <v/>
      </c>
      <c r="O91" s="29" t="s">
        <v>24</v>
      </c>
      <c r="P91" s="30" t="s">
        <v>24</v>
      </c>
    </row>
    <row r="92" spans="1:16" ht="15" customHeight="1" x14ac:dyDescent="0.25">
      <c r="A92" s="19" t="s">
        <v>155</v>
      </c>
      <c r="B92" s="20"/>
      <c r="C92" s="21">
        <v>0.33</v>
      </c>
      <c r="D92" s="22">
        <v>6</v>
      </c>
      <c r="E92" s="21">
        <v>1.98</v>
      </c>
      <c r="F92" s="21"/>
      <c r="G92" s="22">
        <v>45</v>
      </c>
      <c r="H92" s="42" t="s">
        <v>156</v>
      </c>
      <c r="I92" s="24" t="s">
        <v>24</v>
      </c>
      <c r="J92" s="24" t="s">
        <v>24</v>
      </c>
      <c r="K92" s="25" t="s">
        <v>25</v>
      </c>
      <c r="L92" s="26">
        <v>0</v>
      </c>
      <c r="M92" s="27">
        <f t="shared" si="6"/>
        <v>0</v>
      </c>
      <c r="N92" s="28" t="str">
        <f>IFERROR(IF(M92=0, "", ROUNDUP(M92/E92, 0)*0.00753), "")</f>
        <v/>
      </c>
      <c r="O92" s="29" t="s">
        <v>24</v>
      </c>
      <c r="P92" s="30" t="s">
        <v>24</v>
      </c>
    </row>
    <row r="93" spans="1:16" ht="15" customHeight="1" x14ac:dyDescent="0.25">
      <c r="A93" s="19" t="s">
        <v>157</v>
      </c>
      <c r="B93" s="20" t="s">
        <v>158</v>
      </c>
      <c r="C93" s="21">
        <v>0.5</v>
      </c>
      <c r="D93" s="22">
        <v>6</v>
      </c>
      <c r="E93" s="21">
        <v>3</v>
      </c>
      <c r="F93" s="21"/>
      <c r="G93" s="22">
        <v>40</v>
      </c>
      <c r="H93" s="23" t="s">
        <v>159</v>
      </c>
      <c r="I93" s="24" t="s">
        <v>24</v>
      </c>
      <c r="J93" s="24" t="s">
        <v>24</v>
      </c>
      <c r="K93" s="25" t="s">
        <v>25</v>
      </c>
      <c r="L93" s="26">
        <v>0</v>
      </c>
      <c r="M93" s="27">
        <f t="shared" si="6"/>
        <v>0</v>
      </c>
      <c r="N93" s="28" t="str">
        <f>IFERROR(IF(M93=0, "", ROUNDUP(M93/E93, 0)*0.00753), "")</f>
        <v/>
      </c>
      <c r="O93" s="29" t="s">
        <v>24</v>
      </c>
      <c r="P93" s="30" t="s">
        <v>24</v>
      </c>
    </row>
    <row r="94" spans="1:16" ht="15" customHeight="1" x14ac:dyDescent="0.25">
      <c r="A94" s="31"/>
      <c r="B94" s="32"/>
      <c r="C94" s="33"/>
      <c r="D94" s="33"/>
      <c r="E94" s="33"/>
      <c r="F94" s="33"/>
      <c r="G94" s="34"/>
      <c r="H94" s="35" t="s">
        <v>26</v>
      </c>
      <c r="I94" s="36"/>
      <c r="J94" s="37"/>
      <c r="K94" s="38" t="s">
        <v>27</v>
      </c>
      <c r="L94" s="39">
        <f>IFERROR(L87/E87, "0")+IFERROR(L88/E88, "0")+IFERROR(L89/E89, "0")+IFERROR(L90/E90, "0")+IFERROR(L91/E91, "0")+IFERROR(L92/E92, "0")+IFERROR(L93/E93, "0")</f>
        <v>0</v>
      </c>
      <c r="M94" s="39">
        <f>IFERROR(M87/E87, "0")+IFERROR(M88/E88, "0")+IFERROR(M89/E89, "0")+IFERROR(M90/E90, "0")+IFERROR(M91/E91, "0")+IFERROR(M92/E92, "0")+IFERROR(M93/E93, "0")</f>
        <v>0</v>
      </c>
      <c r="N94" s="40">
        <f>IFERROR(IF(N87="", 0, N87), "0")+IFERROR(IF(N88="", 0, N88), "0")+IFERROR(IF(N89="", 0, N89), "0")+IFERROR(IF(N90="", 0, N90), "0")+IFERROR(IF(N91="", 0, N91), "0")+IFERROR(IF(N92="", 0, N92), "0")+IFERROR(IF(N93="", 0, N93), "0")</f>
        <v>0</v>
      </c>
      <c r="O94" s="41"/>
      <c r="P94" s="41"/>
    </row>
    <row r="95" spans="1:16" ht="15" customHeight="1" x14ac:dyDescent="0.25">
      <c r="A95" s="31"/>
      <c r="B95" s="32"/>
      <c r="C95" s="33"/>
      <c r="D95" s="33"/>
      <c r="E95" s="33"/>
      <c r="F95" s="33"/>
      <c r="G95" s="34"/>
      <c r="H95" s="35" t="s">
        <v>26</v>
      </c>
      <c r="I95" s="36"/>
      <c r="J95" s="37"/>
      <c r="K95" s="38" t="s">
        <v>25</v>
      </c>
      <c r="L95" s="39">
        <f>IFERROR(SUM(L87:L93), "0")</f>
        <v>0</v>
      </c>
      <c r="M95" s="39">
        <f>IFERROR(SUM(M87:M93), "0")</f>
        <v>0</v>
      </c>
      <c r="N95" s="38"/>
      <c r="O95" s="41"/>
      <c r="P95" s="41"/>
    </row>
    <row r="96" spans="1:16" ht="15" customHeight="1" x14ac:dyDescent="0.25">
      <c r="C96" s="104" t="s">
        <v>160</v>
      </c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1:16" ht="15" customHeight="1" x14ac:dyDescent="0.25">
      <c r="A97" s="19" t="s">
        <v>161</v>
      </c>
      <c r="B97" s="20"/>
      <c r="C97" s="21">
        <v>0.83</v>
      </c>
      <c r="D97" s="22">
        <v>4</v>
      </c>
      <c r="E97" s="21">
        <v>3.32</v>
      </c>
      <c r="F97" s="21"/>
      <c r="G97" s="22">
        <v>30</v>
      </c>
      <c r="H97" s="23" t="s">
        <v>162</v>
      </c>
      <c r="I97" s="24" t="s">
        <v>24</v>
      </c>
      <c r="J97" s="24" t="s">
        <v>24</v>
      </c>
      <c r="K97" s="25" t="s">
        <v>25</v>
      </c>
      <c r="L97" s="26">
        <v>0</v>
      </c>
      <c r="M97" s="27">
        <f>IFERROR(IF(L97="", 0, CEILING(L97/$E97, 1)*$E97), "")</f>
        <v>0</v>
      </c>
      <c r="N97" s="28" t="str">
        <f>IFERROR(IF(M97=0, "", ROUNDUP(M97/E97, 0)*0.00937), "")</f>
        <v/>
      </c>
      <c r="O97" s="29" t="s">
        <v>24</v>
      </c>
      <c r="P97" s="30" t="s">
        <v>24</v>
      </c>
    </row>
    <row r="98" spans="1:16" ht="15" customHeight="1" x14ac:dyDescent="0.25">
      <c r="A98" s="19" t="s">
        <v>163</v>
      </c>
      <c r="B98" s="20"/>
      <c r="C98" s="21">
        <v>1.3</v>
      </c>
      <c r="D98" s="22">
        <v>6</v>
      </c>
      <c r="E98" s="21">
        <v>7.8</v>
      </c>
      <c r="F98" s="21"/>
      <c r="G98" s="22">
        <v>30</v>
      </c>
      <c r="H98" s="45" t="s">
        <v>164</v>
      </c>
      <c r="I98" s="24" t="s">
        <v>24</v>
      </c>
      <c r="J98" s="24" t="s">
        <v>24</v>
      </c>
      <c r="K98" s="25" t="s">
        <v>25</v>
      </c>
      <c r="L98" s="26">
        <v>0</v>
      </c>
      <c r="M98" s="27">
        <f>IFERROR(IF(L98="", 0, CEILING(L98/$E98, 1)*$E98), "")</f>
        <v>0</v>
      </c>
      <c r="N98" s="28" t="str">
        <f>IFERROR(IF(M98=0, "", ROUNDUP(M98/E98, 0)*0.02175), "")</f>
        <v/>
      </c>
      <c r="O98" s="29" t="s">
        <v>24</v>
      </c>
      <c r="P98" s="30" t="s">
        <v>24</v>
      </c>
    </row>
    <row r="99" spans="1:16" ht="15" customHeight="1" x14ac:dyDescent="0.25">
      <c r="A99" s="19" t="s">
        <v>165</v>
      </c>
      <c r="B99" s="20"/>
      <c r="C99" s="21">
        <v>0.33</v>
      </c>
      <c r="D99" s="22">
        <v>6</v>
      </c>
      <c r="E99" s="21">
        <v>1.98</v>
      </c>
      <c r="F99" s="21"/>
      <c r="G99" s="22">
        <v>40</v>
      </c>
      <c r="H99" s="23" t="s">
        <v>166</v>
      </c>
      <c r="I99" s="24" t="s">
        <v>24</v>
      </c>
      <c r="J99" s="24" t="s">
        <v>24</v>
      </c>
      <c r="K99" s="25" t="s">
        <v>25</v>
      </c>
      <c r="L99" s="26">
        <v>0</v>
      </c>
      <c r="M99" s="27">
        <f>IFERROR(IF(L99="", 0, CEILING(L99/$E99, 1)*$E99), "")</f>
        <v>0</v>
      </c>
      <c r="N99" s="28" t="str">
        <f>IFERROR(IF(M99=0, "", ROUNDUP(M99/E99, 0)*0.00753), "")</f>
        <v/>
      </c>
      <c r="O99" s="29" t="s">
        <v>24</v>
      </c>
      <c r="P99" s="30" t="s">
        <v>24</v>
      </c>
    </row>
    <row r="100" spans="1:16" ht="15" customHeight="1" x14ac:dyDescent="0.25">
      <c r="A100" s="19" t="s">
        <v>167</v>
      </c>
      <c r="B100" s="20"/>
      <c r="C100" s="21">
        <v>0.47</v>
      </c>
      <c r="D100" s="22">
        <v>6</v>
      </c>
      <c r="E100" s="21">
        <v>2.82</v>
      </c>
      <c r="F100" s="21"/>
      <c r="G100" s="22">
        <v>30</v>
      </c>
      <c r="H100" s="23" t="s">
        <v>168</v>
      </c>
      <c r="I100" s="24" t="s">
        <v>24</v>
      </c>
      <c r="J100" s="24" t="s">
        <v>24</v>
      </c>
      <c r="K100" s="25" t="s">
        <v>25</v>
      </c>
      <c r="L100" s="26">
        <v>0</v>
      </c>
      <c r="M100" s="27">
        <f>IFERROR(IF(L100="", 0, CEILING(L100/$E100, 1)*$E100), "")</f>
        <v>0</v>
      </c>
      <c r="N100" s="28" t="str">
        <f>IFERROR(IF(M100=0, "", ROUNDUP(M100/E100, 0)*0.00753), "")</f>
        <v/>
      </c>
      <c r="O100" s="29" t="s">
        <v>24</v>
      </c>
      <c r="P100" s="30" t="s">
        <v>24</v>
      </c>
    </row>
    <row r="101" spans="1:16" ht="15" customHeight="1" x14ac:dyDescent="0.25">
      <c r="A101" s="31"/>
      <c r="B101" s="32"/>
      <c r="C101" s="33"/>
      <c r="D101" s="33"/>
      <c r="E101" s="33"/>
      <c r="F101" s="33"/>
      <c r="G101" s="34"/>
      <c r="H101" s="35" t="s">
        <v>26</v>
      </c>
      <c r="I101" s="36"/>
      <c r="J101" s="37"/>
      <c r="K101" s="38" t="s">
        <v>27</v>
      </c>
      <c r="L101" s="39">
        <f>IFERROR(L97/E97, "0")+IFERROR(L98/E98, "0")+IFERROR(L99/E99, "0")+IFERROR(L100/E100, "0")</f>
        <v>0</v>
      </c>
      <c r="M101" s="39">
        <f>IFERROR(M97/E97, "0")+IFERROR(M98/E98, "0")+IFERROR(M99/E99, "0")+IFERROR(M100/E100, "0")</f>
        <v>0</v>
      </c>
      <c r="N101" s="40">
        <f>IFERROR(IF(N97="", 0, N97), "0")+IFERROR(IF(N98="", 0, N98), "0")+IFERROR(IF(N99="", 0, N99), "0")+IFERROR(IF(N100="", 0, N100), "0")</f>
        <v>0</v>
      </c>
      <c r="O101" s="41"/>
      <c r="P101" s="41"/>
    </row>
    <row r="102" spans="1:16" ht="15" customHeight="1" x14ac:dyDescent="0.25">
      <c r="A102" s="31"/>
      <c r="B102" s="32"/>
      <c r="C102" s="33"/>
      <c r="D102" s="33"/>
      <c r="E102" s="33"/>
      <c r="F102" s="33"/>
      <c r="G102" s="34"/>
      <c r="H102" s="35" t="s">
        <v>26</v>
      </c>
      <c r="I102" s="36"/>
      <c r="J102" s="37"/>
      <c r="K102" s="38" t="s">
        <v>25</v>
      </c>
      <c r="L102" s="39">
        <f>IFERROR(SUM(L97:L100), "0")</f>
        <v>0</v>
      </c>
      <c r="M102" s="39">
        <f>IFERROR(SUM(M97:M100), "0")</f>
        <v>0</v>
      </c>
      <c r="N102" s="38"/>
      <c r="O102" s="41"/>
      <c r="P102" s="41"/>
    </row>
    <row r="103" spans="1:16" ht="15" customHeight="1" x14ac:dyDescent="0.25">
      <c r="C103" s="105" t="s">
        <v>169</v>
      </c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</row>
    <row r="104" spans="1:16" ht="15" customHeight="1" x14ac:dyDescent="0.25">
      <c r="C104" s="104" t="s">
        <v>28</v>
      </c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1:16" ht="15" customHeight="1" x14ac:dyDescent="0.25">
      <c r="A105" s="19" t="s">
        <v>170</v>
      </c>
      <c r="B105" s="20"/>
      <c r="C105" s="21">
        <v>1.35</v>
      </c>
      <c r="D105" s="22">
        <v>6</v>
      </c>
      <c r="E105" s="21">
        <v>8.1</v>
      </c>
      <c r="F105" s="21"/>
      <c r="G105" s="22">
        <v>45</v>
      </c>
      <c r="H105" s="42" t="s">
        <v>171</v>
      </c>
      <c r="I105" s="24" t="s">
        <v>24</v>
      </c>
      <c r="J105" s="24" t="s">
        <v>24</v>
      </c>
      <c r="K105" s="25" t="s">
        <v>25</v>
      </c>
      <c r="L105" s="26">
        <v>0</v>
      </c>
      <c r="M105" s="27">
        <f>IFERROR(IF(L105="", 0, CEILING(L105/$E105, 1)*$E105), "")</f>
        <v>0</v>
      </c>
      <c r="N105" s="28" t="str">
        <f>IFERROR(IF(M105=0, "", ROUNDUP(M105/E105, 0)*0.02175), "")</f>
        <v/>
      </c>
      <c r="O105" s="29" t="s">
        <v>24</v>
      </c>
      <c r="P105" s="30" t="s">
        <v>24</v>
      </c>
    </row>
    <row r="106" spans="1:16" ht="15" customHeight="1" x14ac:dyDescent="0.25">
      <c r="A106" s="19" t="s">
        <v>172</v>
      </c>
      <c r="B106" s="20"/>
      <c r="C106" s="21">
        <v>0.33</v>
      </c>
      <c r="D106" s="22">
        <v>6</v>
      </c>
      <c r="E106" s="21">
        <v>1.98</v>
      </c>
      <c r="F106" s="21"/>
      <c r="G106" s="22">
        <v>45</v>
      </c>
      <c r="H106" s="42" t="s">
        <v>173</v>
      </c>
      <c r="I106" s="24" t="s">
        <v>24</v>
      </c>
      <c r="J106" s="24" t="s">
        <v>24</v>
      </c>
      <c r="K106" s="25" t="s">
        <v>25</v>
      </c>
      <c r="L106" s="26">
        <v>0</v>
      </c>
      <c r="M106" s="27">
        <f>IFERROR(IF(L106="", 0, CEILING(L106/$E106, 1)*$E106), "")</f>
        <v>0</v>
      </c>
      <c r="N106" s="28" t="str">
        <f>IFERROR(IF(M106=0, "", ROUNDUP(M106/E106, 0)*0.00753), "")</f>
        <v/>
      </c>
      <c r="O106" s="29" t="s">
        <v>24</v>
      </c>
      <c r="P106" s="30" t="s">
        <v>24</v>
      </c>
    </row>
    <row r="107" spans="1:16" ht="15" customHeight="1" x14ac:dyDescent="0.25">
      <c r="A107" s="19" t="s">
        <v>174</v>
      </c>
      <c r="B107" s="20"/>
      <c r="C107" s="21">
        <v>0.45</v>
      </c>
      <c r="D107" s="22">
        <v>6</v>
      </c>
      <c r="E107" s="21">
        <v>2.7</v>
      </c>
      <c r="F107" s="21"/>
      <c r="G107" s="22">
        <v>45</v>
      </c>
      <c r="H107" s="42" t="s">
        <v>175</v>
      </c>
      <c r="I107" s="24" t="s">
        <v>24</v>
      </c>
      <c r="J107" s="24" t="s">
        <v>24</v>
      </c>
      <c r="K107" s="25" t="s">
        <v>25</v>
      </c>
      <c r="L107" s="26">
        <v>0</v>
      </c>
      <c r="M107" s="27">
        <f>IFERROR(IF(L107="", 0, CEILING(L107/$E107, 1)*$E107), "")</f>
        <v>0</v>
      </c>
      <c r="N107" s="28" t="str">
        <f>IFERROR(IF(M107=0, "", ROUNDUP(M107/E107, 0)*0.00753), "")</f>
        <v/>
      </c>
      <c r="O107" s="29" t="s">
        <v>24</v>
      </c>
      <c r="P107" s="30" t="s">
        <v>24</v>
      </c>
    </row>
    <row r="108" spans="1:16" ht="15" customHeight="1" x14ac:dyDescent="0.25">
      <c r="A108" s="19" t="s">
        <v>176</v>
      </c>
      <c r="B108" s="20"/>
      <c r="C108" s="21">
        <v>0.67</v>
      </c>
      <c r="D108" s="22">
        <v>4</v>
      </c>
      <c r="E108" s="21">
        <v>2.68</v>
      </c>
      <c r="F108" s="21"/>
      <c r="G108" s="22">
        <v>45</v>
      </c>
      <c r="H108" s="23" t="s">
        <v>177</v>
      </c>
      <c r="I108" s="24" t="s">
        <v>24</v>
      </c>
      <c r="J108" s="24" t="s">
        <v>24</v>
      </c>
      <c r="K108" s="25" t="s">
        <v>25</v>
      </c>
      <c r="L108" s="26">
        <v>0</v>
      </c>
      <c r="M108" s="27">
        <f>IFERROR(IF(L108="", 0, CEILING(L108/$E108, 1)*$E108), "")</f>
        <v>0</v>
      </c>
      <c r="N108" s="28" t="str">
        <f>IFERROR(IF(M108=0, "", ROUNDUP(M108/E108, 0)*0.00937), "")</f>
        <v/>
      </c>
      <c r="O108" s="29" t="s">
        <v>24</v>
      </c>
      <c r="P108" s="30" t="s">
        <v>24</v>
      </c>
    </row>
    <row r="109" spans="1:16" ht="15" customHeight="1" x14ac:dyDescent="0.25">
      <c r="A109" s="31"/>
      <c r="B109" s="32"/>
      <c r="C109" s="33"/>
      <c r="D109" s="33"/>
      <c r="E109" s="33"/>
      <c r="F109" s="33"/>
      <c r="G109" s="34"/>
      <c r="H109" s="35" t="s">
        <v>26</v>
      </c>
      <c r="I109" s="36"/>
      <c r="J109" s="37"/>
      <c r="K109" s="38" t="s">
        <v>27</v>
      </c>
      <c r="L109" s="39">
        <f>IFERROR(L105/E105, "0")+IFERROR(L106/E106, "0")+IFERROR(L107/E107, "0")+IFERROR(L108/E108, "0")</f>
        <v>0</v>
      </c>
      <c r="M109" s="39">
        <f>IFERROR(M105/E105, "0")+IFERROR(M106/E106, "0")+IFERROR(M107/E107, "0")+IFERROR(M108/E108, "0")</f>
        <v>0</v>
      </c>
      <c r="N109" s="40">
        <f>IFERROR(IF(N105="", 0, N105), "0")+IFERROR(IF(N106="", 0, N106), "0")+IFERROR(IF(N107="", 0, N107), "0")+IFERROR(IF(N108="", 0, N108), "0")</f>
        <v>0</v>
      </c>
      <c r="O109" s="41"/>
      <c r="P109" s="41"/>
    </row>
    <row r="110" spans="1:16" ht="15" customHeight="1" x14ac:dyDescent="0.25">
      <c r="A110" s="31"/>
      <c r="B110" s="32"/>
      <c r="C110" s="33"/>
      <c r="D110" s="33"/>
      <c r="E110" s="33"/>
      <c r="F110" s="33"/>
      <c r="G110" s="34"/>
      <c r="H110" s="35" t="s">
        <v>26</v>
      </c>
      <c r="I110" s="36"/>
      <c r="J110" s="37"/>
      <c r="K110" s="38" t="s">
        <v>25</v>
      </c>
      <c r="L110" s="39">
        <f>IFERROR(SUM(L105:L108), "0")</f>
        <v>0</v>
      </c>
      <c r="M110" s="39">
        <f>IFERROR(SUM(M105:M108), "0")</f>
        <v>0</v>
      </c>
      <c r="N110" s="38"/>
      <c r="O110" s="41"/>
      <c r="P110" s="41"/>
    </row>
    <row r="111" spans="1:16" ht="15" customHeight="1" x14ac:dyDescent="0.25">
      <c r="C111" s="106" t="s">
        <v>178</v>
      </c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</row>
    <row r="112" spans="1:16" ht="15" customHeight="1" x14ac:dyDescent="0.25">
      <c r="C112" s="105" t="s">
        <v>179</v>
      </c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</row>
    <row r="113" spans="1:16" ht="15" customHeight="1" x14ac:dyDescent="0.25">
      <c r="C113" s="104" t="s">
        <v>61</v>
      </c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</row>
    <row r="114" spans="1:16" ht="15" customHeight="1" x14ac:dyDescent="0.25">
      <c r="A114" s="19" t="s">
        <v>180</v>
      </c>
      <c r="B114" s="20"/>
      <c r="C114" s="21">
        <v>1.35</v>
      </c>
      <c r="D114" s="22">
        <v>8</v>
      </c>
      <c r="E114" s="21">
        <v>10.8</v>
      </c>
      <c r="F114" s="21"/>
      <c r="G114" s="22">
        <v>35</v>
      </c>
      <c r="H114" s="23" t="s">
        <v>181</v>
      </c>
      <c r="I114" s="24" t="s">
        <v>24</v>
      </c>
      <c r="J114" s="24" t="s">
        <v>24</v>
      </c>
      <c r="K114" s="25" t="s">
        <v>25</v>
      </c>
      <c r="L114" s="26">
        <v>0</v>
      </c>
      <c r="M114" s="27">
        <f>IFERROR(IF(L114="", 0, CEILING(L114/$E114, 1)*$E114), "")</f>
        <v>0</v>
      </c>
      <c r="N114" s="28" t="str">
        <f>IFERROR(IF(M114=0, "", ROUNDUP(M114/E114, 0)*0.02175), "")</f>
        <v/>
      </c>
      <c r="O114" s="29" t="s">
        <v>24</v>
      </c>
      <c r="P114" s="30" t="s">
        <v>24</v>
      </c>
    </row>
    <row r="115" spans="1:16" ht="15" customHeight="1" x14ac:dyDescent="0.25">
      <c r="A115" s="19" t="s">
        <v>182</v>
      </c>
      <c r="B115" s="20"/>
      <c r="C115" s="21">
        <v>1.35</v>
      </c>
      <c r="D115" s="22">
        <v>8</v>
      </c>
      <c r="E115" s="21">
        <v>10.8</v>
      </c>
      <c r="F115" s="21"/>
      <c r="G115" s="22">
        <v>35</v>
      </c>
      <c r="H115" s="23" t="s">
        <v>183</v>
      </c>
      <c r="I115" s="24" t="s">
        <v>24</v>
      </c>
      <c r="J115" s="24" t="s">
        <v>24</v>
      </c>
      <c r="K115" s="25" t="s">
        <v>25</v>
      </c>
      <c r="L115" s="26">
        <v>0</v>
      </c>
      <c r="M115" s="27">
        <f>IFERROR(IF(L115="", 0, CEILING(L115/$E115, 1)*$E115), "")</f>
        <v>0</v>
      </c>
      <c r="N115" s="28" t="str">
        <f>IFERROR(IF(M115=0, "", ROUNDUP(M115/E115, 0)*0.02175), "")</f>
        <v/>
      </c>
      <c r="O115" s="29" t="s">
        <v>24</v>
      </c>
      <c r="P115" s="30" t="s">
        <v>24</v>
      </c>
    </row>
    <row r="116" spans="1:16" ht="15" customHeight="1" x14ac:dyDescent="0.25">
      <c r="A116" s="19" t="s">
        <v>184</v>
      </c>
      <c r="B116" s="20"/>
      <c r="C116" s="21">
        <v>1.4</v>
      </c>
      <c r="D116" s="22">
        <v>8</v>
      </c>
      <c r="E116" s="21">
        <v>11.2</v>
      </c>
      <c r="F116" s="21"/>
      <c r="G116" s="22">
        <v>30</v>
      </c>
      <c r="H116" s="23" t="s">
        <v>185</v>
      </c>
      <c r="I116" s="24" t="s">
        <v>24</v>
      </c>
      <c r="J116" s="24" t="s">
        <v>24</v>
      </c>
      <c r="K116" s="25" t="s">
        <v>25</v>
      </c>
      <c r="L116" s="26">
        <v>0</v>
      </c>
      <c r="M116" s="27">
        <f>IFERROR(IF(L116="", 0, CEILING(L116/$E116, 1)*$E116), "")</f>
        <v>0</v>
      </c>
      <c r="N116" s="28" t="str">
        <f>IFERROR(IF(M116=0, "", ROUNDUP(M116/E116, 0)*0.02175), "")</f>
        <v/>
      </c>
      <c r="O116" s="29" t="s">
        <v>24</v>
      </c>
      <c r="P116" s="30" t="s">
        <v>24</v>
      </c>
    </row>
    <row r="117" spans="1:16" ht="15" customHeight="1" x14ac:dyDescent="0.25">
      <c r="A117" s="31"/>
      <c r="B117" s="32"/>
      <c r="C117" s="33"/>
      <c r="D117" s="33"/>
      <c r="E117" s="33"/>
      <c r="F117" s="33"/>
      <c r="G117" s="34"/>
      <c r="H117" s="35" t="s">
        <v>26</v>
      </c>
      <c r="I117" s="36"/>
      <c r="J117" s="37"/>
      <c r="K117" s="38" t="s">
        <v>27</v>
      </c>
      <c r="L117" s="39">
        <f>IFERROR(L114/E114, "0")+IFERROR(L115/E115, "0")+IFERROR(L116/E116, "0")</f>
        <v>0</v>
      </c>
      <c r="M117" s="39">
        <f>IFERROR(M114/E114, "0")+IFERROR(M115/E115, "0")+IFERROR(M116/E116, "0")</f>
        <v>0</v>
      </c>
      <c r="N117" s="40">
        <f>IFERROR(IF(N114="", 0, N114), "0")+IFERROR(IF(N115="", 0, N115), "0")+IFERROR(IF(N116="", 0, N116), "0")</f>
        <v>0</v>
      </c>
      <c r="O117" s="41"/>
      <c r="P117" s="41"/>
    </row>
    <row r="118" spans="1:16" ht="15" customHeight="1" x14ac:dyDescent="0.25">
      <c r="A118" s="31"/>
      <c r="B118" s="32"/>
      <c r="C118" s="33"/>
      <c r="D118" s="33"/>
      <c r="E118" s="33"/>
      <c r="F118" s="33"/>
      <c r="G118" s="34"/>
      <c r="H118" s="35" t="s">
        <v>26</v>
      </c>
      <c r="I118" s="36"/>
      <c r="J118" s="37"/>
      <c r="K118" s="38" t="s">
        <v>25</v>
      </c>
      <c r="L118" s="39">
        <f>IFERROR(SUM(L114:L116), "0")</f>
        <v>0</v>
      </c>
      <c r="M118" s="39">
        <f>IFERROR(SUM(M114:M116), "0")</f>
        <v>0</v>
      </c>
      <c r="N118" s="38"/>
      <c r="O118" s="41"/>
      <c r="P118" s="41"/>
    </row>
    <row r="119" spans="1:16" ht="15" customHeight="1" x14ac:dyDescent="0.25">
      <c r="C119" s="105" t="s">
        <v>186</v>
      </c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</row>
    <row r="120" spans="1:16" ht="15" customHeight="1" x14ac:dyDescent="0.25">
      <c r="C120" s="104" t="s">
        <v>61</v>
      </c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</row>
    <row r="121" spans="1:16" ht="15" customHeight="1" x14ac:dyDescent="0.25">
      <c r="A121" s="19" t="s">
        <v>187</v>
      </c>
      <c r="B121" s="20" t="s">
        <v>188</v>
      </c>
      <c r="C121" s="21">
        <v>0.9</v>
      </c>
      <c r="D121" s="22">
        <v>10</v>
      </c>
      <c r="E121" s="21">
        <v>9</v>
      </c>
      <c r="F121" s="21"/>
      <c r="G121" s="22">
        <v>31</v>
      </c>
      <c r="H121" s="45" t="s">
        <v>189</v>
      </c>
      <c r="I121" s="24" t="s">
        <v>24</v>
      </c>
      <c r="J121" s="24" t="s">
        <v>24</v>
      </c>
      <c r="K121" s="25" t="s">
        <v>25</v>
      </c>
      <c r="L121" s="26">
        <v>0</v>
      </c>
      <c r="M121" s="27">
        <f t="shared" ref="M121:M134" si="7">IFERROR(IF(L121="", 0, CEILING(L121/$E121, 1)*$E121), "")</f>
        <v>0</v>
      </c>
      <c r="N121" s="28" t="str">
        <f>IFERROR(IF(M121=0, "", ROUNDUP(M121/E121, 0)*0.02175), "")</f>
        <v/>
      </c>
      <c r="O121" s="29" t="s">
        <v>24</v>
      </c>
      <c r="P121" s="30" t="s">
        <v>24</v>
      </c>
    </row>
    <row r="122" spans="1:16" ht="15" customHeight="1" x14ac:dyDescent="0.25">
      <c r="A122" s="19" t="s">
        <v>190</v>
      </c>
      <c r="B122" s="20" t="s">
        <v>191</v>
      </c>
      <c r="C122" s="21">
        <v>1.35</v>
      </c>
      <c r="D122" s="22">
        <v>8</v>
      </c>
      <c r="E122" s="21">
        <v>10.8</v>
      </c>
      <c r="F122" s="21"/>
      <c r="G122" s="22">
        <v>55</v>
      </c>
      <c r="H122" s="42" t="s">
        <v>192</v>
      </c>
      <c r="I122" s="24" t="s">
        <v>24</v>
      </c>
      <c r="J122" s="24" t="s">
        <v>24</v>
      </c>
      <c r="K122" s="25" t="s">
        <v>25</v>
      </c>
      <c r="L122" s="26">
        <v>0</v>
      </c>
      <c r="M122" s="27">
        <f t="shared" si="7"/>
        <v>0</v>
      </c>
      <c r="N122" s="28" t="str">
        <f>IFERROR(IF(M122=0, "", ROUNDUP(M122/E122, 0)*0.02039), "")</f>
        <v/>
      </c>
      <c r="O122" s="29" t="s">
        <v>24</v>
      </c>
      <c r="P122" s="30" t="s">
        <v>24</v>
      </c>
    </row>
    <row r="123" spans="1:16" ht="15" customHeight="1" x14ac:dyDescent="0.25">
      <c r="A123" s="19" t="s">
        <v>190</v>
      </c>
      <c r="B123" s="20"/>
      <c r="C123" s="21">
        <v>1.35</v>
      </c>
      <c r="D123" s="22">
        <v>8</v>
      </c>
      <c r="E123" s="21">
        <v>10.8</v>
      </c>
      <c r="F123" s="21"/>
      <c r="G123" s="22">
        <v>55</v>
      </c>
      <c r="H123" s="23" t="s">
        <v>192</v>
      </c>
      <c r="I123" s="24" t="s">
        <v>24</v>
      </c>
      <c r="J123" s="24" t="s">
        <v>24</v>
      </c>
      <c r="K123" s="25" t="s">
        <v>25</v>
      </c>
      <c r="L123" s="26">
        <v>0</v>
      </c>
      <c r="M123" s="27">
        <f t="shared" si="7"/>
        <v>0</v>
      </c>
      <c r="N123" s="28" t="str">
        <f>IFERROR(IF(M123=0, "", ROUNDUP(M123/E123, 0)*0.02175), "")</f>
        <v/>
      </c>
      <c r="O123" s="29" t="s">
        <v>24</v>
      </c>
      <c r="P123" s="30" t="s">
        <v>24</v>
      </c>
    </row>
    <row r="124" spans="1:16" ht="15" customHeight="1" x14ac:dyDescent="0.25">
      <c r="A124" s="19" t="s">
        <v>193</v>
      </c>
      <c r="B124" s="20"/>
      <c r="C124" s="21">
        <v>0.9</v>
      </c>
      <c r="D124" s="22">
        <v>10</v>
      </c>
      <c r="E124" s="21">
        <v>9</v>
      </c>
      <c r="F124" s="21"/>
      <c r="G124" s="22">
        <v>31</v>
      </c>
      <c r="H124" s="45" t="s">
        <v>194</v>
      </c>
      <c r="I124" s="24" t="s">
        <v>24</v>
      </c>
      <c r="J124" s="24" t="s">
        <v>24</v>
      </c>
      <c r="K124" s="25" t="s">
        <v>25</v>
      </c>
      <c r="L124" s="26">
        <v>0</v>
      </c>
      <c r="M124" s="27">
        <f t="shared" si="7"/>
        <v>0</v>
      </c>
      <c r="N124" s="28" t="str">
        <f>IFERROR(IF(M124=0, "", ROUNDUP(M124/E124, 0)*0.02175), "")</f>
        <v/>
      </c>
      <c r="O124" s="29" t="s">
        <v>24</v>
      </c>
      <c r="P124" s="30" t="s">
        <v>24</v>
      </c>
    </row>
    <row r="125" spans="1:16" ht="15" customHeight="1" x14ac:dyDescent="0.25">
      <c r="A125" s="19" t="s">
        <v>195</v>
      </c>
      <c r="B125" s="20" t="s">
        <v>196</v>
      </c>
      <c r="C125" s="21">
        <v>1.35</v>
      </c>
      <c r="D125" s="22">
        <v>8</v>
      </c>
      <c r="E125" s="21">
        <v>10.8</v>
      </c>
      <c r="F125" s="21"/>
      <c r="G125" s="22">
        <v>55</v>
      </c>
      <c r="H125" s="44" t="s">
        <v>197</v>
      </c>
      <c r="I125" s="24" t="s">
        <v>24</v>
      </c>
      <c r="J125" s="24" t="s">
        <v>24</v>
      </c>
      <c r="K125" s="25" t="s">
        <v>25</v>
      </c>
      <c r="L125" s="26">
        <v>0</v>
      </c>
      <c r="M125" s="27">
        <f t="shared" si="7"/>
        <v>0</v>
      </c>
      <c r="N125" s="28" t="str">
        <f>IFERROR(IF(M125=0, "", ROUNDUP(M125/E125, 0)*0.02175), "")</f>
        <v/>
      </c>
      <c r="O125" s="29" t="s">
        <v>24</v>
      </c>
      <c r="P125" s="30" t="s">
        <v>24</v>
      </c>
    </row>
    <row r="126" spans="1:16" ht="15" customHeight="1" x14ac:dyDescent="0.25">
      <c r="A126" s="19" t="s">
        <v>195</v>
      </c>
      <c r="B126" s="20"/>
      <c r="C126" s="21">
        <v>1.35</v>
      </c>
      <c r="D126" s="22">
        <v>8</v>
      </c>
      <c r="E126" s="21">
        <v>10.8</v>
      </c>
      <c r="F126" s="21"/>
      <c r="G126" s="22">
        <v>55</v>
      </c>
      <c r="H126" s="23" t="s">
        <v>197</v>
      </c>
      <c r="I126" s="24" t="s">
        <v>24</v>
      </c>
      <c r="J126" s="24" t="s">
        <v>24</v>
      </c>
      <c r="K126" s="25" t="s">
        <v>25</v>
      </c>
      <c r="L126" s="26">
        <v>0</v>
      </c>
      <c r="M126" s="27">
        <f t="shared" si="7"/>
        <v>0</v>
      </c>
      <c r="N126" s="28" t="str">
        <f>IFERROR(IF(M126=0, "", ROUNDUP(M126/E126, 0)*0.02039), "")</f>
        <v/>
      </c>
      <c r="O126" s="29" t="s">
        <v>24</v>
      </c>
      <c r="P126" s="30" t="s">
        <v>24</v>
      </c>
    </row>
    <row r="127" spans="1:16" ht="15" customHeight="1" x14ac:dyDescent="0.25">
      <c r="A127" s="19" t="s">
        <v>198</v>
      </c>
      <c r="B127" s="20"/>
      <c r="C127" s="21">
        <v>1.35</v>
      </c>
      <c r="D127" s="22">
        <v>8</v>
      </c>
      <c r="E127" s="21">
        <v>10.8</v>
      </c>
      <c r="F127" s="21"/>
      <c r="G127" s="22">
        <v>55</v>
      </c>
      <c r="H127" s="44" t="s">
        <v>199</v>
      </c>
      <c r="I127" s="24" t="s">
        <v>24</v>
      </c>
      <c r="J127" s="24" t="s">
        <v>24</v>
      </c>
      <c r="K127" s="25" t="s">
        <v>25</v>
      </c>
      <c r="L127" s="26">
        <v>0</v>
      </c>
      <c r="M127" s="27">
        <f t="shared" si="7"/>
        <v>0</v>
      </c>
      <c r="N127" s="28" t="str">
        <f>IFERROR(IF(M127=0, "", ROUNDUP(M127/E127, 0)*0.02175), "")</f>
        <v/>
      </c>
      <c r="O127" s="29" t="s">
        <v>24</v>
      </c>
      <c r="P127" s="30" t="s">
        <v>24</v>
      </c>
    </row>
    <row r="128" spans="1:16" ht="15" customHeight="1" x14ac:dyDescent="0.25">
      <c r="A128" s="19" t="s">
        <v>200</v>
      </c>
      <c r="B128" s="20" t="s">
        <v>201</v>
      </c>
      <c r="C128" s="21">
        <v>1.35</v>
      </c>
      <c r="D128" s="22">
        <v>8</v>
      </c>
      <c r="E128" s="21">
        <v>10.8</v>
      </c>
      <c r="F128" s="21"/>
      <c r="G128" s="22">
        <v>55</v>
      </c>
      <c r="H128" s="23" t="s">
        <v>202</v>
      </c>
      <c r="I128" s="24" t="s">
        <v>24</v>
      </c>
      <c r="J128" s="24" t="s">
        <v>24</v>
      </c>
      <c r="K128" s="25" t="s">
        <v>25</v>
      </c>
      <c r="L128" s="26">
        <v>0</v>
      </c>
      <c r="M128" s="27">
        <f t="shared" si="7"/>
        <v>0</v>
      </c>
      <c r="N128" s="28" t="str">
        <f>IFERROR(IF(M128=0, "", ROUNDUP(M128/E128, 0)*0.02175), "")</f>
        <v/>
      </c>
      <c r="O128" s="29" t="s">
        <v>24</v>
      </c>
      <c r="P128" s="30" t="s">
        <v>24</v>
      </c>
    </row>
    <row r="129" spans="1:16" ht="15" customHeight="1" x14ac:dyDescent="0.25">
      <c r="A129" s="19" t="s">
        <v>203</v>
      </c>
      <c r="B129" s="20" t="s">
        <v>204</v>
      </c>
      <c r="C129" s="21">
        <v>0.5</v>
      </c>
      <c r="D129" s="22">
        <v>10</v>
      </c>
      <c r="E129" s="21">
        <v>5</v>
      </c>
      <c r="F129" s="21"/>
      <c r="G129" s="22">
        <v>55</v>
      </c>
      <c r="H129" s="44" t="s">
        <v>205</v>
      </c>
      <c r="I129" s="24" t="s">
        <v>24</v>
      </c>
      <c r="J129" s="24" t="s">
        <v>24</v>
      </c>
      <c r="K129" s="25" t="s">
        <v>25</v>
      </c>
      <c r="L129" s="26">
        <v>0</v>
      </c>
      <c r="M129" s="27">
        <f t="shared" si="7"/>
        <v>0</v>
      </c>
      <c r="N129" s="28" t="str">
        <f>IFERROR(IF(M129=0, "", ROUNDUP(M129/E129, 0)*0.00937), "")</f>
        <v/>
      </c>
      <c r="O129" s="29" t="s">
        <v>24</v>
      </c>
      <c r="P129" s="30" t="s">
        <v>24</v>
      </c>
    </row>
    <row r="130" spans="1:16" ht="15" customHeight="1" x14ac:dyDescent="0.25">
      <c r="A130" s="19" t="s">
        <v>206</v>
      </c>
      <c r="B130" s="20"/>
      <c r="C130" s="21">
        <v>0.5</v>
      </c>
      <c r="D130" s="22">
        <v>10</v>
      </c>
      <c r="E130" s="21">
        <v>5</v>
      </c>
      <c r="F130" s="21"/>
      <c r="G130" s="22">
        <v>55</v>
      </c>
      <c r="H130" s="23" t="s">
        <v>207</v>
      </c>
      <c r="I130" s="24" t="s">
        <v>24</v>
      </c>
      <c r="J130" s="24" t="s">
        <v>24</v>
      </c>
      <c r="K130" s="25" t="s">
        <v>25</v>
      </c>
      <c r="L130" s="26">
        <v>0</v>
      </c>
      <c r="M130" s="27">
        <f t="shared" si="7"/>
        <v>0</v>
      </c>
      <c r="N130" s="28" t="str">
        <f>IFERROR(IF(M130=0, "", ROUNDUP(M130/E130, 0)*0.00937), "")</f>
        <v/>
      </c>
      <c r="O130" s="29" t="s">
        <v>24</v>
      </c>
      <c r="P130" s="30" t="s">
        <v>24</v>
      </c>
    </row>
    <row r="131" spans="1:16" ht="15" customHeight="1" x14ac:dyDescent="0.25">
      <c r="A131" s="19" t="s">
        <v>208</v>
      </c>
      <c r="B131" s="20"/>
      <c r="C131" s="21">
        <v>0.5</v>
      </c>
      <c r="D131" s="22">
        <v>10</v>
      </c>
      <c r="E131" s="21">
        <v>5</v>
      </c>
      <c r="F131" s="21"/>
      <c r="G131" s="22">
        <v>55</v>
      </c>
      <c r="H131" s="44" t="s">
        <v>209</v>
      </c>
      <c r="I131" s="24" t="s">
        <v>24</v>
      </c>
      <c r="J131" s="24" t="s">
        <v>24</v>
      </c>
      <c r="K131" s="25" t="s">
        <v>25</v>
      </c>
      <c r="L131" s="26">
        <v>0</v>
      </c>
      <c r="M131" s="27">
        <f t="shared" si="7"/>
        <v>0</v>
      </c>
      <c r="N131" s="28" t="str">
        <f>IFERROR(IF(M131=0, "", ROUNDUP(M131/E131, 0)*0.00937), "")</f>
        <v/>
      </c>
      <c r="O131" s="29" t="s">
        <v>24</v>
      </c>
      <c r="P131" s="30" t="s">
        <v>24</v>
      </c>
    </row>
    <row r="132" spans="1:16" ht="15" customHeight="1" x14ac:dyDescent="0.25">
      <c r="A132" s="19" t="s">
        <v>210</v>
      </c>
      <c r="B132" s="20"/>
      <c r="C132" s="21">
        <v>0.45</v>
      </c>
      <c r="D132" s="22">
        <v>6</v>
      </c>
      <c r="E132" s="21">
        <v>2.7</v>
      </c>
      <c r="F132" s="21"/>
      <c r="G132" s="22">
        <v>55</v>
      </c>
      <c r="H132" s="23" t="s">
        <v>211</v>
      </c>
      <c r="I132" s="24" t="s">
        <v>24</v>
      </c>
      <c r="J132" s="24" t="s">
        <v>24</v>
      </c>
      <c r="K132" s="25" t="s">
        <v>25</v>
      </c>
      <c r="L132" s="26">
        <v>0</v>
      </c>
      <c r="M132" s="27">
        <f t="shared" si="7"/>
        <v>0</v>
      </c>
      <c r="N132" s="28" t="str">
        <f>IFERROR(IF(M132=0, "", ROUNDUP(M132/E132, 0)*0.00753), "")</f>
        <v/>
      </c>
      <c r="O132" s="29" t="s">
        <v>24</v>
      </c>
      <c r="P132" s="30" t="s">
        <v>24</v>
      </c>
    </row>
    <row r="133" spans="1:16" ht="15" customHeight="1" x14ac:dyDescent="0.25">
      <c r="A133" s="19" t="s">
        <v>212</v>
      </c>
      <c r="B133" s="20"/>
      <c r="C133" s="21">
        <v>0.4</v>
      </c>
      <c r="D133" s="22">
        <v>10</v>
      </c>
      <c r="E133" s="21">
        <v>4</v>
      </c>
      <c r="F133" s="21"/>
      <c r="G133" s="22">
        <v>55</v>
      </c>
      <c r="H133" s="23" t="s">
        <v>213</v>
      </c>
      <c r="I133" s="24" t="s">
        <v>24</v>
      </c>
      <c r="J133" s="24" t="s">
        <v>24</v>
      </c>
      <c r="K133" s="25" t="s">
        <v>25</v>
      </c>
      <c r="L133" s="26">
        <v>0</v>
      </c>
      <c r="M133" s="27">
        <f t="shared" si="7"/>
        <v>0</v>
      </c>
      <c r="N133" s="28" t="str">
        <f>IFERROR(IF(M133=0, "", ROUNDUP(M133/E133, 0)*0.00937), "")</f>
        <v/>
      </c>
      <c r="O133" s="29" t="s">
        <v>24</v>
      </c>
      <c r="P133" s="30" t="s">
        <v>24</v>
      </c>
    </row>
    <row r="134" spans="1:16" ht="15" customHeight="1" x14ac:dyDescent="0.25">
      <c r="A134" s="19" t="s">
        <v>214</v>
      </c>
      <c r="B134" s="20"/>
      <c r="C134" s="21">
        <v>0.4</v>
      </c>
      <c r="D134" s="22">
        <v>10</v>
      </c>
      <c r="E134" s="21">
        <v>4</v>
      </c>
      <c r="F134" s="21"/>
      <c r="G134" s="22">
        <v>55</v>
      </c>
      <c r="H134" s="23" t="s">
        <v>215</v>
      </c>
      <c r="I134" s="24" t="s">
        <v>24</v>
      </c>
      <c r="J134" s="24" t="s">
        <v>24</v>
      </c>
      <c r="K134" s="25" t="s">
        <v>25</v>
      </c>
      <c r="L134" s="26">
        <v>0</v>
      </c>
      <c r="M134" s="27">
        <f t="shared" si="7"/>
        <v>0</v>
      </c>
      <c r="N134" s="28" t="str">
        <f>IFERROR(IF(M134=0, "", ROUNDUP(M134/E134, 0)*0.00937), "")</f>
        <v/>
      </c>
      <c r="O134" s="29" t="s">
        <v>24</v>
      </c>
      <c r="P134" s="30" t="s">
        <v>24</v>
      </c>
    </row>
    <row r="135" spans="1:16" ht="15" customHeight="1" x14ac:dyDescent="0.25">
      <c r="A135" s="31"/>
      <c r="B135" s="32"/>
      <c r="C135" s="33"/>
      <c r="D135" s="33"/>
      <c r="E135" s="33"/>
      <c r="F135" s="33"/>
      <c r="G135" s="34"/>
      <c r="H135" s="35" t="s">
        <v>26</v>
      </c>
      <c r="I135" s="36"/>
      <c r="J135" s="37"/>
      <c r="K135" s="38" t="s">
        <v>27</v>
      </c>
      <c r="L135" s="39">
        <f>IFERROR(L121/E121, "0")+IFERROR(L122/E122, "0")+IFERROR(L123/E123, "0")+IFERROR(L124/E124, "0")+IFERROR(L125/E125, "0")+IFERROR(L126/E126, "0")+IFERROR(L127/E127, "0")+IFERROR(L128/E128, "0")+IFERROR(L129/E129, "0")+IFERROR(L130/E130, "0")+IFERROR(L131/E131, "0")+IFERROR(L132/E132, "0")+IFERROR(L133/E133, "0")+IFERROR(L134/E134, "0")</f>
        <v>0</v>
      </c>
      <c r="M135" s="39">
        <f>IFERROR(M121/E121, "0")+IFERROR(M122/E122, "0")+IFERROR(M123/E123, "0")+IFERROR(M124/E124, "0")+IFERROR(M125/E125, "0")+IFERROR(M126/E126, "0")+IFERROR(M127/E127, "0")+IFERROR(M128/E128, "0")+IFERROR(M129/E129, "0")+IFERROR(M130/E130, "0")+IFERROR(M131/E131, "0")+IFERROR(M132/E132, "0")+IFERROR(M133/E133, "0")+IFERROR(M134/E134, "0")</f>
        <v>0</v>
      </c>
      <c r="N135" s="40">
        <f>IFERROR(IF(N121="", 0, N121), "0")+IFERROR(IF(N122="", 0, N122), "0")+IFERROR(IF(N123="", 0, N123), "0")+IFERROR(IF(N124="", 0, N124), "0")+IFERROR(IF(N125="", 0, N125), "0")+IFERROR(IF(N126="", 0, N126), "0")+IFERROR(IF(N127="", 0, N127), "0")+IFERROR(IF(N128="", 0, N128), "0")+IFERROR(IF(N129="", 0, N129), "0")+IFERROR(IF(N130="", 0, N130), "0")+IFERROR(IF(N131="", 0, N131), "0")+IFERROR(IF(N132="", 0, N132), "0")+IFERROR(IF(N133="", 0, N133), "0")+IFERROR(IF(N134="", 0, N134), "0")</f>
        <v>0</v>
      </c>
      <c r="O135" s="41"/>
      <c r="P135" s="41"/>
    </row>
    <row r="136" spans="1:16" ht="15" customHeight="1" x14ac:dyDescent="0.25">
      <c r="A136" s="31"/>
      <c r="B136" s="32"/>
      <c r="C136" s="33"/>
      <c r="D136" s="33"/>
      <c r="E136" s="33"/>
      <c r="F136" s="33"/>
      <c r="G136" s="34"/>
      <c r="H136" s="35" t="s">
        <v>26</v>
      </c>
      <c r="I136" s="36"/>
      <c r="J136" s="37"/>
      <c r="K136" s="38" t="s">
        <v>25</v>
      </c>
      <c r="L136" s="39">
        <f>IFERROR(SUM(L121:L134), "0")</f>
        <v>0</v>
      </c>
      <c r="M136" s="39">
        <f>IFERROR(SUM(M121:M134), "0")</f>
        <v>0</v>
      </c>
      <c r="N136" s="38"/>
      <c r="O136" s="41"/>
      <c r="P136" s="41"/>
    </row>
    <row r="137" spans="1:16" ht="15" customHeight="1" x14ac:dyDescent="0.25">
      <c r="C137" s="104" t="s">
        <v>55</v>
      </c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</row>
    <row r="138" spans="1:16" ht="15" customHeight="1" x14ac:dyDescent="0.25">
      <c r="A138" s="19" t="s">
        <v>216</v>
      </c>
      <c r="B138" s="20"/>
      <c r="C138" s="21">
        <v>0.35</v>
      </c>
      <c r="D138" s="22">
        <v>6</v>
      </c>
      <c r="E138" s="21">
        <v>2.1</v>
      </c>
      <c r="F138" s="21"/>
      <c r="G138" s="22">
        <v>50</v>
      </c>
      <c r="H138" s="23" t="s">
        <v>217</v>
      </c>
      <c r="I138" s="24" t="s">
        <v>24</v>
      </c>
      <c r="J138" s="24" t="s">
        <v>24</v>
      </c>
      <c r="K138" s="25" t="s">
        <v>25</v>
      </c>
      <c r="L138" s="26">
        <v>0</v>
      </c>
      <c r="M138" s="27">
        <f>IFERROR(IF(L138="", 0, CEILING(L138/$E138, 1)*$E138), "")</f>
        <v>0</v>
      </c>
      <c r="N138" s="28" t="str">
        <f>IFERROR(IF(M138=0, "", ROUNDUP(M138/E138, 0)*0.00753), "")</f>
        <v/>
      </c>
      <c r="O138" s="29" t="s">
        <v>24</v>
      </c>
      <c r="P138" s="30" t="s">
        <v>24</v>
      </c>
    </row>
    <row r="139" spans="1:16" ht="15" customHeight="1" x14ac:dyDescent="0.25">
      <c r="A139" s="31"/>
      <c r="B139" s="32"/>
      <c r="C139" s="33"/>
      <c r="D139" s="33"/>
      <c r="E139" s="33"/>
      <c r="F139" s="33"/>
      <c r="G139" s="34"/>
      <c r="H139" s="35" t="s">
        <v>26</v>
      </c>
      <c r="I139" s="36"/>
      <c r="J139" s="37"/>
      <c r="K139" s="38" t="s">
        <v>27</v>
      </c>
      <c r="L139" s="39">
        <f>IFERROR(L138/E138, "0")</f>
        <v>0</v>
      </c>
      <c r="M139" s="39">
        <f>IFERROR(M138/E138, "0")</f>
        <v>0</v>
      </c>
      <c r="N139" s="40">
        <f>IFERROR(IF(N138="", 0, N138), "0")</f>
        <v>0</v>
      </c>
      <c r="O139" s="41"/>
      <c r="P139" s="41"/>
    </row>
    <row r="140" spans="1:16" ht="15" customHeight="1" x14ac:dyDescent="0.25">
      <c r="A140" s="31"/>
      <c r="B140" s="32"/>
      <c r="C140" s="33"/>
      <c r="D140" s="33"/>
      <c r="E140" s="33"/>
      <c r="F140" s="33"/>
      <c r="G140" s="34"/>
      <c r="H140" s="35" t="s">
        <v>26</v>
      </c>
      <c r="I140" s="36"/>
      <c r="J140" s="37"/>
      <c r="K140" s="38" t="s">
        <v>25</v>
      </c>
      <c r="L140" s="39">
        <f>IFERROR(SUM(L138), "0")</f>
        <v>0</v>
      </c>
      <c r="M140" s="39">
        <f>IFERROR(SUM(M138), "0")</f>
        <v>0</v>
      </c>
      <c r="N140" s="38"/>
      <c r="O140" s="41"/>
      <c r="P140" s="41"/>
    </row>
    <row r="141" spans="1:16" ht="15" customHeight="1" x14ac:dyDescent="0.25">
      <c r="C141" s="104" t="s">
        <v>21</v>
      </c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</row>
    <row r="142" spans="1:16" ht="15" customHeight="1" x14ac:dyDescent="0.25">
      <c r="A142" s="19" t="s">
        <v>218</v>
      </c>
      <c r="B142" s="20"/>
      <c r="C142" s="21">
        <v>0.9</v>
      </c>
      <c r="D142" s="22">
        <v>6</v>
      </c>
      <c r="E142" s="21">
        <v>5.4</v>
      </c>
      <c r="F142" s="21"/>
      <c r="G142" s="22">
        <v>40</v>
      </c>
      <c r="H142" s="23" t="s">
        <v>219</v>
      </c>
      <c r="I142" s="24" t="s">
        <v>24</v>
      </c>
      <c r="J142" s="24" t="s">
        <v>24</v>
      </c>
      <c r="K142" s="25" t="s">
        <v>25</v>
      </c>
      <c r="L142" s="26">
        <v>0</v>
      </c>
      <c r="M142" s="27">
        <f t="shared" ref="M142:M155" si="8">IFERROR(IF(L142="", 0, CEILING(L142/$E142, 1)*$E142), "")</f>
        <v>0</v>
      </c>
      <c r="N142" s="28" t="str">
        <f>IFERROR(IF(M142=0, "", ROUNDUP(M142/E142, 0)*0.02175), "")</f>
        <v/>
      </c>
      <c r="O142" s="29" t="s">
        <v>24</v>
      </c>
      <c r="P142" s="30" t="s">
        <v>220</v>
      </c>
    </row>
    <row r="143" spans="1:16" ht="15" customHeight="1" x14ac:dyDescent="0.25">
      <c r="A143" s="19" t="s">
        <v>221</v>
      </c>
      <c r="B143" s="20"/>
      <c r="C143" s="21">
        <v>0.9</v>
      </c>
      <c r="D143" s="22">
        <v>6</v>
      </c>
      <c r="E143" s="21">
        <v>5.4</v>
      </c>
      <c r="F143" s="21"/>
      <c r="G143" s="22">
        <v>40</v>
      </c>
      <c r="H143" s="23" t="s">
        <v>222</v>
      </c>
      <c r="I143" s="24" t="s">
        <v>24</v>
      </c>
      <c r="J143" s="24" t="s">
        <v>24</v>
      </c>
      <c r="K143" s="25" t="s">
        <v>25</v>
      </c>
      <c r="L143" s="26">
        <v>0</v>
      </c>
      <c r="M143" s="27">
        <f t="shared" si="8"/>
        <v>0</v>
      </c>
      <c r="N143" s="28" t="str">
        <f>IFERROR(IF(M143=0, "", ROUNDUP(M143/E143, 0)*0.02175), "")</f>
        <v/>
      </c>
      <c r="O143" s="29" t="s">
        <v>24</v>
      </c>
      <c r="P143" s="30" t="s">
        <v>220</v>
      </c>
    </row>
    <row r="144" spans="1:16" ht="15" customHeight="1" x14ac:dyDescent="0.25">
      <c r="A144" s="19" t="s">
        <v>223</v>
      </c>
      <c r="B144" s="20" t="s">
        <v>224</v>
      </c>
      <c r="C144" s="21">
        <v>0.7</v>
      </c>
      <c r="D144" s="22">
        <v>6</v>
      </c>
      <c r="E144" s="21">
        <v>4.2</v>
      </c>
      <c r="F144" s="21"/>
      <c r="G144" s="22">
        <v>35</v>
      </c>
      <c r="H144" s="42" t="s">
        <v>225</v>
      </c>
      <c r="I144" s="24" t="s">
        <v>24</v>
      </c>
      <c r="J144" s="24" t="s">
        <v>24</v>
      </c>
      <c r="K144" s="25" t="s">
        <v>25</v>
      </c>
      <c r="L144" s="26">
        <v>0</v>
      </c>
      <c r="M144" s="27">
        <f t="shared" si="8"/>
        <v>0</v>
      </c>
      <c r="N144" s="28" t="str">
        <f>IFERROR(IF(M144=0, "", ROUNDUP(M144/E144, 0)*0.00753), "")</f>
        <v/>
      </c>
      <c r="O144" s="29" t="s">
        <v>24</v>
      </c>
      <c r="P144" s="30" t="s">
        <v>24</v>
      </c>
    </row>
    <row r="145" spans="1:16" ht="15" customHeight="1" x14ac:dyDescent="0.25">
      <c r="A145" s="19" t="s">
        <v>226</v>
      </c>
      <c r="B145" s="20" t="s">
        <v>227</v>
      </c>
      <c r="C145" s="21">
        <v>0.7</v>
      </c>
      <c r="D145" s="22">
        <v>6</v>
      </c>
      <c r="E145" s="21">
        <v>4.2</v>
      </c>
      <c r="F145" s="21"/>
      <c r="G145" s="22">
        <v>40</v>
      </c>
      <c r="H145" s="42" t="s">
        <v>228</v>
      </c>
      <c r="I145" s="24" t="s">
        <v>24</v>
      </c>
      <c r="J145" s="24" t="s">
        <v>24</v>
      </c>
      <c r="K145" s="25" t="s">
        <v>25</v>
      </c>
      <c r="L145" s="26">
        <v>0</v>
      </c>
      <c r="M145" s="27">
        <f t="shared" si="8"/>
        <v>0</v>
      </c>
      <c r="N145" s="28" t="str">
        <f>IFERROR(IF(M145=0, "", ROUNDUP(M145/E145, 0)*0.00753), "")</f>
        <v/>
      </c>
      <c r="O145" s="29" t="s">
        <v>24</v>
      </c>
      <c r="P145" s="30" t="s">
        <v>24</v>
      </c>
    </row>
    <row r="146" spans="1:16" ht="15" customHeight="1" x14ac:dyDescent="0.25">
      <c r="A146" s="19" t="s">
        <v>229</v>
      </c>
      <c r="B146" s="20"/>
      <c r="C146" s="21">
        <v>0.7</v>
      </c>
      <c r="D146" s="22">
        <v>6</v>
      </c>
      <c r="E146" s="21">
        <v>4.2</v>
      </c>
      <c r="F146" s="21"/>
      <c r="G146" s="22">
        <v>40</v>
      </c>
      <c r="H146" s="23" t="s">
        <v>230</v>
      </c>
      <c r="I146" s="24" t="s">
        <v>24</v>
      </c>
      <c r="J146" s="24" t="s">
        <v>24</v>
      </c>
      <c r="K146" s="25" t="s">
        <v>25</v>
      </c>
      <c r="L146" s="26">
        <v>0</v>
      </c>
      <c r="M146" s="27">
        <f t="shared" si="8"/>
        <v>0</v>
      </c>
      <c r="N146" s="28" t="str">
        <f>IFERROR(IF(M146=0, "", ROUNDUP(M146/E146, 0)*0.00753), "")</f>
        <v/>
      </c>
      <c r="O146" s="29" t="s">
        <v>24</v>
      </c>
      <c r="P146" s="30" t="s">
        <v>24</v>
      </c>
    </row>
    <row r="147" spans="1:16" ht="15" customHeight="1" x14ac:dyDescent="0.25">
      <c r="A147" s="19" t="s">
        <v>231</v>
      </c>
      <c r="B147" s="20"/>
      <c r="C147" s="21">
        <v>0.7</v>
      </c>
      <c r="D147" s="22">
        <v>6</v>
      </c>
      <c r="E147" s="21">
        <v>4.2</v>
      </c>
      <c r="F147" s="21"/>
      <c r="G147" s="22">
        <v>40</v>
      </c>
      <c r="H147" s="23" t="s">
        <v>232</v>
      </c>
      <c r="I147" s="24" t="s">
        <v>24</v>
      </c>
      <c r="J147" s="24" t="s">
        <v>24</v>
      </c>
      <c r="K147" s="25" t="s">
        <v>25</v>
      </c>
      <c r="L147" s="26">
        <v>0</v>
      </c>
      <c r="M147" s="27">
        <f t="shared" si="8"/>
        <v>0</v>
      </c>
      <c r="N147" s="28" t="str">
        <f>IFERROR(IF(M147=0, "", ROUNDUP(M147/E147, 0)*0.00753), "")</f>
        <v/>
      </c>
      <c r="O147" s="29" t="s">
        <v>24</v>
      </c>
      <c r="P147" s="30" t="s">
        <v>24</v>
      </c>
    </row>
    <row r="148" spans="1:16" ht="15" customHeight="1" x14ac:dyDescent="0.25">
      <c r="A148" s="19" t="s">
        <v>233</v>
      </c>
      <c r="B148" s="20"/>
      <c r="C148" s="21">
        <v>0.7</v>
      </c>
      <c r="D148" s="22">
        <v>6</v>
      </c>
      <c r="E148" s="21">
        <v>4.2</v>
      </c>
      <c r="F148" s="21"/>
      <c r="G148" s="22">
        <v>40</v>
      </c>
      <c r="H148" s="23" t="s">
        <v>234</v>
      </c>
      <c r="I148" s="24" t="s">
        <v>24</v>
      </c>
      <c r="J148" s="24" t="s">
        <v>24</v>
      </c>
      <c r="K148" s="25" t="s">
        <v>25</v>
      </c>
      <c r="L148" s="26">
        <v>0</v>
      </c>
      <c r="M148" s="27">
        <f t="shared" si="8"/>
        <v>0</v>
      </c>
      <c r="N148" s="28" t="str">
        <f>IFERROR(IF(M148=0, "", ROUNDUP(M148/E148, 0)*0.00753), "")</f>
        <v/>
      </c>
      <c r="O148" s="29" t="s">
        <v>24</v>
      </c>
      <c r="P148" s="30" t="s">
        <v>24</v>
      </c>
    </row>
    <row r="149" spans="1:16" ht="15" customHeight="1" x14ac:dyDescent="0.25">
      <c r="A149" s="19" t="s">
        <v>235</v>
      </c>
      <c r="B149" s="20" t="s">
        <v>236</v>
      </c>
      <c r="C149" s="21">
        <v>0.35</v>
      </c>
      <c r="D149" s="22">
        <v>6</v>
      </c>
      <c r="E149" s="21">
        <v>2.1</v>
      </c>
      <c r="F149" s="21"/>
      <c r="G149" s="22">
        <v>40</v>
      </c>
      <c r="H149" s="44" t="s">
        <v>237</v>
      </c>
      <c r="I149" s="24" t="s">
        <v>24</v>
      </c>
      <c r="J149" s="24" t="s">
        <v>24</v>
      </c>
      <c r="K149" s="25" t="s">
        <v>25</v>
      </c>
      <c r="L149" s="26">
        <v>0</v>
      </c>
      <c r="M149" s="27">
        <f t="shared" si="8"/>
        <v>0</v>
      </c>
      <c r="N149" s="28" t="str">
        <f>IFERROR(IF(M149=0, "", ROUNDUP(M149/E149, 0)*0.00502), "")</f>
        <v/>
      </c>
      <c r="O149" s="29" t="s">
        <v>24</v>
      </c>
      <c r="P149" s="30" t="s">
        <v>24</v>
      </c>
    </row>
    <row r="150" spans="1:16" ht="15" customHeight="1" x14ac:dyDescent="0.25">
      <c r="A150" s="19" t="s">
        <v>238</v>
      </c>
      <c r="B150" s="20"/>
      <c r="C150" s="21">
        <v>0.35</v>
      </c>
      <c r="D150" s="22">
        <v>6</v>
      </c>
      <c r="E150" s="21">
        <v>2.1</v>
      </c>
      <c r="F150" s="21"/>
      <c r="G150" s="22">
        <v>40</v>
      </c>
      <c r="H150" s="44" t="s">
        <v>239</v>
      </c>
      <c r="I150" s="24" t="s">
        <v>24</v>
      </c>
      <c r="J150" s="24" t="s">
        <v>24</v>
      </c>
      <c r="K150" s="25" t="s">
        <v>25</v>
      </c>
      <c r="L150" s="26">
        <v>0</v>
      </c>
      <c r="M150" s="27">
        <f t="shared" si="8"/>
        <v>0</v>
      </c>
      <c r="N150" s="28" t="str">
        <f>IFERROR(IF(M150=0, "", ROUNDUP(M150/E150, 0)*0.00502), "")</f>
        <v/>
      </c>
      <c r="O150" s="29" t="s">
        <v>24</v>
      </c>
      <c r="P150" s="30" t="s">
        <v>24</v>
      </c>
    </row>
    <row r="151" spans="1:16" ht="15" customHeight="1" x14ac:dyDescent="0.25">
      <c r="A151" s="19" t="s">
        <v>240</v>
      </c>
      <c r="B151" s="20"/>
      <c r="C151" s="21">
        <v>0.4</v>
      </c>
      <c r="D151" s="22">
        <v>6</v>
      </c>
      <c r="E151" s="21">
        <v>2.4</v>
      </c>
      <c r="F151" s="21"/>
      <c r="G151" s="22">
        <v>40</v>
      </c>
      <c r="H151" s="23" t="s">
        <v>241</v>
      </c>
      <c r="I151" s="24" t="s">
        <v>24</v>
      </c>
      <c r="J151" s="24" t="s">
        <v>24</v>
      </c>
      <c r="K151" s="25" t="s">
        <v>25</v>
      </c>
      <c r="L151" s="26">
        <v>0</v>
      </c>
      <c r="M151" s="27">
        <f t="shared" si="8"/>
        <v>0</v>
      </c>
      <c r="N151" s="28" t="str">
        <f>IFERROR(IF(M151=0, "", ROUNDUP(M151/E151, 0)*0.00753), "")</f>
        <v/>
      </c>
      <c r="O151" s="29" t="s">
        <v>24</v>
      </c>
      <c r="P151" s="30" t="s">
        <v>24</v>
      </c>
    </row>
    <row r="152" spans="1:16" ht="15" customHeight="1" x14ac:dyDescent="0.25">
      <c r="A152" s="19" t="s">
        <v>242</v>
      </c>
      <c r="B152" s="20"/>
      <c r="C152" s="21">
        <v>0.4</v>
      </c>
      <c r="D152" s="22">
        <v>6</v>
      </c>
      <c r="E152" s="21">
        <v>2.4</v>
      </c>
      <c r="F152" s="21"/>
      <c r="G152" s="22">
        <v>40</v>
      </c>
      <c r="H152" s="23" t="s">
        <v>243</v>
      </c>
      <c r="I152" s="24" t="s">
        <v>24</v>
      </c>
      <c r="J152" s="24" t="s">
        <v>24</v>
      </c>
      <c r="K152" s="25" t="s">
        <v>25</v>
      </c>
      <c r="L152" s="26">
        <v>0</v>
      </c>
      <c r="M152" s="27">
        <f t="shared" si="8"/>
        <v>0</v>
      </c>
      <c r="N152" s="28" t="str">
        <f>IFERROR(IF(M152=0, "", ROUNDUP(M152/E152, 0)*0.00502), "")</f>
        <v/>
      </c>
      <c r="O152" s="29" t="s">
        <v>24</v>
      </c>
      <c r="P152" s="30" t="s">
        <v>24</v>
      </c>
    </row>
    <row r="153" spans="1:16" ht="15" customHeight="1" x14ac:dyDescent="0.25">
      <c r="A153" s="19" t="s">
        <v>244</v>
      </c>
      <c r="B153" s="20"/>
      <c r="C153" s="21">
        <v>0.35</v>
      </c>
      <c r="D153" s="22">
        <v>6</v>
      </c>
      <c r="E153" s="21">
        <v>2.1</v>
      </c>
      <c r="F153" s="21"/>
      <c r="G153" s="22">
        <v>40</v>
      </c>
      <c r="H153" s="45" t="s">
        <v>245</v>
      </c>
      <c r="I153" s="24" t="s">
        <v>24</v>
      </c>
      <c r="J153" s="24" t="s">
        <v>24</v>
      </c>
      <c r="K153" s="25" t="s">
        <v>25</v>
      </c>
      <c r="L153" s="26">
        <v>0</v>
      </c>
      <c r="M153" s="27">
        <f t="shared" si="8"/>
        <v>0</v>
      </c>
      <c r="N153" s="28" t="str">
        <f>IFERROR(IF(M153=0, "", ROUNDUP(M153/E153, 0)*0.00502), "")</f>
        <v/>
      </c>
      <c r="O153" s="29" t="s">
        <v>24</v>
      </c>
      <c r="P153" s="30" t="s">
        <v>24</v>
      </c>
    </row>
    <row r="154" spans="1:16" ht="15" customHeight="1" x14ac:dyDescent="0.25">
      <c r="A154" s="19" t="s">
        <v>246</v>
      </c>
      <c r="B154" s="20"/>
      <c r="C154" s="21">
        <v>0.35</v>
      </c>
      <c r="D154" s="22">
        <v>6</v>
      </c>
      <c r="E154" s="21">
        <v>2.1</v>
      </c>
      <c r="F154" s="21"/>
      <c r="G154" s="22">
        <v>40</v>
      </c>
      <c r="H154" s="45" t="s">
        <v>247</v>
      </c>
      <c r="I154" s="24" t="s">
        <v>24</v>
      </c>
      <c r="J154" s="24" t="s">
        <v>24</v>
      </c>
      <c r="K154" s="25" t="s">
        <v>25</v>
      </c>
      <c r="L154" s="26">
        <v>0</v>
      </c>
      <c r="M154" s="27">
        <f t="shared" si="8"/>
        <v>0</v>
      </c>
      <c r="N154" s="28" t="str">
        <f>IFERROR(IF(M154=0, "", ROUNDUP(M154/E154, 0)*0.00502), "")</f>
        <v/>
      </c>
      <c r="O154" s="29" t="s">
        <v>24</v>
      </c>
      <c r="P154" s="30" t="s">
        <v>24</v>
      </c>
    </row>
    <row r="155" spans="1:16" ht="15" customHeight="1" x14ac:dyDescent="0.25">
      <c r="A155" s="19" t="s">
        <v>248</v>
      </c>
      <c r="B155" s="20"/>
      <c r="C155" s="21">
        <v>0.35</v>
      </c>
      <c r="D155" s="22">
        <v>6</v>
      </c>
      <c r="E155" s="21">
        <v>2.1</v>
      </c>
      <c r="F155" s="21"/>
      <c r="G155" s="22">
        <v>40</v>
      </c>
      <c r="H155" s="45" t="s">
        <v>249</v>
      </c>
      <c r="I155" s="24" t="s">
        <v>24</v>
      </c>
      <c r="J155" s="24" t="s">
        <v>24</v>
      </c>
      <c r="K155" s="25" t="s">
        <v>25</v>
      </c>
      <c r="L155" s="26">
        <v>0</v>
      </c>
      <c r="M155" s="27">
        <f t="shared" si="8"/>
        <v>0</v>
      </c>
      <c r="N155" s="28" t="str">
        <f>IFERROR(IF(M155=0, "", ROUNDUP(M155/E155, 0)*0.00502), "")</f>
        <v/>
      </c>
      <c r="O155" s="29" t="s">
        <v>24</v>
      </c>
      <c r="P155" s="30" t="s">
        <v>24</v>
      </c>
    </row>
    <row r="156" spans="1:16" ht="15" customHeight="1" x14ac:dyDescent="0.25">
      <c r="A156" s="31"/>
      <c r="B156" s="32"/>
      <c r="C156" s="33"/>
      <c r="D156" s="33"/>
      <c r="E156" s="33"/>
      <c r="F156" s="33"/>
      <c r="G156" s="34"/>
      <c r="H156" s="35" t="s">
        <v>26</v>
      </c>
      <c r="I156" s="36"/>
      <c r="J156" s="37"/>
      <c r="K156" s="38" t="s">
        <v>27</v>
      </c>
      <c r="L156" s="39">
        <f>IFERROR(L142/E142, "0")+IFERROR(L143/E143, "0")+IFERROR(L144/E144, "0")+IFERROR(L145/E145, "0")+IFERROR(L146/E146, "0")+IFERROR(L147/E147, "0")+IFERROR(L148/E148, "0")+IFERROR(L149/E149, "0")+IFERROR(L150/E150, "0")+IFERROR(L151/E151, "0")+IFERROR(L152/E152, "0")+IFERROR(L153/E153, "0")+IFERROR(L154/E154, "0")+IFERROR(L155/E155, "0")</f>
        <v>0</v>
      </c>
      <c r="M156" s="39">
        <f>IFERROR(M142/E142, "0")+IFERROR(M143/E143, "0")+IFERROR(M144/E144, "0")+IFERROR(M145/E145, "0")+IFERROR(M146/E146, "0")+IFERROR(M147/E147, "0")+IFERROR(M148/E148, "0")+IFERROR(M149/E149, "0")+IFERROR(M150/E150, "0")+IFERROR(M151/E151, "0")+IFERROR(M152/E152, "0")+IFERROR(M153/E153, "0")+IFERROR(M154/E154, "0")+IFERROR(M155/E155, "0")</f>
        <v>0</v>
      </c>
      <c r="N156" s="40">
        <f>IFERROR(IF(N142="", 0, N142), "0")+IFERROR(IF(N143="", 0, N143), "0")+IFERROR(IF(N144="", 0, N144), "0")+IFERROR(IF(N145="", 0, N145), "0")+IFERROR(IF(N146="", 0, N146), "0")+IFERROR(IF(N147="", 0, N147), "0")+IFERROR(IF(N148="", 0, N148), "0")+IFERROR(IF(N149="", 0, N149), "0")+IFERROR(IF(N150="", 0, N150), "0")+IFERROR(IF(N151="", 0, N151), "0")+IFERROR(IF(N152="", 0, N152), "0")+IFERROR(IF(N153="", 0, N153), "0")+IFERROR(IF(N154="", 0, N154), "0")+IFERROR(IF(N155="", 0, N155), "0")</f>
        <v>0</v>
      </c>
      <c r="O156" s="41"/>
      <c r="P156" s="41"/>
    </row>
    <row r="157" spans="1:16" ht="15" customHeight="1" x14ac:dyDescent="0.25">
      <c r="A157" s="31"/>
      <c r="B157" s="32"/>
      <c r="C157" s="33"/>
      <c r="D157" s="33"/>
      <c r="E157" s="33"/>
      <c r="F157" s="33"/>
      <c r="G157" s="34"/>
      <c r="H157" s="35" t="s">
        <v>26</v>
      </c>
      <c r="I157" s="36"/>
      <c r="J157" s="37"/>
      <c r="K157" s="38" t="s">
        <v>25</v>
      </c>
      <c r="L157" s="39">
        <f>IFERROR(SUM(L142:L155), "0")</f>
        <v>0</v>
      </c>
      <c r="M157" s="39">
        <f>IFERROR(SUM(M142:M155), "0")</f>
        <v>0</v>
      </c>
      <c r="N157" s="38"/>
      <c r="O157" s="41"/>
      <c r="P157" s="41"/>
    </row>
    <row r="158" spans="1:16" ht="15" customHeight="1" x14ac:dyDescent="0.25">
      <c r="C158" s="104" t="s">
        <v>28</v>
      </c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</row>
    <row r="159" spans="1:16" ht="15" customHeight="1" x14ac:dyDescent="0.25">
      <c r="A159" s="19" t="s">
        <v>250</v>
      </c>
      <c r="B159" s="20"/>
      <c r="C159" s="21">
        <v>1.35</v>
      </c>
      <c r="D159" s="22">
        <v>6</v>
      </c>
      <c r="E159" s="21">
        <v>8.1</v>
      </c>
      <c r="F159" s="21"/>
      <c r="G159" s="22">
        <v>40</v>
      </c>
      <c r="H159" s="23" t="s">
        <v>251</v>
      </c>
      <c r="I159" s="24" t="s">
        <v>24</v>
      </c>
      <c r="J159" s="24" t="s">
        <v>24</v>
      </c>
      <c r="K159" s="25" t="s">
        <v>25</v>
      </c>
      <c r="L159" s="26">
        <v>0</v>
      </c>
      <c r="M159" s="27">
        <f t="shared" ref="M159:M182" si="9">IFERROR(IF(L159="", 0, CEILING(L159/$E159, 1)*$E159), "")</f>
        <v>0</v>
      </c>
      <c r="N159" s="28" t="str">
        <f>IFERROR(IF(M159=0, "", ROUNDUP(M159/E159, 0)*0.02175), "")</f>
        <v/>
      </c>
      <c r="O159" s="29" t="s">
        <v>24</v>
      </c>
      <c r="P159" s="30" t="s">
        <v>220</v>
      </c>
    </row>
    <row r="160" spans="1:16" ht="15" customHeight="1" x14ac:dyDescent="0.25">
      <c r="A160" s="19" t="s">
        <v>252</v>
      </c>
      <c r="B160" s="20"/>
      <c r="C160" s="21">
        <v>0.4</v>
      </c>
      <c r="D160" s="22">
        <v>6</v>
      </c>
      <c r="E160" s="21">
        <v>2.4</v>
      </c>
      <c r="F160" s="21"/>
      <c r="G160" s="22">
        <v>40</v>
      </c>
      <c r="H160" s="23" t="s">
        <v>253</v>
      </c>
      <c r="I160" s="24" t="s">
        <v>24</v>
      </c>
      <c r="J160" s="24" t="s">
        <v>24</v>
      </c>
      <c r="K160" s="25" t="s">
        <v>25</v>
      </c>
      <c r="L160" s="26">
        <v>0</v>
      </c>
      <c r="M160" s="27">
        <f t="shared" si="9"/>
        <v>0</v>
      </c>
      <c r="N160" s="28" t="str">
        <f>IFERROR(IF(M160=0, "", ROUNDUP(M160/E160, 0)*0.00753), "")</f>
        <v/>
      </c>
      <c r="O160" s="29" t="s">
        <v>24</v>
      </c>
      <c r="P160" s="30" t="s">
        <v>220</v>
      </c>
    </row>
    <row r="161" spans="1:16" ht="15" customHeight="1" x14ac:dyDescent="0.25">
      <c r="A161" s="19" t="s">
        <v>254</v>
      </c>
      <c r="B161" s="20"/>
      <c r="C161" s="21">
        <v>1.35</v>
      </c>
      <c r="D161" s="22">
        <v>6</v>
      </c>
      <c r="E161" s="21">
        <v>8.1</v>
      </c>
      <c r="F161" s="21"/>
      <c r="G161" s="22">
        <v>40</v>
      </c>
      <c r="H161" s="23" t="s">
        <v>255</v>
      </c>
      <c r="I161" s="24" t="s">
        <v>24</v>
      </c>
      <c r="J161" s="24" t="s">
        <v>24</v>
      </c>
      <c r="K161" s="25" t="s">
        <v>25</v>
      </c>
      <c r="L161" s="26">
        <v>0</v>
      </c>
      <c r="M161" s="27">
        <f t="shared" si="9"/>
        <v>0</v>
      </c>
      <c r="N161" s="28" t="str">
        <f>IFERROR(IF(M161=0, "", ROUNDUP(M161/E161, 0)*0.02175), "")</f>
        <v/>
      </c>
      <c r="O161" s="29" t="s">
        <v>24</v>
      </c>
      <c r="P161" s="30" t="s">
        <v>220</v>
      </c>
    </row>
    <row r="162" spans="1:16" ht="15" customHeight="1" x14ac:dyDescent="0.25">
      <c r="A162" s="19" t="s">
        <v>256</v>
      </c>
      <c r="B162" s="20"/>
      <c r="C162" s="21">
        <v>0.4</v>
      </c>
      <c r="D162" s="22">
        <v>6</v>
      </c>
      <c r="E162" s="21">
        <v>2.4</v>
      </c>
      <c r="F162" s="21"/>
      <c r="G162" s="22">
        <v>40</v>
      </c>
      <c r="H162" s="23" t="s">
        <v>257</v>
      </c>
      <c r="I162" s="24" t="s">
        <v>24</v>
      </c>
      <c r="J162" s="24" t="s">
        <v>24</v>
      </c>
      <c r="K162" s="25" t="s">
        <v>25</v>
      </c>
      <c r="L162" s="26">
        <v>0</v>
      </c>
      <c r="M162" s="27">
        <f t="shared" si="9"/>
        <v>0</v>
      </c>
      <c r="N162" s="28" t="str">
        <f>IFERROR(IF(M162=0, "", ROUNDUP(M162/E162, 0)*0.00753), "")</f>
        <v/>
      </c>
      <c r="O162" s="29" t="s">
        <v>24</v>
      </c>
      <c r="P162" s="30" t="s">
        <v>220</v>
      </c>
    </row>
    <row r="163" spans="1:16" ht="15" customHeight="1" x14ac:dyDescent="0.25">
      <c r="A163" s="19" t="s">
        <v>258</v>
      </c>
      <c r="B163" s="20" t="s">
        <v>259</v>
      </c>
      <c r="C163" s="21">
        <v>1</v>
      </c>
      <c r="D163" s="22">
        <v>4</v>
      </c>
      <c r="E163" s="21">
        <v>4</v>
      </c>
      <c r="F163" s="21"/>
      <c r="G163" s="22">
        <v>45</v>
      </c>
      <c r="H163" s="45" t="s">
        <v>260</v>
      </c>
      <c r="I163" s="24" t="s">
        <v>24</v>
      </c>
      <c r="J163" s="24" t="s">
        <v>24</v>
      </c>
      <c r="K163" s="25" t="s">
        <v>25</v>
      </c>
      <c r="L163" s="26">
        <v>0</v>
      </c>
      <c r="M163" s="27">
        <f t="shared" si="9"/>
        <v>0</v>
      </c>
      <c r="N163" s="28" t="str">
        <f>IFERROR(IF(M163=0, "", ROUNDUP(M163/E163, 0)*0.01196), "")</f>
        <v/>
      </c>
      <c r="O163" s="29" t="s">
        <v>24</v>
      </c>
      <c r="P163" s="30" t="s">
        <v>24</v>
      </c>
    </row>
    <row r="164" spans="1:16" ht="15" customHeight="1" x14ac:dyDescent="0.25">
      <c r="A164" s="19" t="s">
        <v>261</v>
      </c>
      <c r="B164" s="20" t="s">
        <v>262</v>
      </c>
      <c r="C164" s="21">
        <v>1.35</v>
      </c>
      <c r="D164" s="22">
        <v>6</v>
      </c>
      <c r="E164" s="21">
        <v>8.1</v>
      </c>
      <c r="F164" s="21"/>
      <c r="G164" s="22">
        <v>40</v>
      </c>
      <c r="H164" s="42" t="s">
        <v>263</v>
      </c>
      <c r="I164" s="24" t="s">
        <v>24</v>
      </c>
      <c r="J164" s="24" t="s">
        <v>24</v>
      </c>
      <c r="K164" s="25" t="s">
        <v>25</v>
      </c>
      <c r="L164" s="26">
        <v>0</v>
      </c>
      <c r="M164" s="27">
        <f t="shared" si="9"/>
        <v>0</v>
      </c>
      <c r="N164" s="28" t="str">
        <f>IFERROR(IF(M164=0, "", ROUNDUP(M164/E164, 0)*0.02175), "")</f>
        <v/>
      </c>
      <c r="O164" s="29" t="s">
        <v>24</v>
      </c>
      <c r="P164" s="30" t="s">
        <v>24</v>
      </c>
    </row>
    <row r="165" spans="1:16" ht="15" customHeight="1" x14ac:dyDescent="0.25">
      <c r="A165" s="19" t="s">
        <v>264</v>
      </c>
      <c r="B165" s="20" t="s">
        <v>265</v>
      </c>
      <c r="C165" s="21">
        <v>1.3</v>
      </c>
      <c r="D165" s="22">
        <v>6</v>
      </c>
      <c r="E165" s="21">
        <v>7.8</v>
      </c>
      <c r="F165" s="21"/>
      <c r="G165" s="22">
        <v>40</v>
      </c>
      <c r="H165" s="45" t="s">
        <v>266</v>
      </c>
      <c r="I165" s="24" t="s">
        <v>24</v>
      </c>
      <c r="J165" s="24" t="s">
        <v>24</v>
      </c>
      <c r="K165" s="25" t="s">
        <v>25</v>
      </c>
      <c r="L165" s="26">
        <v>0</v>
      </c>
      <c r="M165" s="27">
        <f t="shared" si="9"/>
        <v>0</v>
      </c>
      <c r="N165" s="28" t="str">
        <f>IFERROR(IF(M165=0, "", ROUNDUP(M165/E165, 0)*0.02175), "")</f>
        <v/>
      </c>
      <c r="O165" s="29" t="s">
        <v>24</v>
      </c>
      <c r="P165" s="30" t="s">
        <v>24</v>
      </c>
    </row>
    <row r="166" spans="1:16" ht="15" customHeight="1" x14ac:dyDescent="0.25">
      <c r="A166" s="19" t="s">
        <v>267</v>
      </c>
      <c r="B166" s="20" t="s">
        <v>268</v>
      </c>
      <c r="C166" s="21">
        <v>1.35</v>
      </c>
      <c r="D166" s="22">
        <v>6</v>
      </c>
      <c r="E166" s="21">
        <v>8.1</v>
      </c>
      <c r="F166" s="21"/>
      <c r="G166" s="22">
        <v>40</v>
      </c>
      <c r="H166" s="45" t="s">
        <v>269</v>
      </c>
      <c r="I166" s="24" t="s">
        <v>24</v>
      </c>
      <c r="J166" s="24" t="s">
        <v>24</v>
      </c>
      <c r="K166" s="25" t="s">
        <v>25</v>
      </c>
      <c r="L166" s="26">
        <v>0</v>
      </c>
      <c r="M166" s="27">
        <f t="shared" si="9"/>
        <v>0</v>
      </c>
      <c r="N166" s="28" t="str">
        <f>IFERROR(IF(M166=0, "", ROUNDUP(M166/E166, 0)*0.02175), "")</f>
        <v/>
      </c>
      <c r="O166" s="29" t="s">
        <v>24</v>
      </c>
      <c r="P166" s="30" t="s">
        <v>24</v>
      </c>
    </row>
    <row r="167" spans="1:16" ht="15" customHeight="1" x14ac:dyDescent="0.25">
      <c r="A167" s="19" t="s">
        <v>270</v>
      </c>
      <c r="B167" s="20" t="s">
        <v>271</v>
      </c>
      <c r="C167" s="21">
        <v>1.3</v>
      </c>
      <c r="D167" s="22">
        <v>6</v>
      </c>
      <c r="E167" s="21">
        <v>7.8</v>
      </c>
      <c r="F167" s="21"/>
      <c r="G167" s="22">
        <v>45</v>
      </c>
      <c r="H167" s="42" t="s">
        <v>272</v>
      </c>
      <c r="I167" s="24" t="s">
        <v>273</v>
      </c>
      <c r="J167" s="24" t="s">
        <v>24</v>
      </c>
      <c r="K167" s="25" t="s">
        <v>25</v>
      </c>
      <c r="L167" s="26">
        <v>0</v>
      </c>
      <c r="M167" s="27">
        <f t="shared" si="9"/>
        <v>0</v>
      </c>
      <c r="N167" s="28" t="str">
        <f>IFERROR(IF(M167=0, "", ROUNDUP(M167/E167, 0)*0.02175), "")</f>
        <v/>
      </c>
      <c r="O167" s="29" t="s">
        <v>24</v>
      </c>
      <c r="P167" s="30" t="s">
        <v>24</v>
      </c>
    </row>
    <row r="168" spans="1:16" ht="15" customHeight="1" x14ac:dyDescent="0.25">
      <c r="A168" s="19" t="s">
        <v>270</v>
      </c>
      <c r="B168" s="20"/>
      <c r="C168" s="21">
        <v>1.3</v>
      </c>
      <c r="D168" s="22">
        <v>6</v>
      </c>
      <c r="E168" s="21">
        <v>7.8</v>
      </c>
      <c r="F168" s="21"/>
      <c r="G168" s="22">
        <v>40</v>
      </c>
      <c r="H168" s="42" t="s">
        <v>274</v>
      </c>
      <c r="I168" s="24" t="s">
        <v>24</v>
      </c>
      <c r="J168" s="24" t="s">
        <v>24</v>
      </c>
      <c r="K168" s="25" t="s">
        <v>25</v>
      </c>
      <c r="L168" s="26">
        <v>0</v>
      </c>
      <c r="M168" s="27">
        <f t="shared" si="9"/>
        <v>0</v>
      </c>
      <c r="N168" s="28" t="str">
        <f>IFERROR(IF(M168=0, "", ROUNDUP(M168/E168, 0)*0.02175), "")</f>
        <v/>
      </c>
      <c r="O168" s="29" t="s">
        <v>24</v>
      </c>
      <c r="P168" s="30" t="s">
        <v>24</v>
      </c>
    </row>
    <row r="169" spans="1:16" ht="15" customHeight="1" x14ac:dyDescent="0.25">
      <c r="A169" s="19" t="s">
        <v>275</v>
      </c>
      <c r="B169" s="20"/>
      <c r="C169" s="21">
        <v>1</v>
      </c>
      <c r="D169" s="22">
        <v>4</v>
      </c>
      <c r="E169" s="21">
        <v>4</v>
      </c>
      <c r="F169" s="21"/>
      <c r="G169" s="22">
        <v>35</v>
      </c>
      <c r="H169" s="23" t="s">
        <v>276</v>
      </c>
      <c r="I169" s="24" t="s">
        <v>24</v>
      </c>
      <c r="J169" s="24" t="s">
        <v>24</v>
      </c>
      <c r="K169" s="25" t="s">
        <v>25</v>
      </c>
      <c r="L169" s="26">
        <v>0</v>
      </c>
      <c r="M169" s="27">
        <f t="shared" si="9"/>
        <v>0</v>
      </c>
      <c r="N169" s="28" t="str">
        <f>IFERROR(IF(M169=0, "", ROUNDUP(M169/E169, 0)*0.01196), "")</f>
        <v/>
      </c>
      <c r="O169" s="29" t="s">
        <v>24</v>
      </c>
      <c r="P169" s="30" t="s">
        <v>24</v>
      </c>
    </row>
    <row r="170" spans="1:16" ht="15" customHeight="1" x14ac:dyDescent="0.25">
      <c r="A170" s="19" t="s">
        <v>277</v>
      </c>
      <c r="B170" s="20"/>
      <c r="C170" s="21">
        <v>1.3</v>
      </c>
      <c r="D170" s="22">
        <v>6</v>
      </c>
      <c r="E170" s="21">
        <v>7.8</v>
      </c>
      <c r="F170" s="21"/>
      <c r="G170" s="22">
        <v>40</v>
      </c>
      <c r="H170" s="44" t="s">
        <v>278</v>
      </c>
      <c r="I170" s="24" t="s">
        <v>24</v>
      </c>
      <c r="J170" s="24" t="s">
        <v>24</v>
      </c>
      <c r="K170" s="25" t="s">
        <v>25</v>
      </c>
      <c r="L170" s="26">
        <v>0</v>
      </c>
      <c r="M170" s="27">
        <f t="shared" si="9"/>
        <v>0</v>
      </c>
      <c r="N170" s="28" t="str">
        <f>IFERROR(IF(M170=0, "", ROUNDUP(M170/E170, 0)*0.02175), "")</f>
        <v/>
      </c>
      <c r="O170" s="29" t="s">
        <v>24</v>
      </c>
      <c r="P170" s="30" t="s">
        <v>24</v>
      </c>
    </row>
    <row r="171" spans="1:16" ht="15" customHeight="1" x14ac:dyDescent="0.25">
      <c r="A171" s="19" t="s">
        <v>279</v>
      </c>
      <c r="B171" s="20"/>
      <c r="C171" s="21">
        <v>0.4</v>
      </c>
      <c r="D171" s="22">
        <v>6</v>
      </c>
      <c r="E171" s="21">
        <v>2.4</v>
      </c>
      <c r="F171" s="21"/>
      <c r="G171" s="22">
        <v>35</v>
      </c>
      <c r="H171" s="44" t="s">
        <v>280</v>
      </c>
      <c r="I171" s="24" t="s">
        <v>24</v>
      </c>
      <c r="J171" s="24" t="s">
        <v>24</v>
      </c>
      <c r="K171" s="25" t="s">
        <v>25</v>
      </c>
      <c r="L171" s="26">
        <v>0</v>
      </c>
      <c r="M171" s="27">
        <f t="shared" si="9"/>
        <v>0</v>
      </c>
      <c r="N171" s="28" t="str">
        <f>IFERROR(IF(M171=0, "", ROUNDUP(M171/E171, 0)*0.00753), "")</f>
        <v/>
      </c>
      <c r="O171" s="29" t="s">
        <v>24</v>
      </c>
      <c r="P171" s="30" t="s">
        <v>24</v>
      </c>
    </row>
    <row r="172" spans="1:16" ht="15" customHeight="1" x14ac:dyDescent="0.25">
      <c r="A172" s="19" t="s">
        <v>281</v>
      </c>
      <c r="B172" s="20"/>
      <c r="C172" s="21">
        <v>0.84</v>
      </c>
      <c r="D172" s="22">
        <v>4</v>
      </c>
      <c r="E172" s="21">
        <v>3.36</v>
      </c>
      <c r="F172" s="21"/>
      <c r="G172" s="22">
        <v>35</v>
      </c>
      <c r="H172" s="23" t="s">
        <v>282</v>
      </c>
      <c r="I172" s="24" t="s">
        <v>24</v>
      </c>
      <c r="J172" s="24" t="s">
        <v>24</v>
      </c>
      <c r="K172" s="25" t="s">
        <v>25</v>
      </c>
      <c r="L172" s="26">
        <v>0</v>
      </c>
      <c r="M172" s="27">
        <f t="shared" si="9"/>
        <v>0</v>
      </c>
      <c r="N172" s="28" t="str">
        <f>IFERROR(IF(M172=0, "", ROUNDUP(M172/E172, 0)*0.00937), "")</f>
        <v/>
      </c>
      <c r="O172" s="29" t="s">
        <v>24</v>
      </c>
      <c r="P172" s="30" t="s">
        <v>24</v>
      </c>
    </row>
    <row r="173" spans="1:16" ht="15" customHeight="1" x14ac:dyDescent="0.25">
      <c r="A173" s="19" t="s">
        <v>283</v>
      </c>
      <c r="B173" s="20"/>
      <c r="C173" s="21">
        <v>0.4</v>
      </c>
      <c r="D173" s="22">
        <v>6</v>
      </c>
      <c r="E173" s="21">
        <v>2.4</v>
      </c>
      <c r="F173" s="21"/>
      <c r="G173" s="22">
        <v>45</v>
      </c>
      <c r="H173" s="42" t="s">
        <v>284</v>
      </c>
      <c r="I173" s="24" t="s">
        <v>24</v>
      </c>
      <c r="J173" s="24" t="s">
        <v>24</v>
      </c>
      <c r="K173" s="25" t="s">
        <v>25</v>
      </c>
      <c r="L173" s="26">
        <v>0</v>
      </c>
      <c r="M173" s="27">
        <f t="shared" si="9"/>
        <v>0</v>
      </c>
      <c r="N173" s="28" t="str">
        <f>IFERROR(IF(M173=0, "", ROUNDUP(M173/E173, 0)*0.00753), "")</f>
        <v/>
      </c>
      <c r="O173" s="29" t="s">
        <v>24</v>
      </c>
      <c r="P173" s="30" t="s">
        <v>24</v>
      </c>
    </row>
    <row r="174" spans="1:16" ht="15" customHeight="1" x14ac:dyDescent="0.25">
      <c r="A174" s="19" t="s">
        <v>285</v>
      </c>
      <c r="B174" s="20"/>
      <c r="C174" s="21">
        <v>0.84</v>
      </c>
      <c r="D174" s="22">
        <v>4</v>
      </c>
      <c r="E174" s="21">
        <v>3.36</v>
      </c>
      <c r="F174" s="21"/>
      <c r="G174" s="22">
        <v>45</v>
      </c>
      <c r="H174" s="23" t="s">
        <v>286</v>
      </c>
      <c r="I174" s="24" t="s">
        <v>24</v>
      </c>
      <c r="J174" s="24" t="s">
        <v>24</v>
      </c>
      <c r="K174" s="25" t="s">
        <v>25</v>
      </c>
      <c r="L174" s="26">
        <v>0</v>
      </c>
      <c r="M174" s="27">
        <f t="shared" si="9"/>
        <v>0</v>
      </c>
      <c r="N174" s="28" t="str">
        <f>IFERROR(IF(M174=0, "", ROUNDUP(M174/E174, 0)*0.00937), "")</f>
        <v/>
      </c>
      <c r="O174" s="29" t="s">
        <v>24</v>
      </c>
      <c r="P174" s="30" t="s">
        <v>24</v>
      </c>
    </row>
    <row r="175" spans="1:16" ht="15" customHeight="1" x14ac:dyDescent="0.25">
      <c r="A175" s="19" t="s">
        <v>287</v>
      </c>
      <c r="B175" s="20" t="s">
        <v>288</v>
      </c>
      <c r="C175" s="21">
        <v>0.6</v>
      </c>
      <c r="D175" s="22">
        <v>6</v>
      </c>
      <c r="E175" s="21">
        <v>3.6</v>
      </c>
      <c r="F175" s="21"/>
      <c r="G175" s="22">
        <v>40</v>
      </c>
      <c r="H175" s="44" t="s">
        <v>289</v>
      </c>
      <c r="I175" s="24" t="s">
        <v>24</v>
      </c>
      <c r="J175" s="24" t="s">
        <v>24</v>
      </c>
      <c r="K175" s="25" t="s">
        <v>25</v>
      </c>
      <c r="L175" s="26">
        <v>0</v>
      </c>
      <c r="M175" s="27">
        <f t="shared" si="9"/>
        <v>0</v>
      </c>
      <c r="N175" s="28" t="str">
        <f>IFERROR(IF(M175=0, "", ROUNDUP(M175/E175, 0)*0.00937), "")</f>
        <v/>
      </c>
      <c r="O175" s="29" t="s">
        <v>24</v>
      </c>
      <c r="P175" s="30" t="s">
        <v>24</v>
      </c>
    </row>
    <row r="176" spans="1:16" ht="15" customHeight="1" x14ac:dyDescent="0.25">
      <c r="A176" s="19" t="s">
        <v>290</v>
      </c>
      <c r="B176" s="20" t="s">
        <v>291</v>
      </c>
      <c r="C176" s="21">
        <v>0.45</v>
      </c>
      <c r="D176" s="22">
        <v>6</v>
      </c>
      <c r="E176" s="21">
        <v>2.7</v>
      </c>
      <c r="F176" s="21"/>
      <c r="G176" s="22">
        <v>40</v>
      </c>
      <c r="H176" s="44" t="s">
        <v>292</v>
      </c>
      <c r="I176" s="24" t="s">
        <v>24</v>
      </c>
      <c r="J176" s="24" t="s">
        <v>24</v>
      </c>
      <c r="K176" s="25" t="s">
        <v>25</v>
      </c>
      <c r="L176" s="26">
        <v>0</v>
      </c>
      <c r="M176" s="27">
        <f t="shared" si="9"/>
        <v>0</v>
      </c>
      <c r="N176" s="28" t="str">
        <f t="shared" ref="N176:N182" si="10">IFERROR(IF(M176=0, "", ROUNDUP(M176/E176, 0)*0.00753), "")</f>
        <v/>
      </c>
      <c r="O176" s="29" t="s">
        <v>24</v>
      </c>
      <c r="P176" s="30" t="s">
        <v>24</v>
      </c>
    </row>
    <row r="177" spans="1:16" ht="15" customHeight="1" x14ac:dyDescent="0.25">
      <c r="A177" s="19" t="s">
        <v>293</v>
      </c>
      <c r="B177" s="20" t="s">
        <v>294</v>
      </c>
      <c r="C177" s="21">
        <v>0.45</v>
      </c>
      <c r="D177" s="22">
        <v>6</v>
      </c>
      <c r="E177" s="21">
        <v>2.7</v>
      </c>
      <c r="F177" s="21"/>
      <c r="G177" s="22">
        <v>40</v>
      </c>
      <c r="H177" s="23" t="s">
        <v>295</v>
      </c>
      <c r="I177" s="24" t="s">
        <v>24</v>
      </c>
      <c r="J177" s="24" t="s">
        <v>24</v>
      </c>
      <c r="K177" s="25" t="s">
        <v>25</v>
      </c>
      <c r="L177" s="26">
        <v>0</v>
      </c>
      <c r="M177" s="27">
        <f t="shared" si="9"/>
        <v>0</v>
      </c>
      <c r="N177" s="28" t="str">
        <f t="shared" si="10"/>
        <v/>
      </c>
      <c r="O177" s="29" t="s">
        <v>24</v>
      </c>
      <c r="P177" s="30" t="s">
        <v>24</v>
      </c>
    </row>
    <row r="178" spans="1:16" ht="15" customHeight="1" x14ac:dyDescent="0.25">
      <c r="A178" s="19" t="s">
        <v>296</v>
      </c>
      <c r="B178" s="20" t="s">
        <v>297</v>
      </c>
      <c r="C178" s="21">
        <v>0.4</v>
      </c>
      <c r="D178" s="22">
        <v>6</v>
      </c>
      <c r="E178" s="21">
        <v>2.4</v>
      </c>
      <c r="F178" s="21"/>
      <c r="G178" s="22">
        <v>45</v>
      </c>
      <c r="H178" s="42" t="s">
        <v>298</v>
      </c>
      <c r="I178" s="24" t="s">
        <v>273</v>
      </c>
      <c r="J178" s="24" t="s">
        <v>24</v>
      </c>
      <c r="K178" s="25" t="s">
        <v>25</v>
      </c>
      <c r="L178" s="26">
        <v>0</v>
      </c>
      <c r="M178" s="27">
        <f t="shared" si="9"/>
        <v>0</v>
      </c>
      <c r="N178" s="28" t="str">
        <f t="shared" si="10"/>
        <v/>
      </c>
      <c r="O178" s="29" t="s">
        <v>24</v>
      </c>
      <c r="P178" s="30" t="s">
        <v>24</v>
      </c>
    </row>
    <row r="179" spans="1:16" ht="15" customHeight="1" x14ac:dyDescent="0.25">
      <c r="A179" s="19" t="s">
        <v>296</v>
      </c>
      <c r="B179" s="20"/>
      <c r="C179" s="21">
        <v>0.4</v>
      </c>
      <c r="D179" s="22">
        <v>6</v>
      </c>
      <c r="E179" s="21">
        <v>2.4</v>
      </c>
      <c r="F179" s="21"/>
      <c r="G179" s="22">
        <v>40</v>
      </c>
      <c r="H179" s="44" t="s">
        <v>299</v>
      </c>
      <c r="I179" s="24" t="s">
        <v>24</v>
      </c>
      <c r="J179" s="24" t="s">
        <v>24</v>
      </c>
      <c r="K179" s="25" t="s">
        <v>25</v>
      </c>
      <c r="L179" s="26">
        <v>0</v>
      </c>
      <c r="M179" s="27">
        <f t="shared" si="9"/>
        <v>0</v>
      </c>
      <c r="N179" s="28" t="str">
        <f t="shared" si="10"/>
        <v/>
      </c>
      <c r="O179" s="29" t="s">
        <v>24</v>
      </c>
      <c r="P179" s="30" t="s">
        <v>24</v>
      </c>
    </row>
    <row r="180" spans="1:16" ht="15" customHeight="1" x14ac:dyDescent="0.25">
      <c r="A180" s="19" t="s">
        <v>300</v>
      </c>
      <c r="B180" s="20"/>
      <c r="C180" s="21">
        <v>0.4</v>
      </c>
      <c r="D180" s="22">
        <v>6</v>
      </c>
      <c r="E180" s="21">
        <v>2.4</v>
      </c>
      <c r="F180" s="21"/>
      <c r="G180" s="22">
        <v>45</v>
      </c>
      <c r="H180" s="44" t="s">
        <v>301</v>
      </c>
      <c r="I180" s="24" t="s">
        <v>273</v>
      </c>
      <c r="J180" s="24" t="s">
        <v>24</v>
      </c>
      <c r="K180" s="25" t="s">
        <v>25</v>
      </c>
      <c r="L180" s="26">
        <v>0</v>
      </c>
      <c r="M180" s="27">
        <f t="shared" si="9"/>
        <v>0</v>
      </c>
      <c r="N180" s="28" t="str">
        <f t="shared" si="10"/>
        <v/>
      </c>
      <c r="O180" s="29" t="s">
        <v>24</v>
      </c>
      <c r="P180" s="30" t="s">
        <v>24</v>
      </c>
    </row>
    <row r="181" spans="1:16" ht="15" customHeight="1" x14ac:dyDescent="0.25">
      <c r="A181" s="19" t="s">
        <v>300</v>
      </c>
      <c r="B181" s="20"/>
      <c r="C181" s="21">
        <v>0.4</v>
      </c>
      <c r="D181" s="22">
        <v>6</v>
      </c>
      <c r="E181" s="21">
        <v>2.4</v>
      </c>
      <c r="F181" s="21"/>
      <c r="G181" s="22">
        <v>40</v>
      </c>
      <c r="H181" s="44" t="s">
        <v>301</v>
      </c>
      <c r="I181" s="24" t="s">
        <v>24</v>
      </c>
      <c r="J181" s="24" t="s">
        <v>24</v>
      </c>
      <c r="K181" s="25" t="s">
        <v>25</v>
      </c>
      <c r="L181" s="26">
        <v>0</v>
      </c>
      <c r="M181" s="27">
        <f t="shared" si="9"/>
        <v>0</v>
      </c>
      <c r="N181" s="28" t="str">
        <f t="shared" si="10"/>
        <v/>
      </c>
      <c r="O181" s="29" t="s">
        <v>24</v>
      </c>
      <c r="P181" s="30" t="s">
        <v>24</v>
      </c>
    </row>
    <row r="182" spans="1:16" ht="15" customHeight="1" x14ac:dyDescent="0.25">
      <c r="A182" s="19" t="s">
        <v>302</v>
      </c>
      <c r="B182" s="20"/>
      <c r="C182" s="21">
        <v>0.4</v>
      </c>
      <c r="D182" s="22">
        <v>6</v>
      </c>
      <c r="E182" s="21">
        <v>2.4</v>
      </c>
      <c r="F182" s="21"/>
      <c r="G182" s="22">
        <v>40</v>
      </c>
      <c r="H182" s="45" t="s">
        <v>303</v>
      </c>
      <c r="I182" s="24" t="s">
        <v>24</v>
      </c>
      <c r="J182" s="24" t="s">
        <v>24</v>
      </c>
      <c r="K182" s="25" t="s">
        <v>25</v>
      </c>
      <c r="L182" s="26">
        <v>0</v>
      </c>
      <c r="M182" s="27">
        <f t="shared" si="9"/>
        <v>0</v>
      </c>
      <c r="N182" s="28" t="str">
        <f t="shared" si="10"/>
        <v/>
      </c>
      <c r="O182" s="29" t="s">
        <v>24</v>
      </c>
      <c r="P182" s="30" t="s">
        <v>24</v>
      </c>
    </row>
    <row r="183" spans="1:16" ht="15" customHeight="1" x14ac:dyDescent="0.25">
      <c r="A183" s="31"/>
      <c r="B183" s="32"/>
      <c r="C183" s="33"/>
      <c r="D183" s="33"/>
      <c r="E183" s="33"/>
      <c r="F183" s="33"/>
      <c r="G183" s="34"/>
      <c r="H183" s="35" t="s">
        <v>26</v>
      </c>
      <c r="I183" s="36"/>
      <c r="J183" s="37"/>
      <c r="K183" s="38" t="s">
        <v>27</v>
      </c>
      <c r="L183" s="39">
        <f>IFERROR(L159/E159, "0")+IFERROR(L160/E160, "0")+IFERROR(L161/E161, "0")+IFERROR(L162/E162, "0")+IFERROR(L163/E163, "0")+IFERROR(L164/E164, "0")+IFERROR(L165/E165, "0")+IFERROR(L166/E166, "0")+IFERROR(L167/E167, "0")+IFERROR(L168/E168, "0")+IFERROR(L169/E169, "0")+IFERROR(L170/E170, "0")+IFERROR(L171/E171, "0")+IFERROR(L172/E172, "0")+IFERROR(L173/E173, "0")+IFERROR(L174/E174, "0")+IFERROR(L175/E175, "0")+IFERROR(L176/E176, "0")+IFERROR(L177/E177, "0")+IFERROR(L178/E178, "0")+IFERROR(L179/E179, "0")+IFERROR(L180/E180, "0")+IFERROR(L181/E181, "0")+IFERROR(L182/E182, "0")</f>
        <v>0</v>
      </c>
      <c r="M183" s="39">
        <f>IFERROR(M159/E159, "0")+IFERROR(M160/E160, "0")+IFERROR(M161/E161, "0")+IFERROR(M162/E162, "0")+IFERROR(M163/E163, "0")+IFERROR(M164/E164, "0")+IFERROR(M165/E165, "0")+IFERROR(M166/E166, "0")+IFERROR(M167/E167, "0")+IFERROR(M168/E168, "0")+IFERROR(M169/E169, "0")+IFERROR(M170/E170, "0")+IFERROR(M171/E171, "0")+IFERROR(M172/E172, "0")+IFERROR(M173/E173, "0")+IFERROR(M174/E174, "0")+IFERROR(M175/E175, "0")+IFERROR(M176/E176, "0")+IFERROR(M177/E177, "0")+IFERROR(M178/E178, "0")+IFERROR(M179/E179, "0")+IFERROR(M180/E180, "0")+IFERROR(M181/E181, "0")+IFERROR(M182/E182, "0")</f>
        <v>0</v>
      </c>
      <c r="N183" s="40">
        <f>IFERROR(IF(N159="", 0, N159), "0")+IFERROR(IF(N160="", 0, N160), "0")+IFERROR(IF(N161="", 0, N161), "0")+IFERROR(IF(N162="", 0, N162), "0")+IFERROR(IF(N163="", 0, N163), "0")+IFERROR(IF(N164="", 0, N164), "0")+IFERROR(IF(N165="", 0, N165), "0")+IFERROR(IF(N166="", 0, N166), "0")+IFERROR(IF(N167="", 0, N167), "0")+IFERROR(IF(N168="", 0, N168), "0")+IFERROR(IF(N169="", 0, N169), "0")+IFERROR(IF(N170="", 0, N170), "0")+IFERROR(IF(N171="", 0, N171), "0")+IFERROR(IF(N172="", 0, N172), "0")+IFERROR(IF(N173="", 0, N173), "0")+IFERROR(IF(N174="", 0, N174), "0")+IFERROR(IF(N175="", 0, N175), "0")+IFERROR(IF(N176="", 0, N176), "0")+IFERROR(IF(N177="", 0, N177), "0")+IFERROR(IF(N178="", 0, N178), "0")+IFERROR(IF(N179="", 0, N179), "0")+IFERROR(IF(N180="", 0, N180), "0")+IFERROR(IF(N181="", 0, N181), "0")+IFERROR(IF(N182="", 0, N182), "0")</f>
        <v>0</v>
      </c>
      <c r="O183" s="41"/>
      <c r="P183" s="41"/>
    </row>
    <row r="184" spans="1:16" ht="15" customHeight="1" x14ac:dyDescent="0.25">
      <c r="A184" s="31"/>
      <c r="B184" s="32"/>
      <c r="C184" s="33"/>
      <c r="D184" s="33"/>
      <c r="E184" s="33"/>
      <c r="F184" s="33"/>
      <c r="G184" s="34"/>
      <c r="H184" s="35" t="s">
        <v>26</v>
      </c>
      <c r="I184" s="36"/>
      <c r="J184" s="37"/>
      <c r="K184" s="38" t="s">
        <v>25</v>
      </c>
      <c r="L184" s="39">
        <f>IFERROR(SUM(L159:L182), "0")</f>
        <v>0</v>
      </c>
      <c r="M184" s="39">
        <f>IFERROR(SUM(M159:M182), "0")</f>
        <v>0</v>
      </c>
      <c r="N184" s="38"/>
      <c r="O184" s="41"/>
      <c r="P184" s="41"/>
    </row>
    <row r="185" spans="1:16" ht="15" customHeight="1" x14ac:dyDescent="0.25">
      <c r="C185" s="104" t="s">
        <v>160</v>
      </c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</row>
    <row r="186" spans="1:16" ht="15" customHeight="1" x14ac:dyDescent="0.25">
      <c r="A186" s="19" t="s">
        <v>304</v>
      </c>
      <c r="B186" s="20" t="s">
        <v>305</v>
      </c>
      <c r="C186" s="21">
        <v>1.4</v>
      </c>
      <c r="D186" s="22">
        <v>6</v>
      </c>
      <c r="E186" s="21">
        <v>8.4</v>
      </c>
      <c r="F186" s="21"/>
      <c r="G186" s="22">
        <v>30</v>
      </c>
      <c r="H186" s="42" t="s">
        <v>306</v>
      </c>
      <c r="I186" s="24" t="s">
        <v>24</v>
      </c>
      <c r="J186" s="24" t="s">
        <v>24</v>
      </c>
      <c r="K186" s="25" t="s">
        <v>25</v>
      </c>
      <c r="L186" s="26">
        <v>0</v>
      </c>
      <c r="M186" s="27">
        <f t="shared" ref="M186:M191" si="11">IFERROR(IF(L186="", 0, CEILING(L186/$E186, 1)*$E186), "")</f>
        <v>0</v>
      </c>
      <c r="N186" s="28" t="str">
        <f>IFERROR(IF(M186=0, "", ROUNDUP(M186/E186, 0)*0.02175), "")</f>
        <v/>
      </c>
      <c r="O186" s="29" t="s">
        <v>24</v>
      </c>
      <c r="P186" s="30" t="s">
        <v>24</v>
      </c>
    </row>
    <row r="187" spans="1:16" ht="15" customHeight="1" x14ac:dyDescent="0.25">
      <c r="A187" s="19" t="s">
        <v>307</v>
      </c>
      <c r="B187" s="20" t="s">
        <v>308</v>
      </c>
      <c r="C187" s="21">
        <v>1.3</v>
      </c>
      <c r="D187" s="22">
        <v>6</v>
      </c>
      <c r="E187" s="21">
        <v>7.8</v>
      </c>
      <c r="F187" s="21"/>
      <c r="G187" s="22">
        <v>30</v>
      </c>
      <c r="H187" s="44" t="s">
        <v>309</v>
      </c>
      <c r="I187" s="24" t="s">
        <v>24</v>
      </c>
      <c r="J187" s="24" t="s">
        <v>24</v>
      </c>
      <c r="K187" s="25" t="s">
        <v>25</v>
      </c>
      <c r="L187" s="26">
        <v>0</v>
      </c>
      <c r="M187" s="27">
        <f t="shared" si="11"/>
        <v>0</v>
      </c>
      <c r="N187" s="28" t="str">
        <f>IFERROR(IF(M187=0, "", ROUNDUP(M187/E187, 0)*0.02175), "")</f>
        <v/>
      </c>
      <c r="O187" s="29" t="s">
        <v>24</v>
      </c>
      <c r="P187" s="30" t="s">
        <v>24</v>
      </c>
    </row>
    <row r="188" spans="1:16" ht="15" customHeight="1" x14ac:dyDescent="0.25">
      <c r="A188" s="19" t="s">
        <v>310</v>
      </c>
      <c r="B188" s="20" t="s">
        <v>311</v>
      </c>
      <c r="C188" s="21">
        <v>1.4</v>
      </c>
      <c r="D188" s="22">
        <v>6</v>
      </c>
      <c r="E188" s="21">
        <v>8.4</v>
      </c>
      <c r="F188" s="21"/>
      <c r="G188" s="22">
        <v>30</v>
      </c>
      <c r="H188" s="42" t="s">
        <v>312</v>
      </c>
      <c r="I188" s="24" t="s">
        <v>24</v>
      </c>
      <c r="J188" s="24" t="s">
        <v>24</v>
      </c>
      <c r="K188" s="25" t="s">
        <v>25</v>
      </c>
      <c r="L188" s="26">
        <v>0</v>
      </c>
      <c r="M188" s="27">
        <f t="shared" si="11"/>
        <v>0</v>
      </c>
      <c r="N188" s="28" t="str">
        <f>IFERROR(IF(M188=0, "", ROUNDUP(M188/E188, 0)*0.02175), "")</f>
        <v/>
      </c>
      <c r="O188" s="29" t="s">
        <v>24</v>
      </c>
      <c r="P188" s="30" t="s">
        <v>24</v>
      </c>
    </row>
    <row r="189" spans="1:16" ht="15" customHeight="1" x14ac:dyDescent="0.25">
      <c r="A189" s="19" t="s">
        <v>313</v>
      </c>
      <c r="B189" s="20"/>
      <c r="C189" s="21">
        <v>0.4</v>
      </c>
      <c r="D189" s="22">
        <v>6</v>
      </c>
      <c r="E189" s="21">
        <v>2.4</v>
      </c>
      <c r="F189" s="21"/>
      <c r="G189" s="22">
        <v>40</v>
      </c>
      <c r="H189" s="23" t="s">
        <v>314</v>
      </c>
      <c r="I189" s="24" t="s">
        <v>24</v>
      </c>
      <c r="J189" s="24" t="s">
        <v>24</v>
      </c>
      <c r="K189" s="25" t="s">
        <v>25</v>
      </c>
      <c r="L189" s="26">
        <v>0</v>
      </c>
      <c r="M189" s="27">
        <f t="shared" si="11"/>
        <v>0</v>
      </c>
      <c r="N189" s="28" t="str">
        <f>IFERROR(IF(M189=0, "", ROUNDUP(M189/E189, 0)*0.00753), "")</f>
        <v/>
      </c>
      <c r="O189" s="29" t="s">
        <v>24</v>
      </c>
      <c r="P189" s="30" t="s">
        <v>24</v>
      </c>
    </row>
    <row r="190" spans="1:16" ht="15" customHeight="1" x14ac:dyDescent="0.25">
      <c r="A190" s="19" t="s">
        <v>315</v>
      </c>
      <c r="B190" s="20"/>
      <c r="C190" s="21">
        <v>0.4</v>
      </c>
      <c r="D190" s="22">
        <v>6</v>
      </c>
      <c r="E190" s="21">
        <v>2.4</v>
      </c>
      <c r="F190" s="21"/>
      <c r="G190" s="22">
        <v>40</v>
      </c>
      <c r="H190" s="23" t="s">
        <v>316</v>
      </c>
      <c r="I190" s="24" t="s">
        <v>24</v>
      </c>
      <c r="J190" s="24" t="s">
        <v>24</v>
      </c>
      <c r="K190" s="25" t="s">
        <v>25</v>
      </c>
      <c r="L190" s="26">
        <v>0</v>
      </c>
      <c r="M190" s="27">
        <f t="shared" si="11"/>
        <v>0</v>
      </c>
      <c r="N190" s="28" t="str">
        <f>IFERROR(IF(M190=0, "", ROUNDUP(M190/E190, 0)*0.00753), "")</f>
        <v/>
      </c>
      <c r="O190" s="29" t="s">
        <v>24</v>
      </c>
      <c r="P190" s="30" t="s">
        <v>24</v>
      </c>
    </row>
    <row r="191" spans="1:16" ht="15" customHeight="1" x14ac:dyDescent="0.25">
      <c r="A191" s="19" t="s">
        <v>317</v>
      </c>
      <c r="B191" s="20"/>
      <c r="C191" s="21">
        <v>1</v>
      </c>
      <c r="D191" s="22">
        <v>4</v>
      </c>
      <c r="E191" s="21">
        <v>4</v>
      </c>
      <c r="F191" s="21"/>
      <c r="G191" s="22">
        <v>40</v>
      </c>
      <c r="H191" s="23" t="s">
        <v>318</v>
      </c>
      <c r="I191" s="24" t="s">
        <v>24</v>
      </c>
      <c r="J191" s="24" t="s">
        <v>24</v>
      </c>
      <c r="K191" s="25" t="s">
        <v>25</v>
      </c>
      <c r="L191" s="26">
        <v>0</v>
      </c>
      <c r="M191" s="27">
        <f t="shared" si="11"/>
        <v>0</v>
      </c>
      <c r="N191" s="28" t="str">
        <f>IFERROR(IF(M191=0, "", ROUNDUP(M191/E191, 0)*0.01196), "")</f>
        <v/>
      </c>
      <c r="O191" s="29" t="s">
        <v>24</v>
      </c>
      <c r="P191" s="30" t="s">
        <v>24</v>
      </c>
    </row>
    <row r="192" spans="1:16" ht="15" customHeight="1" x14ac:dyDescent="0.25">
      <c r="A192" s="31"/>
      <c r="B192" s="32"/>
      <c r="C192" s="33"/>
      <c r="D192" s="33"/>
      <c r="E192" s="33"/>
      <c r="F192" s="33"/>
      <c r="G192" s="34"/>
      <c r="H192" s="35" t="s">
        <v>26</v>
      </c>
      <c r="I192" s="36"/>
      <c r="J192" s="37"/>
      <c r="K192" s="38" t="s">
        <v>27</v>
      </c>
      <c r="L192" s="39">
        <f>IFERROR(L186/E186, "0")+IFERROR(L187/E187, "0")+IFERROR(L188/E188, "0")+IFERROR(L189/E189, "0")+IFERROR(L190/E190, "0")+IFERROR(L191/E191, "0")</f>
        <v>0</v>
      </c>
      <c r="M192" s="39">
        <f>IFERROR(M186/E186, "0")+IFERROR(M187/E187, "0")+IFERROR(M188/E188, "0")+IFERROR(M189/E189, "0")+IFERROR(M190/E190, "0")+IFERROR(M191/E191, "0")</f>
        <v>0</v>
      </c>
      <c r="N192" s="40">
        <f>IFERROR(IF(N186="", 0, N186), "0")+IFERROR(IF(N187="", 0, N187), "0")+IFERROR(IF(N188="", 0, N188), "0")+IFERROR(IF(N189="", 0, N189), "0")+IFERROR(IF(N190="", 0, N190), "0")+IFERROR(IF(N191="", 0, N191), "0")</f>
        <v>0</v>
      </c>
      <c r="O192" s="41"/>
      <c r="P192" s="41"/>
    </row>
    <row r="193" spans="1:16" ht="15" customHeight="1" x14ac:dyDescent="0.25">
      <c r="A193" s="31"/>
      <c r="B193" s="32"/>
      <c r="C193" s="33"/>
      <c r="D193" s="33"/>
      <c r="E193" s="33"/>
      <c r="F193" s="33"/>
      <c r="G193" s="34"/>
      <c r="H193" s="35" t="s">
        <v>26</v>
      </c>
      <c r="I193" s="36"/>
      <c r="J193" s="37"/>
      <c r="K193" s="38" t="s">
        <v>25</v>
      </c>
      <c r="L193" s="39">
        <f>IFERROR(SUM(L186:L191), "0")</f>
        <v>0</v>
      </c>
      <c r="M193" s="39">
        <f>IFERROR(SUM(M186:M191), "0")</f>
        <v>0</v>
      </c>
      <c r="N193" s="38"/>
      <c r="O193" s="41"/>
      <c r="P193" s="41"/>
    </row>
    <row r="194" spans="1:16" ht="15" customHeight="1" x14ac:dyDescent="0.25">
      <c r="C194" s="104" t="s">
        <v>41</v>
      </c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</row>
    <row r="195" spans="1:16" ht="15" customHeight="1" x14ac:dyDescent="0.25">
      <c r="A195" s="19" t="s">
        <v>319</v>
      </c>
      <c r="B195" s="20"/>
      <c r="C195" s="21">
        <v>0.38</v>
      </c>
      <c r="D195" s="22">
        <v>8</v>
      </c>
      <c r="E195" s="21">
        <v>3.04</v>
      </c>
      <c r="F195" s="21"/>
      <c r="G195" s="22">
        <v>180</v>
      </c>
      <c r="H195" s="45" t="s">
        <v>320</v>
      </c>
      <c r="I195" s="24" t="s">
        <v>24</v>
      </c>
      <c r="J195" s="24" t="s">
        <v>24</v>
      </c>
      <c r="K195" s="25" t="s">
        <v>25</v>
      </c>
      <c r="L195" s="26">
        <v>0</v>
      </c>
      <c r="M195" s="27">
        <f>IFERROR(IF(L195="", 0, CEILING(L195/$E195, 1)*$E195), "")</f>
        <v>0</v>
      </c>
      <c r="N195" s="28" t="str">
        <f>IFERROR(IF(M195=0, "", ROUNDUP(M195/E195, 0)*0.00753), "")</f>
        <v/>
      </c>
      <c r="O195" s="29" t="s">
        <v>24</v>
      </c>
      <c r="P195" s="30" t="s">
        <v>24</v>
      </c>
    </row>
    <row r="196" spans="1:16" ht="15" customHeight="1" x14ac:dyDescent="0.25">
      <c r="A196" s="19" t="s">
        <v>321</v>
      </c>
      <c r="B196" s="20"/>
      <c r="C196" s="21">
        <v>0.38</v>
      </c>
      <c r="D196" s="22">
        <v>8</v>
      </c>
      <c r="E196" s="21">
        <v>3.04</v>
      </c>
      <c r="F196" s="21"/>
      <c r="G196" s="22">
        <v>180</v>
      </c>
      <c r="H196" s="45" t="s">
        <v>322</v>
      </c>
      <c r="I196" s="24" t="s">
        <v>24</v>
      </c>
      <c r="J196" s="24" t="s">
        <v>24</v>
      </c>
      <c r="K196" s="25" t="s">
        <v>25</v>
      </c>
      <c r="L196" s="26">
        <v>0</v>
      </c>
      <c r="M196" s="27">
        <f>IFERROR(IF(L196="", 0, CEILING(L196/$E196, 1)*$E196), "")</f>
        <v>0</v>
      </c>
      <c r="N196" s="28" t="str">
        <f>IFERROR(IF(M196=0, "", ROUNDUP(M196/E196, 0)*0.00753), "")</f>
        <v/>
      </c>
      <c r="O196" s="29" t="s">
        <v>24</v>
      </c>
      <c r="P196" s="30" t="s">
        <v>24</v>
      </c>
    </row>
    <row r="197" spans="1:16" ht="15" customHeight="1" x14ac:dyDescent="0.25">
      <c r="A197" s="19" t="s">
        <v>323</v>
      </c>
      <c r="B197" s="20" t="s">
        <v>324</v>
      </c>
      <c r="C197" s="21">
        <v>0.17</v>
      </c>
      <c r="D197" s="22">
        <v>15</v>
      </c>
      <c r="E197" s="21">
        <v>2.5499999999999998</v>
      </c>
      <c r="F197" s="21"/>
      <c r="G197" s="22">
        <v>180</v>
      </c>
      <c r="H197" s="45" t="s">
        <v>325</v>
      </c>
      <c r="I197" s="24" t="s">
        <v>24</v>
      </c>
      <c r="J197" s="24" t="s">
        <v>24</v>
      </c>
      <c r="K197" s="25" t="s">
        <v>25</v>
      </c>
      <c r="L197" s="26">
        <v>0</v>
      </c>
      <c r="M197" s="27">
        <f>IFERROR(IF(L197="", 0, CEILING(L197/$E197, 1)*$E197), "")</f>
        <v>0</v>
      </c>
      <c r="N197" s="28" t="str">
        <f>IFERROR(IF(M197=0, "", ROUNDUP(M197/E197, 0)*0.00753), "")</f>
        <v/>
      </c>
      <c r="O197" s="29" t="s">
        <v>24</v>
      </c>
      <c r="P197" s="30" t="s">
        <v>24</v>
      </c>
    </row>
    <row r="198" spans="1:16" ht="15" customHeight="1" x14ac:dyDescent="0.25">
      <c r="A198" s="31"/>
      <c r="B198" s="32"/>
      <c r="C198" s="33"/>
      <c r="D198" s="33"/>
      <c r="E198" s="33"/>
      <c r="F198" s="33"/>
      <c r="G198" s="34"/>
      <c r="H198" s="35" t="s">
        <v>26</v>
      </c>
      <c r="I198" s="36"/>
      <c r="J198" s="37"/>
      <c r="K198" s="38" t="s">
        <v>27</v>
      </c>
      <c r="L198" s="39">
        <f>IFERROR(L195/E195, "0")+IFERROR(L196/E196, "0")+IFERROR(L197/E197, "0")</f>
        <v>0</v>
      </c>
      <c r="M198" s="39">
        <f>IFERROR(M195/E195, "0")+IFERROR(M196/E196, "0")+IFERROR(M197/E197, "0")</f>
        <v>0</v>
      </c>
      <c r="N198" s="40">
        <f>IFERROR(IF(N195="", 0, N195), "0")+IFERROR(IF(N196="", 0, N196), "0")+IFERROR(IF(N197="", 0, N197), "0")</f>
        <v>0</v>
      </c>
      <c r="O198" s="41"/>
      <c r="P198" s="41"/>
    </row>
    <row r="199" spans="1:16" ht="15" customHeight="1" x14ac:dyDescent="0.25">
      <c r="A199" s="31"/>
      <c r="B199" s="32"/>
      <c r="C199" s="33"/>
      <c r="D199" s="33"/>
      <c r="E199" s="33"/>
      <c r="F199" s="33"/>
      <c r="G199" s="34"/>
      <c r="H199" s="35" t="s">
        <v>26</v>
      </c>
      <c r="I199" s="36"/>
      <c r="J199" s="37"/>
      <c r="K199" s="38" t="s">
        <v>25</v>
      </c>
      <c r="L199" s="39">
        <f>IFERROR(SUM(L195:L197), "0")</f>
        <v>0</v>
      </c>
      <c r="M199" s="39">
        <f>IFERROR(SUM(M195:M197), "0")</f>
        <v>0</v>
      </c>
      <c r="N199" s="38"/>
      <c r="O199" s="41"/>
      <c r="P199" s="41"/>
    </row>
    <row r="200" spans="1:16" ht="15" customHeight="1" x14ac:dyDescent="0.25">
      <c r="C200" s="104" t="s">
        <v>326</v>
      </c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</row>
    <row r="201" spans="1:16" ht="15" customHeight="1" x14ac:dyDescent="0.25">
      <c r="A201" s="19" t="s">
        <v>327</v>
      </c>
      <c r="B201" s="20"/>
      <c r="C201" s="21">
        <v>0.1</v>
      </c>
      <c r="D201" s="22">
        <v>20</v>
      </c>
      <c r="E201" s="21">
        <v>2</v>
      </c>
      <c r="F201" s="21"/>
      <c r="G201" s="22">
        <v>730</v>
      </c>
      <c r="H201" s="23" t="s">
        <v>328</v>
      </c>
      <c r="I201" s="24" t="s">
        <v>24</v>
      </c>
      <c r="J201" s="24" t="s">
        <v>24</v>
      </c>
      <c r="K201" s="25" t="s">
        <v>25</v>
      </c>
      <c r="L201" s="26">
        <v>0</v>
      </c>
      <c r="M201" s="27">
        <f>IFERROR(IF(L201="", 0, CEILING(L201/$E201, 1)*$E201), "")</f>
        <v>0</v>
      </c>
      <c r="N201" s="28" t="str">
        <f>IFERROR(IF(M201=0, "", ROUNDUP(M201/E201, 0)*0.00474), "")</f>
        <v/>
      </c>
      <c r="O201" s="29" t="s">
        <v>24</v>
      </c>
      <c r="P201" s="30" t="s">
        <v>24</v>
      </c>
    </row>
    <row r="202" spans="1:16" ht="15" customHeight="1" x14ac:dyDescent="0.25">
      <c r="A202" s="19" t="s">
        <v>329</v>
      </c>
      <c r="B202" s="20"/>
      <c r="C202" s="21">
        <v>0.1</v>
      </c>
      <c r="D202" s="22">
        <v>20</v>
      </c>
      <c r="E202" s="21">
        <v>2</v>
      </c>
      <c r="F202" s="21"/>
      <c r="G202" s="22">
        <v>730</v>
      </c>
      <c r="H202" s="23" t="s">
        <v>330</v>
      </c>
      <c r="I202" s="24" t="s">
        <v>24</v>
      </c>
      <c r="J202" s="24" t="s">
        <v>24</v>
      </c>
      <c r="K202" s="25" t="s">
        <v>25</v>
      </c>
      <c r="L202" s="26">
        <v>0</v>
      </c>
      <c r="M202" s="27">
        <f>IFERROR(IF(L202="", 0, CEILING(L202/$E202, 1)*$E202), "")</f>
        <v>0</v>
      </c>
      <c r="N202" s="28" t="str">
        <f>IFERROR(IF(M202=0, "", ROUNDUP(M202/E202, 0)*0.00474), "")</f>
        <v/>
      </c>
      <c r="O202" s="29" t="s">
        <v>24</v>
      </c>
      <c r="P202" s="30" t="s">
        <v>24</v>
      </c>
    </row>
    <row r="203" spans="1:16" ht="15" customHeight="1" x14ac:dyDescent="0.25">
      <c r="A203" s="19" t="s">
        <v>331</v>
      </c>
      <c r="B203" s="20"/>
      <c r="C203" s="21">
        <v>0.1</v>
      </c>
      <c r="D203" s="22">
        <v>20</v>
      </c>
      <c r="E203" s="21">
        <v>2</v>
      </c>
      <c r="F203" s="21"/>
      <c r="G203" s="22">
        <v>730</v>
      </c>
      <c r="H203" s="23" t="s">
        <v>332</v>
      </c>
      <c r="I203" s="24" t="s">
        <v>24</v>
      </c>
      <c r="J203" s="24" t="s">
        <v>24</v>
      </c>
      <c r="K203" s="25" t="s">
        <v>25</v>
      </c>
      <c r="L203" s="26">
        <v>0</v>
      </c>
      <c r="M203" s="27">
        <f>IFERROR(IF(L203="", 0, CEILING(L203/$E203, 1)*$E203), "")</f>
        <v>0</v>
      </c>
      <c r="N203" s="28" t="str">
        <f>IFERROR(IF(M203=0, "", ROUNDUP(M203/E203, 0)*0.00474), "")</f>
        <v/>
      </c>
      <c r="O203" s="29" t="s">
        <v>24</v>
      </c>
      <c r="P203" s="30" t="s">
        <v>24</v>
      </c>
    </row>
    <row r="204" spans="1:16" ht="15" customHeight="1" x14ac:dyDescent="0.25">
      <c r="A204" s="19" t="s">
        <v>333</v>
      </c>
      <c r="B204" s="20"/>
      <c r="C204" s="21">
        <v>0.1</v>
      </c>
      <c r="D204" s="22">
        <v>20</v>
      </c>
      <c r="E204" s="21">
        <v>2</v>
      </c>
      <c r="F204" s="21"/>
      <c r="G204" s="22">
        <v>730</v>
      </c>
      <c r="H204" s="23" t="s">
        <v>334</v>
      </c>
      <c r="I204" s="24" t="s">
        <v>24</v>
      </c>
      <c r="J204" s="24" t="s">
        <v>24</v>
      </c>
      <c r="K204" s="25" t="s">
        <v>25</v>
      </c>
      <c r="L204" s="26">
        <v>0</v>
      </c>
      <c r="M204" s="27">
        <f>IFERROR(IF(L204="", 0, CEILING(L204/$E204, 1)*$E204), "")</f>
        <v>0</v>
      </c>
      <c r="N204" s="28" t="str">
        <f>IFERROR(IF(M204=0, "", ROUNDUP(M204/E204, 0)*0.00474), "")</f>
        <v/>
      </c>
      <c r="O204" s="29" t="s">
        <v>24</v>
      </c>
      <c r="P204" s="30" t="s">
        <v>24</v>
      </c>
    </row>
    <row r="205" spans="1:16" ht="15" customHeight="1" x14ac:dyDescent="0.25">
      <c r="A205" s="31"/>
      <c r="B205" s="32"/>
      <c r="C205" s="33"/>
      <c r="D205" s="33"/>
      <c r="E205" s="33"/>
      <c r="F205" s="33"/>
      <c r="G205" s="34"/>
      <c r="H205" s="35" t="s">
        <v>26</v>
      </c>
      <c r="I205" s="36"/>
      <c r="J205" s="37"/>
      <c r="K205" s="38" t="s">
        <v>27</v>
      </c>
      <c r="L205" s="39">
        <f>IFERROR(L201/E201, "0")+IFERROR(L202/E202, "0")+IFERROR(L203/E203, "0")+IFERROR(L204/E204, "0")</f>
        <v>0</v>
      </c>
      <c r="M205" s="39">
        <f>IFERROR(M201/E201, "0")+IFERROR(M202/E202, "0")+IFERROR(M203/E203, "0")+IFERROR(M204/E204, "0")</f>
        <v>0</v>
      </c>
      <c r="N205" s="40">
        <f>IFERROR(IF(N201="", 0, N201), "0")+IFERROR(IF(N202="", 0, N202), "0")+IFERROR(IF(N203="", 0, N203), "0")+IFERROR(IF(N204="", 0, N204), "0")</f>
        <v>0</v>
      </c>
      <c r="O205" s="41"/>
      <c r="P205" s="41"/>
    </row>
    <row r="206" spans="1:16" ht="15" customHeight="1" x14ac:dyDescent="0.25">
      <c r="A206" s="31"/>
      <c r="B206" s="32"/>
      <c r="C206" s="33"/>
      <c r="D206" s="33"/>
      <c r="E206" s="33"/>
      <c r="F206" s="33"/>
      <c r="G206" s="34"/>
      <c r="H206" s="35" t="s">
        <v>26</v>
      </c>
      <c r="I206" s="36"/>
      <c r="J206" s="37"/>
      <c r="K206" s="38" t="s">
        <v>25</v>
      </c>
      <c r="L206" s="39">
        <f>IFERROR(SUM(L201:L204), "0")</f>
        <v>0</v>
      </c>
      <c r="M206" s="39">
        <f>IFERROR(SUM(M201:M204), "0")</f>
        <v>0</v>
      </c>
      <c r="N206" s="38"/>
      <c r="O206" s="41"/>
      <c r="P206" s="41"/>
    </row>
    <row r="207" spans="1:16" ht="15" customHeight="1" x14ac:dyDescent="0.25">
      <c r="C207" s="105" t="s">
        <v>335</v>
      </c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</row>
    <row r="208" spans="1:16" ht="15" customHeight="1" x14ac:dyDescent="0.25">
      <c r="C208" s="104" t="s">
        <v>61</v>
      </c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</row>
    <row r="209" spans="1:16" ht="15" customHeight="1" x14ac:dyDescent="0.25">
      <c r="A209" s="19" t="s">
        <v>336</v>
      </c>
      <c r="B209" s="20"/>
      <c r="C209" s="21">
        <v>1.35</v>
      </c>
      <c r="D209" s="22">
        <v>8</v>
      </c>
      <c r="E209" s="21">
        <v>10.8</v>
      </c>
      <c r="F209" s="21"/>
      <c r="G209" s="22">
        <v>55</v>
      </c>
      <c r="H209" s="42" t="s">
        <v>337</v>
      </c>
      <c r="I209" s="24" t="s">
        <v>24</v>
      </c>
      <c r="J209" s="24" t="s">
        <v>24</v>
      </c>
      <c r="K209" s="25" t="s">
        <v>25</v>
      </c>
      <c r="L209" s="26">
        <v>0</v>
      </c>
      <c r="M209" s="27">
        <f t="shared" ref="M209:M215" si="12">IFERROR(IF(L209="", 0, CEILING(L209/$E209, 1)*$E209), "")</f>
        <v>0</v>
      </c>
      <c r="N209" s="28" t="str">
        <f>IFERROR(IF(M209=0, "", ROUNDUP(M209/E209, 0)*0.02175), "")</f>
        <v/>
      </c>
      <c r="O209" s="29" t="s">
        <v>24</v>
      </c>
      <c r="P209" s="30" t="s">
        <v>24</v>
      </c>
    </row>
    <row r="210" spans="1:16" ht="15" customHeight="1" x14ac:dyDescent="0.25">
      <c r="A210" s="19" t="s">
        <v>336</v>
      </c>
      <c r="B210" s="20"/>
      <c r="C210" s="21">
        <v>1.35</v>
      </c>
      <c r="D210" s="22">
        <v>8</v>
      </c>
      <c r="E210" s="21">
        <v>10.8</v>
      </c>
      <c r="F210" s="21"/>
      <c r="G210" s="22">
        <v>55</v>
      </c>
      <c r="H210" s="42" t="s">
        <v>337</v>
      </c>
      <c r="I210" s="24" t="s">
        <v>24</v>
      </c>
      <c r="J210" s="24" t="s">
        <v>24</v>
      </c>
      <c r="K210" s="25" t="s">
        <v>25</v>
      </c>
      <c r="L210" s="26">
        <v>0</v>
      </c>
      <c r="M210" s="27">
        <f t="shared" si="12"/>
        <v>0</v>
      </c>
      <c r="N210" s="28" t="str">
        <f>IFERROR(IF(M210=0, "", ROUNDUP(M210/E210, 0)*0.02039), "")</f>
        <v/>
      </c>
      <c r="O210" s="29" t="s">
        <v>24</v>
      </c>
      <c r="P210" s="30" t="s">
        <v>24</v>
      </c>
    </row>
    <row r="211" spans="1:16" ht="15" customHeight="1" x14ac:dyDescent="0.25">
      <c r="A211" s="19" t="s">
        <v>338</v>
      </c>
      <c r="B211" s="20" t="s">
        <v>339</v>
      </c>
      <c r="C211" s="21">
        <v>1.35</v>
      </c>
      <c r="D211" s="22">
        <v>8</v>
      </c>
      <c r="E211" s="21">
        <v>10.8</v>
      </c>
      <c r="F211" s="21"/>
      <c r="G211" s="22">
        <v>55</v>
      </c>
      <c r="H211" s="42" t="s">
        <v>340</v>
      </c>
      <c r="I211" s="24" t="s">
        <v>24</v>
      </c>
      <c r="J211" s="24" t="s">
        <v>24</v>
      </c>
      <c r="K211" s="25" t="s">
        <v>25</v>
      </c>
      <c r="L211" s="26">
        <v>0</v>
      </c>
      <c r="M211" s="27">
        <f t="shared" si="12"/>
        <v>0</v>
      </c>
      <c r="N211" s="28" t="str">
        <f>IFERROR(IF(M211=0, "", ROUNDUP(M211/E211, 0)*0.02175), "")</f>
        <v/>
      </c>
      <c r="O211" s="29" t="s">
        <v>24</v>
      </c>
      <c r="P211" s="30" t="s">
        <v>24</v>
      </c>
    </row>
    <row r="212" spans="1:16" ht="15" customHeight="1" x14ac:dyDescent="0.25">
      <c r="A212" s="19" t="s">
        <v>338</v>
      </c>
      <c r="B212" s="20"/>
      <c r="C212" s="21">
        <v>1.35</v>
      </c>
      <c r="D212" s="22">
        <v>8</v>
      </c>
      <c r="E212" s="21">
        <v>10.8</v>
      </c>
      <c r="F212" s="21"/>
      <c r="G212" s="22">
        <v>55</v>
      </c>
      <c r="H212" s="42" t="s">
        <v>340</v>
      </c>
      <c r="I212" s="24" t="s">
        <v>24</v>
      </c>
      <c r="J212" s="24" t="s">
        <v>24</v>
      </c>
      <c r="K212" s="25" t="s">
        <v>25</v>
      </c>
      <c r="L212" s="26">
        <v>0</v>
      </c>
      <c r="M212" s="27">
        <f t="shared" si="12"/>
        <v>0</v>
      </c>
      <c r="N212" s="28" t="str">
        <f>IFERROR(IF(M212=0, "", ROUNDUP(M212/E212, 0)*0.02039), "")</f>
        <v/>
      </c>
      <c r="O212" s="29" t="s">
        <v>24</v>
      </c>
      <c r="P212" s="30" t="s">
        <v>24</v>
      </c>
    </row>
    <row r="213" spans="1:16" ht="15" customHeight="1" x14ac:dyDescent="0.25">
      <c r="A213" s="19" t="s">
        <v>341</v>
      </c>
      <c r="B213" s="20"/>
      <c r="C213" s="21">
        <v>1.35</v>
      </c>
      <c r="D213" s="22">
        <v>8</v>
      </c>
      <c r="E213" s="21">
        <v>10.8</v>
      </c>
      <c r="F213" s="21"/>
      <c r="G213" s="22">
        <v>55</v>
      </c>
      <c r="H213" s="44" t="s">
        <v>342</v>
      </c>
      <c r="I213" s="24" t="s">
        <v>24</v>
      </c>
      <c r="J213" s="24" t="s">
        <v>24</v>
      </c>
      <c r="K213" s="25" t="s">
        <v>25</v>
      </c>
      <c r="L213" s="26">
        <v>0</v>
      </c>
      <c r="M213" s="27">
        <f t="shared" si="12"/>
        <v>0</v>
      </c>
      <c r="N213" s="28" t="str">
        <f>IFERROR(IF(M213=0, "", ROUNDUP(M213/E213, 0)*0.02175), "")</f>
        <v/>
      </c>
      <c r="O213" s="29" t="s">
        <v>24</v>
      </c>
      <c r="P213" s="30" t="s">
        <v>24</v>
      </c>
    </row>
    <row r="214" spans="1:16" ht="15" customHeight="1" x14ac:dyDescent="0.25">
      <c r="A214" s="19" t="s">
        <v>343</v>
      </c>
      <c r="B214" s="20" t="s">
        <v>344</v>
      </c>
      <c r="C214" s="21">
        <v>0.5</v>
      </c>
      <c r="D214" s="22">
        <v>10</v>
      </c>
      <c r="E214" s="21">
        <v>5</v>
      </c>
      <c r="F214" s="21"/>
      <c r="G214" s="22">
        <v>55</v>
      </c>
      <c r="H214" s="44" t="s">
        <v>345</v>
      </c>
      <c r="I214" s="24" t="s">
        <v>24</v>
      </c>
      <c r="J214" s="24" t="s">
        <v>24</v>
      </c>
      <c r="K214" s="25" t="s">
        <v>25</v>
      </c>
      <c r="L214" s="26">
        <v>0</v>
      </c>
      <c r="M214" s="27">
        <f t="shared" si="12"/>
        <v>0</v>
      </c>
      <c r="N214" s="28" t="str">
        <f>IFERROR(IF(M214=0, "", ROUNDUP(M214/E214, 0)*0.00937), "")</f>
        <v/>
      </c>
      <c r="O214" s="29" t="s">
        <v>24</v>
      </c>
      <c r="P214" s="30" t="s">
        <v>24</v>
      </c>
    </row>
    <row r="215" spans="1:16" ht="15" customHeight="1" x14ac:dyDescent="0.25">
      <c r="A215" s="19" t="s">
        <v>346</v>
      </c>
      <c r="B215" s="20"/>
      <c r="C215" s="21">
        <v>0.5</v>
      </c>
      <c r="D215" s="22">
        <v>10</v>
      </c>
      <c r="E215" s="21">
        <v>5</v>
      </c>
      <c r="F215" s="21"/>
      <c r="G215" s="22">
        <v>55</v>
      </c>
      <c r="H215" s="23" t="s">
        <v>347</v>
      </c>
      <c r="I215" s="24" t="s">
        <v>24</v>
      </c>
      <c r="J215" s="24" t="s">
        <v>24</v>
      </c>
      <c r="K215" s="25" t="s">
        <v>25</v>
      </c>
      <c r="L215" s="26">
        <v>0</v>
      </c>
      <c r="M215" s="27">
        <f t="shared" si="12"/>
        <v>0</v>
      </c>
      <c r="N215" s="28" t="str">
        <f>IFERROR(IF(M215=0, "", ROUNDUP(M215/E215, 0)*0.00937), "")</f>
        <v/>
      </c>
      <c r="O215" s="29" t="s">
        <v>24</v>
      </c>
      <c r="P215" s="30" t="s">
        <v>24</v>
      </c>
    </row>
    <row r="216" spans="1:16" ht="15" customHeight="1" x14ac:dyDescent="0.25">
      <c r="A216" s="31"/>
      <c r="B216" s="32"/>
      <c r="C216" s="33"/>
      <c r="D216" s="33"/>
      <c r="E216" s="33"/>
      <c r="F216" s="33"/>
      <c r="G216" s="34"/>
      <c r="H216" s="35" t="s">
        <v>26</v>
      </c>
      <c r="I216" s="36"/>
      <c r="J216" s="37"/>
      <c r="K216" s="38" t="s">
        <v>27</v>
      </c>
      <c r="L216" s="39">
        <f>IFERROR(L209/E209, "0")+IFERROR(L210/E210, "0")+IFERROR(L211/E211, "0")+IFERROR(L212/E212, "0")+IFERROR(L213/E213, "0")+IFERROR(L214/E214, "0")+IFERROR(L215/E215, "0")</f>
        <v>0</v>
      </c>
      <c r="M216" s="39">
        <f>IFERROR(M209/E209, "0")+IFERROR(M210/E210, "0")+IFERROR(M211/E211, "0")+IFERROR(M212/E212, "0")+IFERROR(M213/E213, "0")+IFERROR(M214/E214, "0")+IFERROR(M215/E215, "0")</f>
        <v>0</v>
      </c>
      <c r="N216" s="40">
        <f>IFERROR(IF(N209="", 0, N209), "0")+IFERROR(IF(N210="", 0, N210), "0")+IFERROR(IF(N211="", 0, N211), "0")+IFERROR(IF(N212="", 0, N212), "0")+IFERROR(IF(N213="", 0, N213), "0")+IFERROR(IF(N214="", 0, N214), "0")+IFERROR(IF(N215="", 0, N215), "0")</f>
        <v>0</v>
      </c>
      <c r="O216" s="41"/>
      <c r="P216" s="41"/>
    </row>
    <row r="217" spans="1:16" ht="15" customHeight="1" x14ac:dyDescent="0.25">
      <c r="A217" s="31"/>
      <c r="B217" s="32"/>
      <c r="C217" s="33"/>
      <c r="D217" s="33"/>
      <c r="E217" s="33"/>
      <c r="F217" s="33"/>
      <c r="G217" s="34"/>
      <c r="H217" s="35" t="s">
        <v>26</v>
      </c>
      <c r="I217" s="36"/>
      <c r="J217" s="37"/>
      <c r="K217" s="38" t="s">
        <v>25</v>
      </c>
      <c r="L217" s="39">
        <f>IFERROR(SUM(L209:L215), "0")</f>
        <v>0</v>
      </c>
      <c r="M217" s="39">
        <f>IFERROR(SUM(M209:M215), "0")</f>
        <v>0</v>
      </c>
      <c r="N217" s="38"/>
      <c r="O217" s="41"/>
      <c r="P217" s="41"/>
    </row>
    <row r="218" spans="1:16" ht="15" customHeight="1" x14ac:dyDescent="0.25">
      <c r="C218" s="104" t="s">
        <v>21</v>
      </c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</row>
    <row r="219" spans="1:16" ht="15" customHeight="1" x14ac:dyDescent="0.25">
      <c r="A219" s="19" t="s">
        <v>348</v>
      </c>
      <c r="B219" s="20"/>
      <c r="C219" s="21">
        <v>0.63</v>
      </c>
      <c r="D219" s="22">
        <v>6</v>
      </c>
      <c r="E219" s="21">
        <v>3.78</v>
      </c>
      <c r="F219" s="21"/>
      <c r="G219" s="22">
        <v>45</v>
      </c>
      <c r="H219" s="23" t="s">
        <v>349</v>
      </c>
      <c r="I219" s="24" t="s">
        <v>24</v>
      </c>
      <c r="J219" s="24" t="s">
        <v>24</v>
      </c>
      <c r="K219" s="25" t="s">
        <v>25</v>
      </c>
      <c r="L219" s="26">
        <v>0</v>
      </c>
      <c r="M219" s="27">
        <f>IFERROR(IF(L219="", 0, CEILING(L219/$E219, 1)*$E219), "")</f>
        <v>0</v>
      </c>
      <c r="N219" s="28" t="str">
        <f>IFERROR(IF(M219=0, "", ROUNDUP(M219/E219, 0)*0.00753), "")</f>
        <v/>
      </c>
      <c r="O219" s="29" t="s">
        <v>24</v>
      </c>
      <c r="P219" s="30" t="s">
        <v>24</v>
      </c>
    </row>
    <row r="220" spans="1:16" ht="15" customHeight="1" x14ac:dyDescent="0.25">
      <c r="A220" s="19" t="s">
        <v>350</v>
      </c>
      <c r="B220" s="20"/>
      <c r="C220" s="21">
        <v>0.7</v>
      </c>
      <c r="D220" s="22">
        <v>4</v>
      </c>
      <c r="E220" s="21">
        <v>2.8</v>
      </c>
      <c r="F220" s="21"/>
      <c r="G220" s="22">
        <v>45</v>
      </c>
      <c r="H220" s="23" t="s">
        <v>351</v>
      </c>
      <c r="I220" s="24" t="s">
        <v>24</v>
      </c>
      <c r="J220" s="24" t="s">
        <v>24</v>
      </c>
      <c r="K220" s="25" t="s">
        <v>25</v>
      </c>
      <c r="L220" s="26">
        <v>0</v>
      </c>
      <c r="M220" s="27">
        <f>IFERROR(IF(L220="", 0, CEILING(L220/$E220, 1)*$E220), "")</f>
        <v>0</v>
      </c>
      <c r="N220" s="28" t="str">
        <f>IFERROR(IF(M220=0, "", ROUNDUP(M220/E220, 0)*0.00753), "")</f>
        <v/>
      </c>
      <c r="O220" s="29" t="s">
        <v>24</v>
      </c>
      <c r="P220" s="30" t="s">
        <v>24</v>
      </c>
    </row>
    <row r="221" spans="1:16" ht="15" customHeight="1" x14ac:dyDescent="0.25">
      <c r="A221" s="31"/>
      <c r="B221" s="32"/>
      <c r="C221" s="33"/>
      <c r="D221" s="33"/>
      <c r="E221" s="33"/>
      <c r="F221" s="33"/>
      <c r="G221" s="34"/>
      <c r="H221" s="35" t="s">
        <v>26</v>
      </c>
      <c r="I221" s="36"/>
      <c r="J221" s="37"/>
      <c r="K221" s="38" t="s">
        <v>27</v>
      </c>
      <c r="L221" s="39">
        <f>IFERROR(L219/E219, "0")+IFERROR(L220/E220, "0")</f>
        <v>0</v>
      </c>
      <c r="M221" s="39">
        <f>IFERROR(M219/E219, "0")+IFERROR(M220/E220, "0")</f>
        <v>0</v>
      </c>
      <c r="N221" s="40">
        <f>IFERROR(IF(N219="", 0, N219), "0")+IFERROR(IF(N220="", 0, N220), "0")</f>
        <v>0</v>
      </c>
      <c r="O221" s="41"/>
      <c r="P221" s="41"/>
    </row>
    <row r="222" spans="1:16" ht="15" customHeight="1" x14ac:dyDescent="0.25">
      <c r="A222" s="31"/>
      <c r="B222" s="32"/>
      <c r="C222" s="33"/>
      <c r="D222" s="33"/>
      <c r="E222" s="33"/>
      <c r="F222" s="33"/>
      <c r="G222" s="34"/>
      <c r="H222" s="35" t="s">
        <v>26</v>
      </c>
      <c r="I222" s="36"/>
      <c r="J222" s="37"/>
      <c r="K222" s="38" t="s">
        <v>25</v>
      </c>
      <c r="L222" s="39">
        <f>IFERROR(SUM(L219:L220), "0")</f>
        <v>0</v>
      </c>
      <c r="M222" s="39">
        <f>IFERROR(SUM(M219:M220), "0")</f>
        <v>0</v>
      </c>
      <c r="N222" s="38"/>
      <c r="O222" s="41"/>
      <c r="P222" s="41"/>
    </row>
    <row r="223" spans="1:16" ht="15" customHeight="1" x14ac:dyDescent="0.25">
      <c r="C223" s="105" t="s">
        <v>352</v>
      </c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</row>
    <row r="224" spans="1:16" ht="15" customHeight="1" x14ac:dyDescent="0.25">
      <c r="C224" s="104" t="s">
        <v>21</v>
      </c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</row>
    <row r="225" spans="1:16" ht="15" customHeight="1" x14ac:dyDescent="0.25">
      <c r="A225" s="19" t="s">
        <v>353</v>
      </c>
      <c r="B225" s="20" t="s">
        <v>354</v>
      </c>
      <c r="C225" s="21">
        <v>0.28000000000000003</v>
      </c>
      <c r="D225" s="22">
        <v>6</v>
      </c>
      <c r="E225" s="21">
        <v>1.68</v>
      </c>
      <c r="F225" s="21"/>
      <c r="G225" s="22">
        <v>35</v>
      </c>
      <c r="H225" s="23" t="s">
        <v>355</v>
      </c>
      <c r="I225" s="24" t="s">
        <v>24</v>
      </c>
      <c r="J225" s="24" t="s">
        <v>24</v>
      </c>
      <c r="K225" s="25" t="s">
        <v>25</v>
      </c>
      <c r="L225" s="26">
        <v>0</v>
      </c>
      <c r="M225" s="27">
        <f>IFERROR(IF(L225="", 0, CEILING(L225/$E225, 1)*$E225), "")</f>
        <v>0</v>
      </c>
      <c r="N225" s="28" t="str">
        <f>IFERROR(IF(M225=0, "", ROUNDUP(M225/E225, 0)*0.00753), "")</f>
        <v/>
      </c>
      <c r="O225" s="29" t="s">
        <v>24</v>
      </c>
      <c r="P225" s="30" t="s">
        <v>24</v>
      </c>
    </row>
    <row r="226" spans="1:16" ht="15" customHeight="1" x14ac:dyDescent="0.25">
      <c r="A226" s="19" t="s">
        <v>356</v>
      </c>
      <c r="B226" s="20"/>
      <c r="C226" s="21">
        <v>0.3</v>
      </c>
      <c r="D226" s="22">
        <v>6</v>
      </c>
      <c r="E226" s="21">
        <v>1.8</v>
      </c>
      <c r="F226" s="21"/>
      <c r="G226" s="22">
        <v>40</v>
      </c>
      <c r="H226" s="23" t="s">
        <v>357</v>
      </c>
      <c r="I226" s="24" t="s">
        <v>24</v>
      </c>
      <c r="J226" s="24" t="s">
        <v>24</v>
      </c>
      <c r="K226" s="25" t="s">
        <v>25</v>
      </c>
      <c r="L226" s="26">
        <v>0</v>
      </c>
      <c r="M226" s="27">
        <f>IFERROR(IF(L226="", 0, CEILING(L226/$E226, 1)*$E226), "")</f>
        <v>0</v>
      </c>
      <c r="N226" s="28" t="str">
        <f>IFERROR(IF(M226=0, "", ROUNDUP(M226/E226, 0)*0.00753), "")</f>
        <v/>
      </c>
      <c r="O226" s="29" t="s">
        <v>24</v>
      </c>
      <c r="P226" s="30" t="s">
        <v>24</v>
      </c>
    </row>
    <row r="227" spans="1:16" ht="15" customHeight="1" x14ac:dyDescent="0.25">
      <c r="A227" s="31"/>
      <c r="B227" s="32"/>
      <c r="C227" s="33"/>
      <c r="D227" s="33"/>
      <c r="E227" s="33"/>
      <c r="F227" s="33"/>
      <c r="G227" s="34"/>
      <c r="H227" s="35" t="s">
        <v>26</v>
      </c>
      <c r="I227" s="36"/>
      <c r="J227" s="37"/>
      <c r="K227" s="38" t="s">
        <v>27</v>
      </c>
      <c r="L227" s="39">
        <f>IFERROR(L225/E225, "0")+IFERROR(L226/E226, "0")</f>
        <v>0</v>
      </c>
      <c r="M227" s="39">
        <f>IFERROR(M225/E225, "0")+IFERROR(M226/E226, "0")</f>
        <v>0</v>
      </c>
      <c r="N227" s="40">
        <f>IFERROR(IF(N225="", 0, N225), "0")+IFERROR(IF(N226="", 0, N226), "0")</f>
        <v>0</v>
      </c>
      <c r="O227" s="41"/>
      <c r="P227" s="41"/>
    </row>
    <row r="228" spans="1:16" ht="15" customHeight="1" x14ac:dyDescent="0.25">
      <c r="A228" s="31"/>
      <c r="B228" s="32"/>
      <c r="C228" s="33"/>
      <c r="D228" s="33"/>
      <c r="E228" s="33"/>
      <c r="F228" s="33"/>
      <c r="G228" s="34"/>
      <c r="H228" s="35" t="s">
        <v>26</v>
      </c>
      <c r="I228" s="36"/>
      <c r="J228" s="37"/>
      <c r="K228" s="38" t="s">
        <v>25</v>
      </c>
      <c r="L228" s="39">
        <f>IFERROR(SUM(L225:L226), "0")</f>
        <v>0</v>
      </c>
      <c r="M228" s="39">
        <f>IFERROR(SUM(M225:M226), "0")</f>
        <v>0</v>
      </c>
      <c r="N228" s="38"/>
      <c r="O228" s="41"/>
      <c r="P228" s="41"/>
    </row>
    <row r="229" spans="1:16" ht="15" customHeight="1" x14ac:dyDescent="0.25">
      <c r="C229" s="104" t="s">
        <v>28</v>
      </c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</row>
    <row r="230" spans="1:16" ht="15" customHeight="1" x14ac:dyDescent="0.25">
      <c r="A230" s="19" t="s">
        <v>358</v>
      </c>
      <c r="B230" s="20" t="s">
        <v>359</v>
      </c>
      <c r="C230" s="21">
        <v>1.35</v>
      </c>
      <c r="D230" s="22">
        <v>6</v>
      </c>
      <c r="E230" s="21">
        <v>8.1</v>
      </c>
      <c r="F230" s="21"/>
      <c r="G230" s="22">
        <v>45</v>
      </c>
      <c r="H230" s="42" t="s">
        <v>360</v>
      </c>
      <c r="I230" s="24" t="s">
        <v>24</v>
      </c>
      <c r="J230" s="24" t="s">
        <v>24</v>
      </c>
      <c r="K230" s="25" t="s">
        <v>25</v>
      </c>
      <c r="L230" s="26">
        <v>0</v>
      </c>
      <c r="M230" s="27">
        <f>IFERROR(IF(L230="", 0, CEILING(L230/$E230, 1)*$E230), "")</f>
        <v>0</v>
      </c>
      <c r="N230" s="28" t="str">
        <f>IFERROR(IF(M230=0, "", ROUNDUP(M230/E230, 0)*0.02175), "")</f>
        <v/>
      </c>
      <c r="O230" s="29" t="s">
        <v>24</v>
      </c>
      <c r="P230" s="30" t="s">
        <v>24</v>
      </c>
    </row>
    <row r="231" spans="1:16" ht="15" customHeight="1" x14ac:dyDescent="0.25">
      <c r="A231" s="19" t="s">
        <v>361</v>
      </c>
      <c r="B231" s="20" t="s">
        <v>362</v>
      </c>
      <c r="C231" s="21">
        <v>0.42</v>
      </c>
      <c r="D231" s="22">
        <v>6</v>
      </c>
      <c r="E231" s="21">
        <v>2.52</v>
      </c>
      <c r="F231" s="21"/>
      <c r="G231" s="22">
        <v>45</v>
      </c>
      <c r="H231" s="42" t="s">
        <v>363</v>
      </c>
      <c r="I231" s="24" t="s">
        <v>24</v>
      </c>
      <c r="J231" s="24" t="s">
        <v>24</v>
      </c>
      <c r="K231" s="25" t="s">
        <v>25</v>
      </c>
      <c r="L231" s="26">
        <v>0</v>
      </c>
      <c r="M231" s="27">
        <f>IFERROR(IF(L231="", 0, CEILING(L231/$E231, 1)*$E231), "")</f>
        <v>0</v>
      </c>
      <c r="N231" s="28" t="str">
        <f>IFERROR(IF(M231=0, "", ROUNDUP(M231/E231, 0)*0.00753), "")</f>
        <v/>
      </c>
      <c r="O231" s="29" t="s">
        <v>24</v>
      </c>
      <c r="P231" s="30" t="s">
        <v>24</v>
      </c>
    </row>
    <row r="232" spans="1:16" ht="15" customHeight="1" x14ac:dyDescent="0.25">
      <c r="A232" s="19" t="s">
        <v>364</v>
      </c>
      <c r="B232" s="20" t="s">
        <v>365</v>
      </c>
      <c r="C232" s="21">
        <v>0.42</v>
      </c>
      <c r="D232" s="22">
        <v>6</v>
      </c>
      <c r="E232" s="21">
        <v>2.52</v>
      </c>
      <c r="F232" s="21"/>
      <c r="G232" s="22">
        <v>35</v>
      </c>
      <c r="H232" s="42" t="s">
        <v>366</v>
      </c>
      <c r="I232" s="24" t="s">
        <v>24</v>
      </c>
      <c r="J232" s="24" t="s">
        <v>24</v>
      </c>
      <c r="K232" s="25" t="s">
        <v>25</v>
      </c>
      <c r="L232" s="26">
        <v>0</v>
      </c>
      <c r="M232" s="27">
        <f>IFERROR(IF(L232="", 0, CEILING(L232/$E232, 1)*$E232), "")</f>
        <v>0</v>
      </c>
      <c r="N232" s="28" t="str">
        <f>IFERROR(IF(M232=0, "", ROUNDUP(M232/E232, 0)*0.00753), "")</f>
        <v/>
      </c>
      <c r="O232" s="29" t="s">
        <v>24</v>
      </c>
      <c r="P232" s="30" t="s">
        <v>24</v>
      </c>
    </row>
    <row r="233" spans="1:16" ht="15" customHeight="1" x14ac:dyDescent="0.25">
      <c r="A233" s="31"/>
      <c r="B233" s="32"/>
      <c r="C233" s="33"/>
      <c r="D233" s="33"/>
      <c r="E233" s="33"/>
      <c r="F233" s="33"/>
      <c r="G233" s="34"/>
      <c r="H233" s="35" t="s">
        <v>26</v>
      </c>
      <c r="I233" s="36"/>
      <c r="J233" s="37"/>
      <c r="K233" s="38" t="s">
        <v>27</v>
      </c>
      <c r="L233" s="39">
        <f>IFERROR(L230/E230, "0")+IFERROR(L231/E231, "0")+IFERROR(L232/E232, "0")</f>
        <v>0</v>
      </c>
      <c r="M233" s="39">
        <f>IFERROR(M230/E230, "0")+IFERROR(M231/E231, "0")+IFERROR(M232/E232, "0")</f>
        <v>0</v>
      </c>
      <c r="N233" s="40">
        <f>IFERROR(IF(N230="", 0, N230), "0")+IFERROR(IF(N231="", 0, N231), "0")+IFERROR(IF(N232="", 0, N232), "0")</f>
        <v>0</v>
      </c>
      <c r="O233" s="41"/>
      <c r="P233" s="41"/>
    </row>
    <row r="234" spans="1:16" ht="15" customHeight="1" x14ac:dyDescent="0.25">
      <c r="A234" s="31"/>
      <c r="B234" s="32"/>
      <c r="C234" s="33"/>
      <c r="D234" s="33"/>
      <c r="E234" s="33"/>
      <c r="F234" s="33"/>
      <c r="G234" s="34"/>
      <c r="H234" s="35" t="s">
        <v>26</v>
      </c>
      <c r="I234" s="36"/>
      <c r="J234" s="37"/>
      <c r="K234" s="38" t="s">
        <v>25</v>
      </c>
      <c r="L234" s="39">
        <f>IFERROR(SUM(L230:L232), "0")</f>
        <v>0</v>
      </c>
      <c r="M234" s="39">
        <f>IFERROR(SUM(M230:M232), "0")</f>
        <v>0</v>
      </c>
      <c r="N234" s="38"/>
      <c r="O234" s="41"/>
      <c r="P234" s="41"/>
    </row>
    <row r="235" spans="1:16" ht="15" customHeight="1" x14ac:dyDescent="0.25">
      <c r="C235" s="104" t="s">
        <v>160</v>
      </c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</row>
    <row r="236" spans="1:16" ht="15" customHeight="1" x14ac:dyDescent="0.25">
      <c r="A236" s="19" t="s">
        <v>367</v>
      </c>
      <c r="B236" s="20"/>
      <c r="C236" s="21">
        <v>0.38</v>
      </c>
      <c r="D236" s="22">
        <v>6</v>
      </c>
      <c r="E236" s="21">
        <v>2.2799999999999998</v>
      </c>
      <c r="F236" s="21"/>
      <c r="G236" s="22">
        <v>40</v>
      </c>
      <c r="H236" s="23" t="s">
        <v>368</v>
      </c>
      <c r="I236" s="24" t="s">
        <v>24</v>
      </c>
      <c r="J236" s="24" t="s">
        <v>24</v>
      </c>
      <c r="K236" s="25" t="s">
        <v>25</v>
      </c>
      <c r="L236" s="26">
        <v>0</v>
      </c>
      <c r="M236" s="27">
        <f>IFERROR(IF(L236="", 0, CEILING(L236/$E236, 1)*$E236), "")</f>
        <v>0</v>
      </c>
      <c r="N236" s="28" t="str">
        <f>IFERROR(IF(M236=0, "", ROUNDUP(M236/E236, 0)*0.00753), "")</f>
        <v/>
      </c>
      <c r="O236" s="29" t="s">
        <v>24</v>
      </c>
      <c r="P236" s="30" t="s">
        <v>24</v>
      </c>
    </row>
    <row r="237" spans="1:16" ht="15" customHeight="1" x14ac:dyDescent="0.25">
      <c r="A237" s="31"/>
      <c r="B237" s="32"/>
      <c r="C237" s="33"/>
      <c r="D237" s="33"/>
      <c r="E237" s="33"/>
      <c r="F237" s="33"/>
      <c r="G237" s="34"/>
      <c r="H237" s="35" t="s">
        <v>26</v>
      </c>
      <c r="I237" s="36"/>
      <c r="J237" s="37"/>
      <c r="K237" s="38" t="s">
        <v>27</v>
      </c>
      <c r="L237" s="39">
        <f>IFERROR(L236/E236, "0")</f>
        <v>0</v>
      </c>
      <c r="M237" s="39">
        <f>IFERROR(M236/E236, "0")</f>
        <v>0</v>
      </c>
      <c r="N237" s="40">
        <f>IFERROR(IF(N236="", 0, N236), "0")</f>
        <v>0</v>
      </c>
      <c r="O237" s="41"/>
      <c r="P237" s="41"/>
    </row>
    <row r="238" spans="1:16" ht="15" customHeight="1" x14ac:dyDescent="0.25">
      <c r="A238" s="31"/>
      <c r="B238" s="32"/>
      <c r="C238" s="33"/>
      <c r="D238" s="33"/>
      <c r="E238" s="33"/>
      <c r="F238" s="33"/>
      <c r="G238" s="34"/>
      <c r="H238" s="35" t="s">
        <v>26</v>
      </c>
      <c r="I238" s="36"/>
      <c r="J238" s="37"/>
      <c r="K238" s="38" t="s">
        <v>25</v>
      </c>
      <c r="L238" s="39">
        <f>IFERROR(SUM(L236), "0")</f>
        <v>0</v>
      </c>
      <c r="M238" s="39">
        <f>IFERROR(SUM(M236), "0")</f>
        <v>0</v>
      </c>
      <c r="N238" s="38"/>
      <c r="O238" s="41"/>
      <c r="P238" s="41"/>
    </row>
    <row r="239" spans="1:16" ht="15" customHeight="1" x14ac:dyDescent="0.25">
      <c r="C239" s="104" t="s">
        <v>41</v>
      </c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</row>
    <row r="240" spans="1:16" ht="15" customHeight="1" x14ac:dyDescent="0.25">
      <c r="A240" s="19" t="s">
        <v>369</v>
      </c>
      <c r="B240" s="20"/>
      <c r="C240" s="21">
        <v>0.17</v>
      </c>
      <c r="D240" s="22">
        <v>15</v>
      </c>
      <c r="E240" s="21">
        <v>2.5499999999999998</v>
      </c>
      <c r="F240" s="21"/>
      <c r="G240" s="22">
        <v>180</v>
      </c>
      <c r="H240" s="45" t="s">
        <v>370</v>
      </c>
      <c r="I240" s="24" t="s">
        <v>24</v>
      </c>
      <c r="J240" s="24" t="s">
        <v>24</v>
      </c>
      <c r="K240" s="25" t="s">
        <v>25</v>
      </c>
      <c r="L240" s="26">
        <v>0</v>
      </c>
      <c r="M240" s="27">
        <f>IFERROR(IF(L240="", 0, CEILING(L240/$E240, 1)*$E240), "")</f>
        <v>0</v>
      </c>
      <c r="N240" s="28" t="str">
        <f>IFERROR(IF(M240=0, "", ROUNDUP(M240/E240, 0)*0.00753), "")</f>
        <v/>
      </c>
      <c r="O240" s="29" t="s">
        <v>24</v>
      </c>
      <c r="P240" s="30" t="s">
        <v>24</v>
      </c>
    </row>
    <row r="241" spans="1:16" ht="15" customHeight="1" x14ac:dyDescent="0.25">
      <c r="A241" s="31"/>
      <c r="B241" s="32"/>
      <c r="C241" s="33"/>
      <c r="D241" s="33"/>
      <c r="E241" s="33"/>
      <c r="F241" s="33"/>
      <c r="G241" s="34"/>
      <c r="H241" s="35" t="s">
        <v>26</v>
      </c>
      <c r="I241" s="36"/>
      <c r="J241" s="37"/>
      <c r="K241" s="38" t="s">
        <v>27</v>
      </c>
      <c r="L241" s="39">
        <f>IFERROR(L240/E240, "0")</f>
        <v>0</v>
      </c>
      <c r="M241" s="39">
        <f>IFERROR(M240/E240, "0")</f>
        <v>0</v>
      </c>
      <c r="N241" s="40">
        <f>IFERROR(IF(N240="", 0, N240), "0")</f>
        <v>0</v>
      </c>
      <c r="O241" s="41"/>
      <c r="P241" s="41"/>
    </row>
    <row r="242" spans="1:16" ht="15" customHeight="1" x14ac:dyDescent="0.25">
      <c r="A242" s="31"/>
      <c r="B242" s="32"/>
      <c r="C242" s="33"/>
      <c r="D242" s="33"/>
      <c r="E242" s="33"/>
      <c r="F242" s="33"/>
      <c r="G242" s="34"/>
      <c r="H242" s="35" t="s">
        <v>26</v>
      </c>
      <c r="I242" s="36"/>
      <c r="J242" s="37"/>
      <c r="K242" s="38" t="s">
        <v>25</v>
      </c>
      <c r="L242" s="39">
        <f>IFERROR(SUM(L240), "0")</f>
        <v>0</v>
      </c>
      <c r="M242" s="39">
        <f>IFERROR(SUM(M240), "0")</f>
        <v>0</v>
      </c>
      <c r="N242" s="38"/>
      <c r="O242" s="41"/>
      <c r="P242" s="41"/>
    </row>
    <row r="243" spans="1:16" ht="15" customHeight="1" x14ac:dyDescent="0.25">
      <c r="C243" s="104" t="s">
        <v>50</v>
      </c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</row>
    <row r="244" spans="1:16" ht="15" customHeight="1" x14ac:dyDescent="0.25">
      <c r="A244" s="19" t="s">
        <v>371</v>
      </c>
      <c r="B244" s="20"/>
      <c r="C244" s="21">
        <v>0.15</v>
      </c>
      <c r="D244" s="22">
        <v>10</v>
      </c>
      <c r="E244" s="21">
        <v>1.5</v>
      </c>
      <c r="F244" s="21"/>
      <c r="G244" s="22">
        <v>150</v>
      </c>
      <c r="H244" s="23" t="s">
        <v>372</v>
      </c>
      <c r="I244" s="24" t="s">
        <v>24</v>
      </c>
      <c r="J244" s="24" t="s">
        <v>24</v>
      </c>
      <c r="K244" s="25" t="s">
        <v>25</v>
      </c>
      <c r="L244" s="26">
        <v>0</v>
      </c>
      <c r="M244" s="27">
        <f>IFERROR(IF(L244="", 0, CEILING(L244/$E244, 1)*$E244), "")</f>
        <v>0</v>
      </c>
      <c r="N244" s="28" t="str">
        <f>IFERROR(IF(M244=0, "", ROUNDUP(M244/E244, 0)*0.00673), "")</f>
        <v/>
      </c>
      <c r="O244" s="29" t="s">
        <v>24</v>
      </c>
      <c r="P244" s="30" t="s">
        <v>24</v>
      </c>
    </row>
    <row r="245" spans="1:16" ht="15" customHeight="1" x14ac:dyDescent="0.25">
      <c r="A245" s="31"/>
      <c r="B245" s="32"/>
      <c r="C245" s="33"/>
      <c r="D245" s="33"/>
      <c r="E245" s="33"/>
      <c r="F245" s="33"/>
      <c r="G245" s="34"/>
      <c r="H245" s="35" t="s">
        <v>26</v>
      </c>
      <c r="I245" s="36"/>
      <c r="J245" s="37"/>
      <c r="K245" s="38" t="s">
        <v>27</v>
      </c>
      <c r="L245" s="39">
        <f>IFERROR(L244/E244, "0")</f>
        <v>0</v>
      </c>
      <c r="M245" s="39">
        <f>IFERROR(M244/E244, "0")</f>
        <v>0</v>
      </c>
      <c r="N245" s="40">
        <f>IFERROR(IF(N244="", 0, N244), "0")</f>
        <v>0</v>
      </c>
      <c r="O245" s="41"/>
      <c r="P245" s="41"/>
    </row>
    <row r="246" spans="1:16" ht="15" customHeight="1" x14ac:dyDescent="0.25">
      <c r="A246" s="31"/>
      <c r="B246" s="32"/>
      <c r="C246" s="33"/>
      <c r="D246" s="33"/>
      <c r="E246" s="33"/>
      <c r="F246" s="33"/>
      <c r="G246" s="34"/>
      <c r="H246" s="35" t="s">
        <v>26</v>
      </c>
      <c r="I246" s="36"/>
      <c r="J246" s="37"/>
      <c r="K246" s="38" t="s">
        <v>25</v>
      </c>
      <c r="L246" s="39">
        <f>IFERROR(SUM(L244), "0")</f>
        <v>0</v>
      </c>
      <c r="M246" s="39">
        <f>IFERROR(SUM(M244), "0")</f>
        <v>0</v>
      </c>
      <c r="N246" s="38"/>
      <c r="O246" s="41"/>
      <c r="P246" s="41"/>
    </row>
    <row r="247" spans="1:16" ht="15" customHeight="1" x14ac:dyDescent="0.25">
      <c r="C247" s="106" t="s">
        <v>373</v>
      </c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</row>
    <row r="248" spans="1:16" ht="15" customHeight="1" x14ac:dyDescent="0.25">
      <c r="C248" s="105" t="s">
        <v>374</v>
      </c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</row>
    <row r="249" spans="1:16" ht="15" customHeight="1" x14ac:dyDescent="0.25">
      <c r="C249" s="104" t="s">
        <v>61</v>
      </c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</row>
    <row r="250" spans="1:16" ht="15" customHeight="1" x14ac:dyDescent="0.25">
      <c r="A250" s="19" t="s">
        <v>375</v>
      </c>
      <c r="B250" s="20" t="s">
        <v>376</v>
      </c>
      <c r="C250" s="21">
        <v>2.5</v>
      </c>
      <c r="D250" s="22">
        <v>6</v>
      </c>
      <c r="E250" s="21">
        <v>15</v>
      </c>
      <c r="F250" s="21"/>
      <c r="G250" s="22">
        <v>60</v>
      </c>
      <c r="H250" s="42" t="s">
        <v>377</v>
      </c>
      <c r="I250" s="24" t="s">
        <v>24</v>
      </c>
      <c r="J250" s="24" t="s">
        <v>24</v>
      </c>
      <c r="K250" s="25" t="s">
        <v>25</v>
      </c>
      <c r="L250" s="26">
        <v>0</v>
      </c>
      <c r="M250" s="27">
        <f t="shared" ref="M250:M257" si="13">IFERROR(IF(L250="", 0, CEILING(L250/$E250, 1)*$E250), "")</f>
        <v>0</v>
      </c>
      <c r="N250" s="28" t="str">
        <f>IFERROR(IF(M250=0, "", ROUNDUP(M250/E250, 0)*0.02175), "")</f>
        <v/>
      </c>
      <c r="O250" s="29" t="s">
        <v>24</v>
      </c>
      <c r="P250" s="30" t="s">
        <v>24</v>
      </c>
    </row>
    <row r="251" spans="1:16" ht="15" customHeight="1" x14ac:dyDescent="0.25">
      <c r="A251" s="19" t="s">
        <v>375</v>
      </c>
      <c r="B251" s="20" t="s">
        <v>376</v>
      </c>
      <c r="C251" s="21">
        <v>2.5</v>
      </c>
      <c r="D251" s="22">
        <v>6</v>
      </c>
      <c r="E251" s="21">
        <v>15</v>
      </c>
      <c r="F251" s="21"/>
      <c r="G251" s="22">
        <v>60</v>
      </c>
      <c r="H251" s="42" t="s">
        <v>377</v>
      </c>
      <c r="I251" s="24" t="s">
        <v>24</v>
      </c>
      <c r="J251" s="24" t="s">
        <v>24</v>
      </c>
      <c r="K251" s="25" t="s">
        <v>25</v>
      </c>
      <c r="L251" s="26">
        <v>0</v>
      </c>
      <c r="M251" s="27">
        <f t="shared" si="13"/>
        <v>0</v>
      </c>
      <c r="N251" s="28" t="str">
        <f>IFERROR(IF(M251=0, "", ROUNDUP(M251/E251, 0)*0.02039), "")</f>
        <v/>
      </c>
      <c r="O251" s="29" t="s">
        <v>24</v>
      </c>
      <c r="P251" s="30" t="s">
        <v>24</v>
      </c>
    </row>
    <row r="252" spans="1:16" ht="15" customHeight="1" x14ac:dyDescent="0.25">
      <c r="A252" s="19" t="s">
        <v>378</v>
      </c>
      <c r="B252" s="20"/>
      <c r="C252" s="21">
        <v>2.5</v>
      </c>
      <c r="D252" s="22">
        <v>6</v>
      </c>
      <c r="E252" s="21">
        <v>15</v>
      </c>
      <c r="F252" s="21"/>
      <c r="G252" s="22">
        <v>60</v>
      </c>
      <c r="H252" s="42" t="s">
        <v>379</v>
      </c>
      <c r="I252" s="24" t="s">
        <v>24</v>
      </c>
      <c r="J252" s="24" t="s">
        <v>24</v>
      </c>
      <c r="K252" s="25" t="s">
        <v>25</v>
      </c>
      <c r="L252" s="26">
        <v>0</v>
      </c>
      <c r="M252" s="27">
        <f t="shared" si="13"/>
        <v>0</v>
      </c>
      <c r="N252" s="28" t="str">
        <f>IFERROR(IF(M252=0, "", ROUNDUP(M252/E252, 0)*0.02175), "")</f>
        <v/>
      </c>
      <c r="O252" s="29" t="s">
        <v>24</v>
      </c>
      <c r="P252" s="30" t="s">
        <v>24</v>
      </c>
    </row>
    <row r="253" spans="1:16" ht="15" customHeight="1" x14ac:dyDescent="0.25">
      <c r="A253" s="19" t="s">
        <v>378</v>
      </c>
      <c r="B253" s="20" t="s">
        <v>380</v>
      </c>
      <c r="C253" s="21">
        <v>2.5</v>
      </c>
      <c r="D253" s="22">
        <v>6</v>
      </c>
      <c r="E253" s="21">
        <v>15</v>
      </c>
      <c r="F253" s="21"/>
      <c r="G253" s="22">
        <v>60</v>
      </c>
      <c r="H253" s="42" t="s">
        <v>379</v>
      </c>
      <c r="I253" s="24" t="s">
        <v>24</v>
      </c>
      <c r="J253" s="24" t="s">
        <v>24</v>
      </c>
      <c r="K253" s="25" t="s">
        <v>25</v>
      </c>
      <c r="L253" s="26">
        <v>0</v>
      </c>
      <c r="M253" s="27">
        <f t="shared" si="13"/>
        <v>0</v>
      </c>
      <c r="N253" s="28" t="str">
        <f>IFERROR(IF(M253=0, "", ROUNDUP(M253/E253, 0)*0.02039), "")</f>
        <v/>
      </c>
      <c r="O253" s="29" t="s">
        <v>24</v>
      </c>
      <c r="P253" s="30" t="s">
        <v>24</v>
      </c>
    </row>
    <row r="254" spans="1:16" ht="15" customHeight="1" x14ac:dyDescent="0.25">
      <c r="A254" s="19" t="s">
        <v>381</v>
      </c>
      <c r="B254" s="20" t="s">
        <v>382</v>
      </c>
      <c r="C254" s="21">
        <v>2.5</v>
      </c>
      <c r="D254" s="22">
        <v>6</v>
      </c>
      <c r="E254" s="21">
        <v>15</v>
      </c>
      <c r="F254" s="21"/>
      <c r="G254" s="22">
        <v>60</v>
      </c>
      <c r="H254" s="42" t="s">
        <v>383</v>
      </c>
      <c r="I254" s="24" t="s">
        <v>24</v>
      </c>
      <c r="J254" s="24" t="s">
        <v>24</v>
      </c>
      <c r="K254" s="25" t="s">
        <v>25</v>
      </c>
      <c r="L254" s="26">
        <v>0</v>
      </c>
      <c r="M254" s="27">
        <f t="shared" si="13"/>
        <v>0</v>
      </c>
      <c r="N254" s="28" t="str">
        <f>IFERROR(IF(M254=0, "", ROUNDUP(M254/E254, 0)*0.02175), "")</f>
        <v/>
      </c>
      <c r="O254" s="29" t="s">
        <v>24</v>
      </c>
      <c r="P254" s="30" t="s">
        <v>24</v>
      </c>
    </row>
    <row r="255" spans="1:16" ht="15" customHeight="1" x14ac:dyDescent="0.25">
      <c r="A255" s="19" t="s">
        <v>381</v>
      </c>
      <c r="B255" s="20" t="s">
        <v>382</v>
      </c>
      <c r="C255" s="21">
        <v>2.5</v>
      </c>
      <c r="D255" s="22">
        <v>6</v>
      </c>
      <c r="E255" s="21">
        <v>15</v>
      </c>
      <c r="F255" s="21"/>
      <c r="G255" s="22">
        <v>60</v>
      </c>
      <c r="H255" s="42" t="s">
        <v>383</v>
      </c>
      <c r="I255" s="24" t="s">
        <v>24</v>
      </c>
      <c r="J255" s="24" t="s">
        <v>24</v>
      </c>
      <c r="K255" s="25" t="s">
        <v>25</v>
      </c>
      <c r="L255" s="26">
        <v>0</v>
      </c>
      <c r="M255" s="27">
        <f t="shared" si="13"/>
        <v>0</v>
      </c>
      <c r="N255" s="28" t="str">
        <f>IFERROR(IF(M255=0, "", ROUNDUP(M255/E255, 0)*0.02039), "")</f>
        <v/>
      </c>
      <c r="O255" s="29" t="s">
        <v>24</v>
      </c>
      <c r="P255" s="30" t="s">
        <v>24</v>
      </c>
    </row>
    <row r="256" spans="1:16" ht="15" customHeight="1" x14ac:dyDescent="0.25">
      <c r="A256" s="19" t="s">
        <v>384</v>
      </c>
      <c r="B256" s="20" t="s">
        <v>385</v>
      </c>
      <c r="C256" s="21">
        <v>0.5</v>
      </c>
      <c r="D256" s="22">
        <v>10</v>
      </c>
      <c r="E256" s="21">
        <v>5</v>
      </c>
      <c r="F256" s="21"/>
      <c r="G256" s="22">
        <v>60</v>
      </c>
      <c r="H256" s="44" t="s">
        <v>386</v>
      </c>
      <c r="I256" s="24" t="s">
        <v>24</v>
      </c>
      <c r="J256" s="24" t="s">
        <v>24</v>
      </c>
      <c r="K256" s="25" t="s">
        <v>25</v>
      </c>
      <c r="L256" s="26">
        <v>0</v>
      </c>
      <c r="M256" s="27">
        <f t="shared" si="13"/>
        <v>0</v>
      </c>
      <c r="N256" s="28" t="str">
        <f>IFERROR(IF(M256=0, "", ROUNDUP(M256/E256, 0)*0.00937), "")</f>
        <v/>
      </c>
      <c r="O256" s="29" t="s">
        <v>24</v>
      </c>
      <c r="P256" s="30" t="s">
        <v>24</v>
      </c>
    </row>
    <row r="257" spans="1:16" ht="15" customHeight="1" x14ac:dyDescent="0.25">
      <c r="A257" s="19" t="s">
        <v>387</v>
      </c>
      <c r="B257" s="20" t="s">
        <v>388</v>
      </c>
      <c r="C257" s="21">
        <v>0.5</v>
      </c>
      <c r="D257" s="22">
        <v>10</v>
      </c>
      <c r="E257" s="21">
        <v>5</v>
      </c>
      <c r="F257" s="21"/>
      <c r="G257" s="22">
        <v>60</v>
      </c>
      <c r="H257" s="44" t="s">
        <v>389</v>
      </c>
      <c r="I257" s="24" t="s">
        <v>24</v>
      </c>
      <c r="J257" s="24" t="s">
        <v>24</v>
      </c>
      <c r="K257" s="25" t="s">
        <v>25</v>
      </c>
      <c r="L257" s="26">
        <v>0</v>
      </c>
      <c r="M257" s="27">
        <f t="shared" si="13"/>
        <v>0</v>
      </c>
      <c r="N257" s="28" t="str">
        <f>IFERROR(IF(M257=0, "", ROUNDUP(M257/E257, 0)*0.00937), "")</f>
        <v/>
      </c>
      <c r="O257" s="29" t="s">
        <v>24</v>
      </c>
      <c r="P257" s="30" t="s">
        <v>24</v>
      </c>
    </row>
    <row r="258" spans="1:16" ht="15" customHeight="1" x14ac:dyDescent="0.25">
      <c r="A258" s="31"/>
      <c r="B258" s="32"/>
      <c r="C258" s="33"/>
      <c r="D258" s="33"/>
      <c r="E258" s="33"/>
      <c r="F258" s="33"/>
      <c r="G258" s="34"/>
      <c r="H258" s="35" t="s">
        <v>26</v>
      </c>
      <c r="I258" s="36"/>
      <c r="J258" s="37"/>
      <c r="K258" s="38" t="s">
        <v>27</v>
      </c>
      <c r="L258" s="39">
        <f>IFERROR(L250/E250, "0")+IFERROR(L251/E251, "0")+IFERROR(L252/E252, "0")+IFERROR(L253/E253, "0")+IFERROR(L254/E254, "0")+IFERROR(L255/E255, "0")+IFERROR(L256/E256, "0")+IFERROR(L257/E257, "0")</f>
        <v>0</v>
      </c>
      <c r="M258" s="39">
        <f>IFERROR(M250/E250, "0")+IFERROR(M251/E251, "0")+IFERROR(M252/E252, "0")+IFERROR(M253/E253, "0")+IFERROR(M254/E254, "0")+IFERROR(M255/E255, "0")+IFERROR(M256/E256, "0")+IFERROR(M257/E257, "0")</f>
        <v>0</v>
      </c>
      <c r="N258" s="40">
        <f>IFERROR(IF(N250="", 0, N250), "0")+IFERROR(IF(N251="", 0, N251), "0")+IFERROR(IF(N252="", 0, N252), "0")+IFERROR(IF(N253="", 0, N253), "0")+IFERROR(IF(N254="", 0, N254), "0")+IFERROR(IF(N255="", 0, N255), "0")+IFERROR(IF(N256="", 0, N256), "0")+IFERROR(IF(N257="", 0, N257), "0")</f>
        <v>0</v>
      </c>
      <c r="O258" s="41"/>
      <c r="P258" s="41"/>
    </row>
    <row r="259" spans="1:16" ht="15" customHeight="1" x14ac:dyDescent="0.25">
      <c r="A259" s="31"/>
      <c r="B259" s="32"/>
      <c r="C259" s="33"/>
      <c r="D259" s="33"/>
      <c r="E259" s="33"/>
      <c r="F259" s="33"/>
      <c r="G259" s="34"/>
      <c r="H259" s="35" t="s">
        <v>26</v>
      </c>
      <c r="I259" s="36"/>
      <c r="J259" s="37"/>
      <c r="K259" s="38" t="s">
        <v>25</v>
      </c>
      <c r="L259" s="39">
        <f>IFERROR(SUM(L250:L257), "0")</f>
        <v>0</v>
      </c>
      <c r="M259" s="39">
        <f>IFERROR(SUM(M250:M257), "0")</f>
        <v>0</v>
      </c>
      <c r="N259" s="38"/>
      <c r="O259" s="41"/>
      <c r="P259" s="41"/>
    </row>
    <row r="260" spans="1:16" ht="15" customHeight="1" x14ac:dyDescent="0.25">
      <c r="C260" s="104" t="s">
        <v>55</v>
      </c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</row>
    <row r="261" spans="1:16" ht="15" customHeight="1" x14ac:dyDescent="0.25">
      <c r="A261" s="19" t="s">
        <v>390</v>
      </c>
      <c r="B261" s="20" t="s">
        <v>391</v>
      </c>
      <c r="C261" s="21">
        <v>2.5</v>
      </c>
      <c r="D261" s="22">
        <v>6</v>
      </c>
      <c r="E261" s="21">
        <v>15</v>
      </c>
      <c r="F261" s="21"/>
      <c r="G261" s="22">
        <v>50</v>
      </c>
      <c r="H261" s="42" t="s">
        <v>392</v>
      </c>
      <c r="I261" s="24" t="s">
        <v>24</v>
      </c>
      <c r="J261" s="24" t="s">
        <v>24</v>
      </c>
      <c r="K261" s="25" t="s">
        <v>25</v>
      </c>
      <c r="L261" s="26">
        <v>0</v>
      </c>
      <c r="M261" s="27">
        <f>IFERROR(IF(L261="", 0, CEILING(L261/$E261, 1)*$E261), "")</f>
        <v>0</v>
      </c>
      <c r="N261" s="28" t="str">
        <f>IFERROR(IF(M261=0, "", ROUNDUP(M261/E261, 0)*0.02175), "")</f>
        <v/>
      </c>
      <c r="O261" s="29" t="s">
        <v>24</v>
      </c>
      <c r="P261" s="30" t="s">
        <v>24</v>
      </c>
    </row>
    <row r="262" spans="1:16" ht="15" customHeight="1" x14ac:dyDescent="0.25">
      <c r="A262" s="19" t="s">
        <v>393</v>
      </c>
      <c r="B262" s="20"/>
      <c r="C262" s="21">
        <v>0.4</v>
      </c>
      <c r="D262" s="22">
        <v>10</v>
      </c>
      <c r="E262" s="21">
        <v>4</v>
      </c>
      <c r="F262" s="21"/>
      <c r="G262" s="22">
        <v>50</v>
      </c>
      <c r="H262" s="44" t="s">
        <v>394</v>
      </c>
      <c r="I262" s="24" t="s">
        <v>24</v>
      </c>
      <c r="J262" s="24" t="s">
        <v>24</v>
      </c>
      <c r="K262" s="25" t="s">
        <v>25</v>
      </c>
      <c r="L262" s="26">
        <v>0</v>
      </c>
      <c r="M262" s="27">
        <f>IFERROR(IF(L262="", 0, CEILING(L262/$E262, 1)*$E262), "")</f>
        <v>0</v>
      </c>
      <c r="N262" s="28" t="str">
        <f>IFERROR(IF(M262=0, "", ROUNDUP(M262/E262, 0)*0.00937), "")</f>
        <v/>
      </c>
      <c r="O262" s="29" t="s">
        <v>24</v>
      </c>
      <c r="P262" s="30" t="s">
        <v>24</v>
      </c>
    </row>
    <row r="263" spans="1:16" ht="15" customHeight="1" x14ac:dyDescent="0.25">
      <c r="A263" s="31"/>
      <c r="B263" s="32"/>
      <c r="C263" s="33"/>
      <c r="D263" s="33"/>
      <c r="E263" s="33"/>
      <c r="F263" s="33"/>
      <c r="G263" s="34"/>
      <c r="H263" s="35" t="s">
        <v>26</v>
      </c>
      <c r="I263" s="36"/>
      <c r="J263" s="37"/>
      <c r="K263" s="38" t="s">
        <v>27</v>
      </c>
      <c r="L263" s="39">
        <f>IFERROR(L261/E261, "0")+IFERROR(L262/E262, "0")</f>
        <v>0</v>
      </c>
      <c r="M263" s="39">
        <f>IFERROR(M261/E261, "0")+IFERROR(M262/E262, "0")</f>
        <v>0</v>
      </c>
      <c r="N263" s="40">
        <f>IFERROR(IF(N261="", 0, N261), "0")+IFERROR(IF(N262="", 0, N262), "0")</f>
        <v>0</v>
      </c>
      <c r="O263" s="41"/>
      <c r="P263" s="41"/>
    </row>
    <row r="264" spans="1:16" ht="15" customHeight="1" x14ac:dyDescent="0.25">
      <c r="A264" s="31"/>
      <c r="B264" s="32"/>
      <c r="C264" s="33"/>
      <c r="D264" s="33"/>
      <c r="E264" s="33"/>
      <c r="F264" s="33"/>
      <c r="G264" s="34"/>
      <c r="H264" s="35" t="s">
        <v>26</v>
      </c>
      <c r="I264" s="36"/>
      <c r="J264" s="37"/>
      <c r="K264" s="38" t="s">
        <v>25</v>
      </c>
      <c r="L264" s="39">
        <f>IFERROR(SUM(L261:L262), "0")</f>
        <v>0</v>
      </c>
      <c r="M264" s="39">
        <f>IFERROR(SUM(M261:M262), "0")</f>
        <v>0</v>
      </c>
      <c r="N264" s="38"/>
      <c r="O264" s="41"/>
      <c r="P264" s="41"/>
    </row>
    <row r="265" spans="1:16" ht="15" customHeight="1" x14ac:dyDescent="0.25">
      <c r="C265" s="104" t="s">
        <v>21</v>
      </c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</row>
    <row r="266" spans="1:16" ht="15" customHeight="1" x14ac:dyDescent="0.25">
      <c r="A266" s="19" t="s">
        <v>395</v>
      </c>
      <c r="B266" s="20"/>
      <c r="C266" s="21">
        <v>0.73</v>
      </c>
      <c r="D266" s="22">
        <v>6</v>
      </c>
      <c r="E266" s="21">
        <v>4.38</v>
      </c>
      <c r="F266" s="21"/>
      <c r="G266" s="22">
        <v>35</v>
      </c>
      <c r="H266" s="23" t="s">
        <v>396</v>
      </c>
      <c r="I266" s="24" t="s">
        <v>24</v>
      </c>
      <c r="J266" s="24" t="s">
        <v>24</v>
      </c>
      <c r="K266" s="25" t="s">
        <v>25</v>
      </c>
      <c r="L266" s="26">
        <v>0</v>
      </c>
      <c r="M266" s="27">
        <f>IFERROR(IF(L266="", 0, CEILING(L266/$E266, 1)*$E266), "")</f>
        <v>0</v>
      </c>
      <c r="N266" s="28" t="str">
        <f>IFERROR(IF(M266=0, "", ROUNDUP(M266/E266, 0)*0.00753), "")</f>
        <v/>
      </c>
      <c r="O266" s="29" t="s">
        <v>24</v>
      </c>
      <c r="P266" s="30" t="s">
        <v>24</v>
      </c>
    </row>
    <row r="267" spans="1:16" ht="15" customHeight="1" x14ac:dyDescent="0.25">
      <c r="A267" s="19" t="s">
        <v>397</v>
      </c>
      <c r="B267" s="20"/>
      <c r="C267" s="21">
        <v>0.73</v>
      </c>
      <c r="D267" s="22">
        <v>6</v>
      </c>
      <c r="E267" s="21">
        <v>4.38</v>
      </c>
      <c r="F267" s="21"/>
      <c r="G267" s="22">
        <v>35</v>
      </c>
      <c r="H267" s="23" t="s">
        <v>398</v>
      </c>
      <c r="I267" s="24" t="s">
        <v>24</v>
      </c>
      <c r="J267" s="24" t="s">
        <v>24</v>
      </c>
      <c r="K267" s="25" t="s">
        <v>25</v>
      </c>
      <c r="L267" s="26">
        <v>0</v>
      </c>
      <c r="M267" s="27">
        <f>IFERROR(IF(L267="", 0, CEILING(L267/$E267, 1)*$E267), "")</f>
        <v>0</v>
      </c>
      <c r="N267" s="28" t="str">
        <f>IFERROR(IF(M267=0, "", ROUNDUP(M267/E267, 0)*0.00753), "")</f>
        <v/>
      </c>
      <c r="O267" s="29" t="s">
        <v>24</v>
      </c>
      <c r="P267" s="30" t="s">
        <v>24</v>
      </c>
    </row>
    <row r="268" spans="1:16" ht="15" customHeight="1" x14ac:dyDescent="0.25">
      <c r="A268" s="31"/>
      <c r="B268" s="32"/>
      <c r="C268" s="33"/>
      <c r="D268" s="33"/>
      <c r="E268" s="33"/>
      <c r="F268" s="33"/>
      <c r="G268" s="34"/>
      <c r="H268" s="35" t="s">
        <v>26</v>
      </c>
      <c r="I268" s="36"/>
      <c r="J268" s="37"/>
      <c r="K268" s="38" t="s">
        <v>27</v>
      </c>
      <c r="L268" s="39">
        <f>IFERROR(L266/E266, "0")+IFERROR(L267/E267, "0")</f>
        <v>0</v>
      </c>
      <c r="M268" s="39">
        <f>IFERROR(M266/E266, "0")+IFERROR(M267/E267, "0")</f>
        <v>0</v>
      </c>
      <c r="N268" s="40">
        <f>IFERROR(IF(N266="", 0, N266), "0")+IFERROR(IF(N267="", 0, N267), "0")</f>
        <v>0</v>
      </c>
      <c r="O268" s="41"/>
      <c r="P268" s="41"/>
    </row>
    <row r="269" spans="1:16" ht="15" customHeight="1" x14ac:dyDescent="0.25">
      <c r="A269" s="31"/>
      <c r="B269" s="32"/>
      <c r="C269" s="33"/>
      <c r="D269" s="33"/>
      <c r="E269" s="33"/>
      <c r="F269" s="33"/>
      <c r="G269" s="34"/>
      <c r="H269" s="35" t="s">
        <v>26</v>
      </c>
      <c r="I269" s="36"/>
      <c r="J269" s="37"/>
      <c r="K269" s="38" t="s">
        <v>25</v>
      </c>
      <c r="L269" s="39">
        <f>IFERROR(SUM(L266:L267), "0")</f>
        <v>0</v>
      </c>
      <c r="M269" s="39">
        <f>IFERROR(SUM(M266:M267), "0")</f>
        <v>0</v>
      </c>
      <c r="N269" s="38"/>
      <c r="O269" s="41"/>
      <c r="P269" s="41"/>
    </row>
    <row r="270" spans="1:16" ht="15" customHeight="1" x14ac:dyDescent="0.25">
      <c r="C270" s="104" t="s">
        <v>28</v>
      </c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</row>
    <row r="271" spans="1:16" ht="15" customHeight="1" x14ac:dyDescent="0.25">
      <c r="A271" s="19" t="s">
        <v>399</v>
      </c>
      <c r="B271" s="20"/>
      <c r="C271" s="21">
        <v>1.3</v>
      </c>
      <c r="D271" s="22">
        <v>6</v>
      </c>
      <c r="E271" s="21">
        <v>7.8</v>
      </c>
      <c r="F271" s="21"/>
      <c r="G271" s="22">
        <v>35</v>
      </c>
      <c r="H271" s="42" t="s">
        <v>400</v>
      </c>
      <c r="I271" s="24" t="s">
        <v>24</v>
      </c>
      <c r="J271" s="24" t="s">
        <v>24</v>
      </c>
      <c r="K271" s="25" t="s">
        <v>25</v>
      </c>
      <c r="L271" s="26">
        <v>0</v>
      </c>
      <c r="M271" s="27">
        <f>IFERROR(IF(L271="", 0, CEILING(L271/$E271, 1)*$E271), "")</f>
        <v>0</v>
      </c>
      <c r="N271" s="28" t="str">
        <f>IFERROR(IF(M271=0, "", ROUNDUP(M271/E271, 0)*0.02175), "")</f>
        <v/>
      </c>
      <c r="O271" s="29" t="s">
        <v>24</v>
      </c>
      <c r="P271" s="30" t="s">
        <v>24</v>
      </c>
    </row>
    <row r="272" spans="1:16" ht="15" customHeight="1" x14ac:dyDescent="0.25">
      <c r="A272" s="31"/>
      <c r="B272" s="32"/>
      <c r="C272" s="33"/>
      <c r="D272" s="33"/>
      <c r="E272" s="33"/>
      <c r="F272" s="33"/>
      <c r="G272" s="34"/>
      <c r="H272" s="35" t="s">
        <v>26</v>
      </c>
      <c r="I272" s="36"/>
      <c r="J272" s="37"/>
      <c r="K272" s="38" t="s">
        <v>27</v>
      </c>
      <c r="L272" s="39">
        <f>IFERROR(L271/E271, "0")</f>
        <v>0</v>
      </c>
      <c r="M272" s="39">
        <f>IFERROR(M271/E271, "0")</f>
        <v>0</v>
      </c>
      <c r="N272" s="40">
        <f>IFERROR(IF(N271="", 0, N271), "0")</f>
        <v>0</v>
      </c>
      <c r="O272" s="41"/>
      <c r="P272" s="41"/>
    </row>
    <row r="273" spans="1:16" ht="15" customHeight="1" x14ac:dyDescent="0.25">
      <c r="A273" s="31"/>
      <c r="B273" s="32"/>
      <c r="C273" s="33"/>
      <c r="D273" s="33"/>
      <c r="E273" s="33"/>
      <c r="F273" s="33"/>
      <c r="G273" s="34"/>
      <c r="H273" s="35" t="s">
        <v>26</v>
      </c>
      <c r="I273" s="36"/>
      <c r="J273" s="37"/>
      <c r="K273" s="38" t="s">
        <v>25</v>
      </c>
      <c r="L273" s="39">
        <f>IFERROR(SUM(L271), "0")</f>
        <v>0</v>
      </c>
      <c r="M273" s="39">
        <f>IFERROR(SUM(M271), "0")</f>
        <v>0</v>
      </c>
      <c r="N273" s="38"/>
      <c r="O273" s="41"/>
      <c r="P273" s="41"/>
    </row>
    <row r="274" spans="1:16" ht="15" customHeight="1" x14ac:dyDescent="0.25">
      <c r="C274" s="104" t="s">
        <v>160</v>
      </c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</row>
    <row r="275" spans="1:16" ht="15" customHeight="1" x14ac:dyDescent="0.25">
      <c r="A275" s="19" t="s">
        <v>401</v>
      </c>
      <c r="B275" s="20" t="s">
        <v>402</v>
      </c>
      <c r="C275" s="21">
        <v>1.3</v>
      </c>
      <c r="D275" s="22">
        <v>6</v>
      </c>
      <c r="E275" s="21">
        <v>7.8</v>
      </c>
      <c r="F275" s="21"/>
      <c r="G275" s="22">
        <v>30</v>
      </c>
      <c r="H275" s="44" t="s">
        <v>403</v>
      </c>
      <c r="I275" s="24" t="s">
        <v>24</v>
      </c>
      <c r="J275" s="24" t="s">
        <v>24</v>
      </c>
      <c r="K275" s="25" t="s">
        <v>25</v>
      </c>
      <c r="L275" s="26">
        <v>0</v>
      </c>
      <c r="M275" s="27">
        <f>IFERROR(IF(L275="", 0, CEILING(L275/$E275, 1)*$E275), "")</f>
        <v>0</v>
      </c>
      <c r="N275" s="28" t="str">
        <f>IFERROR(IF(M275=0, "", ROUNDUP(M275/E275, 0)*0.02175), "")</f>
        <v/>
      </c>
      <c r="O275" s="29" t="s">
        <v>24</v>
      </c>
      <c r="P275" s="30" t="s">
        <v>24</v>
      </c>
    </row>
    <row r="276" spans="1:16" ht="15" customHeight="1" x14ac:dyDescent="0.25">
      <c r="A276" s="31"/>
      <c r="B276" s="32"/>
      <c r="C276" s="33"/>
      <c r="D276" s="33"/>
      <c r="E276" s="33"/>
      <c r="F276" s="33"/>
      <c r="G276" s="34"/>
      <c r="H276" s="35" t="s">
        <v>26</v>
      </c>
      <c r="I276" s="36"/>
      <c r="J276" s="37"/>
      <c r="K276" s="38" t="s">
        <v>27</v>
      </c>
      <c r="L276" s="39">
        <f>IFERROR(L275/E275, "0")</f>
        <v>0</v>
      </c>
      <c r="M276" s="39">
        <f>IFERROR(M275/E275, "0")</f>
        <v>0</v>
      </c>
      <c r="N276" s="40">
        <f>IFERROR(IF(N275="", 0, N275), "0")</f>
        <v>0</v>
      </c>
      <c r="O276" s="41"/>
      <c r="P276" s="41"/>
    </row>
    <row r="277" spans="1:16" ht="15" customHeight="1" x14ac:dyDescent="0.25">
      <c r="A277" s="31"/>
      <c r="B277" s="32"/>
      <c r="C277" s="33"/>
      <c r="D277" s="33"/>
      <c r="E277" s="33"/>
      <c r="F277" s="33"/>
      <c r="G277" s="34"/>
      <c r="H277" s="35" t="s">
        <v>26</v>
      </c>
      <c r="I277" s="36"/>
      <c r="J277" s="37"/>
      <c r="K277" s="38" t="s">
        <v>25</v>
      </c>
      <c r="L277" s="39">
        <f>IFERROR(SUM(L275), "0")</f>
        <v>0</v>
      </c>
      <c r="M277" s="39">
        <f>IFERROR(SUM(M275), "0")</f>
        <v>0</v>
      </c>
      <c r="N277" s="38"/>
      <c r="O277" s="41"/>
      <c r="P277" s="41"/>
    </row>
    <row r="278" spans="1:16" ht="15" customHeight="1" x14ac:dyDescent="0.25">
      <c r="C278" s="105" t="s">
        <v>404</v>
      </c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</row>
    <row r="279" spans="1:16" ht="15" customHeight="1" x14ac:dyDescent="0.25">
      <c r="C279" s="104" t="s">
        <v>61</v>
      </c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</row>
    <row r="280" spans="1:16" ht="15" customHeight="1" x14ac:dyDescent="0.25">
      <c r="A280" s="19" t="s">
        <v>405</v>
      </c>
      <c r="B280" s="20"/>
      <c r="C280" s="21">
        <v>2.5</v>
      </c>
      <c r="D280" s="22">
        <v>6</v>
      </c>
      <c r="E280" s="21">
        <v>15</v>
      </c>
      <c r="F280" s="21"/>
      <c r="G280" s="22">
        <v>60</v>
      </c>
      <c r="H280" s="23" t="s">
        <v>406</v>
      </c>
      <c r="I280" s="24" t="s">
        <v>407</v>
      </c>
      <c r="J280" s="24" t="s">
        <v>24</v>
      </c>
      <c r="K280" s="25" t="s">
        <v>25</v>
      </c>
      <c r="L280" s="26">
        <v>0</v>
      </c>
      <c r="M280" s="27">
        <f>IFERROR(IF(L280="", 0, CEILING(L280/$E280, 1)*$E280), "")</f>
        <v>0</v>
      </c>
      <c r="N280" s="28" t="str">
        <f>IFERROR(IF(M280=0, "", ROUNDUP(M280/E280, 0)*0.02175), "")</f>
        <v/>
      </c>
      <c r="O280" s="29" t="s">
        <v>24</v>
      </c>
      <c r="P280" s="30" t="s">
        <v>220</v>
      </c>
    </row>
    <row r="281" spans="1:16" ht="15" customHeight="1" x14ac:dyDescent="0.25">
      <c r="A281" s="19" t="s">
        <v>408</v>
      </c>
      <c r="B281" s="20"/>
      <c r="C281" s="21">
        <v>0.8</v>
      </c>
      <c r="D281" s="22">
        <v>15</v>
      </c>
      <c r="E281" s="21">
        <v>12</v>
      </c>
      <c r="F281" s="21"/>
      <c r="G281" s="22">
        <v>60</v>
      </c>
      <c r="H281" s="23" t="s">
        <v>409</v>
      </c>
      <c r="I281" s="24" t="s">
        <v>24</v>
      </c>
      <c r="J281" s="24" t="s">
        <v>24</v>
      </c>
      <c r="K281" s="25" t="s">
        <v>25</v>
      </c>
      <c r="L281" s="26">
        <v>0</v>
      </c>
      <c r="M281" s="27">
        <f>IFERROR(IF(L281="", 0, CEILING(L281/$E281, 1)*$E281), "")</f>
        <v>0</v>
      </c>
      <c r="N281" s="28" t="str">
        <f>IFERROR(IF(M281=0, "", ROUNDUP(M281/E281, 0)*0.02175), "")</f>
        <v/>
      </c>
      <c r="O281" s="29" t="s">
        <v>24</v>
      </c>
      <c r="P281" s="30" t="s">
        <v>24</v>
      </c>
    </row>
    <row r="282" spans="1:16" ht="15" customHeight="1" x14ac:dyDescent="0.25">
      <c r="A282" s="19" t="s">
        <v>410</v>
      </c>
      <c r="B282" s="20"/>
      <c r="C282" s="21">
        <v>1.8</v>
      </c>
      <c r="D282" s="22">
        <v>6</v>
      </c>
      <c r="E282" s="21">
        <v>10.8</v>
      </c>
      <c r="F282" s="21"/>
      <c r="G282" s="22">
        <v>60</v>
      </c>
      <c r="H282" s="45" t="s">
        <v>411</v>
      </c>
      <c r="I282" s="24" t="s">
        <v>24</v>
      </c>
      <c r="J282" s="24" t="s">
        <v>24</v>
      </c>
      <c r="K282" s="25" t="s">
        <v>25</v>
      </c>
      <c r="L282" s="26">
        <v>0</v>
      </c>
      <c r="M282" s="27">
        <f>IFERROR(IF(L282="", 0, CEILING(L282/$E282, 1)*$E282), "")</f>
        <v>0</v>
      </c>
      <c r="N282" s="28" t="str">
        <f>IFERROR(IF(M282=0, "", ROUNDUP(M282/E282, 0)*0.02175), "")</f>
        <v/>
      </c>
      <c r="O282" s="29" t="s">
        <v>24</v>
      </c>
      <c r="P282" s="30" t="s">
        <v>24</v>
      </c>
    </row>
    <row r="283" spans="1:16" ht="15" customHeight="1" x14ac:dyDescent="0.25">
      <c r="A283" s="19" t="s">
        <v>412</v>
      </c>
      <c r="B283" s="20"/>
      <c r="C283" s="21">
        <v>0.4</v>
      </c>
      <c r="D283" s="22">
        <v>10</v>
      </c>
      <c r="E283" s="21">
        <v>4</v>
      </c>
      <c r="F283" s="21"/>
      <c r="G283" s="22">
        <v>60</v>
      </c>
      <c r="H283" s="23" t="s">
        <v>413</v>
      </c>
      <c r="I283" s="24" t="s">
        <v>24</v>
      </c>
      <c r="J283" s="24" t="s">
        <v>24</v>
      </c>
      <c r="K283" s="25" t="s">
        <v>25</v>
      </c>
      <c r="L283" s="26">
        <v>0</v>
      </c>
      <c r="M283" s="27">
        <f>IFERROR(IF(L283="", 0, CEILING(L283/$E283, 1)*$E283), "")</f>
        <v>0</v>
      </c>
      <c r="N283" s="28" t="str">
        <f>IFERROR(IF(M283=0, "", ROUNDUP(M283/E283, 0)*0.00937), "")</f>
        <v/>
      </c>
      <c r="O283" s="29" t="s">
        <v>24</v>
      </c>
      <c r="P283" s="30" t="s">
        <v>24</v>
      </c>
    </row>
    <row r="284" spans="1:16" ht="15" customHeight="1" x14ac:dyDescent="0.25">
      <c r="A284" s="31"/>
      <c r="B284" s="32"/>
      <c r="C284" s="33"/>
      <c r="D284" s="33"/>
      <c r="E284" s="33"/>
      <c r="F284" s="33"/>
      <c r="G284" s="34"/>
      <c r="H284" s="35" t="s">
        <v>26</v>
      </c>
      <c r="I284" s="36"/>
      <c r="J284" s="37"/>
      <c r="K284" s="38" t="s">
        <v>27</v>
      </c>
      <c r="L284" s="39">
        <f>IFERROR(L280/E280, "0")+IFERROR(L281/E281, "0")+IFERROR(L282/E282, "0")+IFERROR(L283/E283, "0")</f>
        <v>0</v>
      </c>
      <c r="M284" s="39">
        <f>IFERROR(M280/E280, "0")+IFERROR(M281/E281, "0")+IFERROR(M282/E282, "0")+IFERROR(M283/E283, "0")</f>
        <v>0</v>
      </c>
      <c r="N284" s="40">
        <f>IFERROR(IF(N280="", 0, N280), "0")+IFERROR(IF(N281="", 0, N281), "0")+IFERROR(IF(N282="", 0, N282), "0")+IFERROR(IF(N283="", 0, N283), "0")</f>
        <v>0</v>
      </c>
      <c r="O284" s="41"/>
      <c r="P284" s="41"/>
    </row>
    <row r="285" spans="1:16" ht="15" customHeight="1" x14ac:dyDescent="0.25">
      <c r="A285" s="31"/>
      <c r="B285" s="32"/>
      <c r="C285" s="33"/>
      <c r="D285" s="33"/>
      <c r="E285" s="33"/>
      <c r="F285" s="33"/>
      <c r="G285" s="34"/>
      <c r="H285" s="35" t="s">
        <v>26</v>
      </c>
      <c r="I285" s="36"/>
      <c r="J285" s="37"/>
      <c r="K285" s="38" t="s">
        <v>25</v>
      </c>
      <c r="L285" s="39">
        <f>IFERROR(SUM(L280:L283), "0")</f>
        <v>0</v>
      </c>
      <c r="M285" s="39">
        <f>IFERROR(SUM(M280:M283), "0")</f>
        <v>0</v>
      </c>
      <c r="N285" s="38"/>
      <c r="O285" s="41"/>
      <c r="P285" s="41"/>
    </row>
    <row r="286" spans="1:16" ht="15" customHeight="1" x14ac:dyDescent="0.25">
      <c r="C286" s="104" t="s">
        <v>21</v>
      </c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</row>
    <row r="287" spans="1:16" ht="15" customHeight="1" x14ac:dyDescent="0.25">
      <c r="A287" s="19" t="s">
        <v>414</v>
      </c>
      <c r="B287" s="20"/>
      <c r="C287" s="21">
        <v>0.73</v>
      </c>
      <c r="D287" s="22">
        <v>6</v>
      </c>
      <c r="E287" s="21">
        <v>4.38</v>
      </c>
      <c r="F287" s="21"/>
      <c r="G287" s="22">
        <v>35</v>
      </c>
      <c r="H287" s="45" t="s">
        <v>415</v>
      </c>
      <c r="I287" s="24" t="s">
        <v>24</v>
      </c>
      <c r="J287" s="24" t="s">
        <v>24</v>
      </c>
      <c r="K287" s="25" t="s">
        <v>25</v>
      </c>
      <c r="L287" s="26">
        <v>0</v>
      </c>
      <c r="M287" s="27">
        <f>IFERROR(IF(L287="", 0, CEILING(L287/$E287, 1)*$E287), "")</f>
        <v>0</v>
      </c>
      <c r="N287" s="28" t="str">
        <f>IFERROR(IF(M287=0, "", ROUNDUP(M287/E287, 0)*0.00753), "")</f>
        <v/>
      </c>
      <c r="O287" s="29" t="s">
        <v>24</v>
      </c>
      <c r="P287" s="30" t="s">
        <v>24</v>
      </c>
    </row>
    <row r="288" spans="1:16" ht="15" customHeight="1" x14ac:dyDescent="0.25">
      <c r="A288" s="19" t="s">
        <v>416</v>
      </c>
      <c r="B288" s="20"/>
      <c r="C288" s="21">
        <v>0.35</v>
      </c>
      <c r="D288" s="22">
        <v>8</v>
      </c>
      <c r="E288" s="21">
        <v>2.8</v>
      </c>
      <c r="F288" s="21"/>
      <c r="G288" s="22">
        <v>35</v>
      </c>
      <c r="H288" s="45" t="s">
        <v>417</v>
      </c>
      <c r="I288" s="24" t="s">
        <v>24</v>
      </c>
      <c r="J288" s="24" t="s">
        <v>24</v>
      </c>
      <c r="K288" s="25" t="s">
        <v>25</v>
      </c>
      <c r="L288" s="26">
        <v>0</v>
      </c>
      <c r="M288" s="27">
        <f>IFERROR(IF(L288="", 0, CEILING(L288/$E288, 1)*$E288), "")</f>
        <v>0</v>
      </c>
      <c r="N288" s="28" t="str">
        <f>IFERROR(IF(M288=0, "", ROUNDUP(M288/E288, 0)*0.00502), "")</f>
        <v/>
      </c>
      <c r="O288" s="29" t="s">
        <v>24</v>
      </c>
      <c r="P288" s="30" t="s">
        <v>24</v>
      </c>
    </row>
    <row r="289" spans="1:16" ht="15" customHeight="1" x14ac:dyDescent="0.25">
      <c r="A289" s="31"/>
      <c r="B289" s="32"/>
      <c r="C289" s="33"/>
      <c r="D289" s="33"/>
      <c r="E289" s="33"/>
      <c r="F289" s="33"/>
      <c r="G289" s="34"/>
      <c r="H289" s="35" t="s">
        <v>26</v>
      </c>
      <c r="I289" s="36"/>
      <c r="J289" s="37"/>
      <c r="K289" s="38" t="s">
        <v>27</v>
      </c>
      <c r="L289" s="39">
        <f>IFERROR(L287/E287, "0")+IFERROR(L288/E288, "0")</f>
        <v>0</v>
      </c>
      <c r="M289" s="39">
        <f>IFERROR(M287/E287, "0")+IFERROR(M288/E288, "0")</f>
        <v>0</v>
      </c>
      <c r="N289" s="40">
        <f>IFERROR(IF(N287="", 0, N287), "0")+IFERROR(IF(N288="", 0, N288), "0")</f>
        <v>0</v>
      </c>
      <c r="O289" s="41"/>
      <c r="P289" s="41"/>
    </row>
    <row r="290" spans="1:16" ht="15" customHeight="1" x14ac:dyDescent="0.25">
      <c r="A290" s="31"/>
      <c r="B290" s="32"/>
      <c r="C290" s="33"/>
      <c r="D290" s="33"/>
      <c r="E290" s="33"/>
      <c r="F290" s="33"/>
      <c r="G290" s="34"/>
      <c r="H290" s="35" t="s">
        <v>26</v>
      </c>
      <c r="I290" s="36"/>
      <c r="J290" s="37"/>
      <c r="K290" s="38" t="s">
        <v>25</v>
      </c>
      <c r="L290" s="39">
        <f>IFERROR(SUM(L287:L288), "0")</f>
        <v>0</v>
      </c>
      <c r="M290" s="39">
        <f>IFERROR(SUM(M287:M288), "0")</f>
        <v>0</v>
      </c>
      <c r="N290" s="38"/>
      <c r="O290" s="41"/>
      <c r="P290" s="41"/>
    </row>
    <row r="291" spans="1:16" ht="15" customHeight="1" x14ac:dyDescent="0.25">
      <c r="C291" s="104" t="s">
        <v>28</v>
      </c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</row>
    <row r="292" spans="1:16" ht="15" customHeight="1" x14ac:dyDescent="0.25">
      <c r="A292" s="19" t="s">
        <v>418</v>
      </c>
      <c r="B292" s="20" t="s">
        <v>419</v>
      </c>
      <c r="C292" s="21">
        <v>1.3</v>
      </c>
      <c r="D292" s="22">
        <v>6</v>
      </c>
      <c r="E292" s="21">
        <v>7.8</v>
      </c>
      <c r="F292" s="21"/>
      <c r="G292" s="22">
        <v>40</v>
      </c>
      <c r="H292" s="42" t="s">
        <v>420</v>
      </c>
      <c r="I292" s="24" t="s">
        <v>24</v>
      </c>
      <c r="J292" s="24" t="s">
        <v>24</v>
      </c>
      <c r="K292" s="25" t="s">
        <v>25</v>
      </c>
      <c r="L292" s="26">
        <v>0</v>
      </c>
      <c r="M292" s="27">
        <f>IFERROR(IF(L292="", 0, CEILING(L292/$E292, 1)*$E292), "")</f>
        <v>0</v>
      </c>
      <c r="N292" s="28" t="str">
        <f>IFERROR(IF(M292=0, "", ROUNDUP(M292/E292, 0)*0.02175), "")</f>
        <v/>
      </c>
      <c r="O292" s="29" t="s">
        <v>24</v>
      </c>
      <c r="P292" s="30" t="s">
        <v>24</v>
      </c>
    </row>
    <row r="293" spans="1:16" ht="15" customHeight="1" x14ac:dyDescent="0.25">
      <c r="A293" s="19" t="s">
        <v>421</v>
      </c>
      <c r="B293" s="20"/>
      <c r="C293" s="21">
        <v>0.4</v>
      </c>
      <c r="D293" s="22">
        <v>6</v>
      </c>
      <c r="E293" s="21">
        <v>2.4</v>
      </c>
      <c r="F293" s="21"/>
      <c r="G293" s="22">
        <v>40</v>
      </c>
      <c r="H293" s="42" t="s">
        <v>422</v>
      </c>
      <c r="I293" s="24" t="s">
        <v>24</v>
      </c>
      <c r="J293" s="24" t="s">
        <v>24</v>
      </c>
      <c r="K293" s="25" t="s">
        <v>25</v>
      </c>
      <c r="L293" s="26">
        <v>0</v>
      </c>
      <c r="M293" s="27">
        <f>IFERROR(IF(L293="", 0, CEILING(L293/$E293, 1)*$E293), "")</f>
        <v>0</v>
      </c>
      <c r="N293" s="28" t="str">
        <f>IFERROR(IF(M293=0, "", ROUNDUP(M293/E293, 0)*0.00753), "")</f>
        <v/>
      </c>
      <c r="O293" s="29" t="s">
        <v>24</v>
      </c>
      <c r="P293" s="30" t="s">
        <v>24</v>
      </c>
    </row>
    <row r="294" spans="1:16" ht="15" customHeight="1" x14ac:dyDescent="0.25">
      <c r="A294" s="31"/>
      <c r="B294" s="32"/>
      <c r="C294" s="33"/>
      <c r="D294" s="33"/>
      <c r="E294" s="33"/>
      <c r="F294" s="33"/>
      <c r="G294" s="34"/>
      <c r="H294" s="35" t="s">
        <v>26</v>
      </c>
      <c r="I294" s="36"/>
      <c r="J294" s="37"/>
      <c r="K294" s="38" t="s">
        <v>27</v>
      </c>
      <c r="L294" s="39">
        <f>IFERROR(L292/E292, "0")+IFERROR(L293/E293, "0")</f>
        <v>0</v>
      </c>
      <c r="M294" s="39">
        <f>IFERROR(M292/E292, "0")+IFERROR(M293/E293, "0")</f>
        <v>0</v>
      </c>
      <c r="N294" s="40">
        <f>IFERROR(IF(N292="", 0, N292), "0")+IFERROR(IF(N293="", 0, N293), "0")</f>
        <v>0</v>
      </c>
      <c r="O294" s="41"/>
      <c r="P294" s="41"/>
    </row>
    <row r="295" spans="1:16" ht="15" customHeight="1" x14ac:dyDescent="0.25">
      <c r="A295" s="31"/>
      <c r="B295" s="32"/>
      <c r="C295" s="33"/>
      <c r="D295" s="33"/>
      <c r="E295" s="33"/>
      <c r="F295" s="33"/>
      <c r="G295" s="34"/>
      <c r="H295" s="35" t="s">
        <v>26</v>
      </c>
      <c r="I295" s="36"/>
      <c r="J295" s="37"/>
      <c r="K295" s="38" t="s">
        <v>25</v>
      </c>
      <c r="L295" s="39">
        <f>IFERROR(SUM(L292:L293), "0")</f>
        <v>0</v>
      </c>
      <c r="M295" s="39">
        <f>IFERROR(SUM(M292:M293), "0")</f>
        <v>0</v>
      </c>
      <c r="N295" s="38"/>
      <c r="O295" s="41"/>
      <c r="P295" s="41"/>
    </row>
    <row r="296" spans="1:16" ht="15" customHeight="1" x14ac:dyDescent="0.25">
      <c r="C296" s="104" t="s">
        <v>160</v>
      </c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</row>
    <row r="297" spans="1:16" ht="15" customHeight="1" x14ac:dyDescent="0.25">
      <c r="A297" s="19" t="s">
        <v>423</v>
      </c>
      <c r="B297" s="20"/>
      <c r="C297" s="21">
        <v>1.3</v>
      </c>
      <c r="D297" s="22">
        <v>6</v>
      </c>
      <c r="E297" s="21">
        <v>7.8</v>
      </c>
      <c r="F297" s="21"/>
      <c r="G297" s="22">
        <v>30</v>
      </c>
      <c r="H297" s="23" t="s">
        <v>424</v>
      </c>
      <c r="I297" s="24" t="s">
        <v>24</v>
      </c>
      <c r="J297" s="24" t="s">
        <v>24</v>
      </c>
      <c r="K297" s="25" t="s">
        <v>25</v>
      </c>
      <c r="L297" s="26">
        <v>0</v>
      </c>
      <c r="M297" s="27">
        <f>IFERROR(IF(L297="", 0, CEILING(L297/$E297, 1)*$E297), "")</f>
        <v>0</v>
      </c>
      <c r="N297" s="28" t="str">
        <f>IFERROR(IF(M297=0, "", ROUNDUP(M297/E297, 0)*0.02175), "")</f>
        <v/>
      </c>
      <c r="O297" s="29" t="s">
        <v>24</v>
      </c>
      <c r="P297" s="30" t="s">
        <v>24</v>
      </c>
    </row>
    <row r="298" spans="1:16" ht="15" customHeight="1" x14ac:dyDescent="0.25">
      <c r="A298" s="31"/>
      <c r="B298" s="32"/>
      <c r="C298" s="33"/>
      <c r="D298" s="33"/>
      <c r="E298" s="33"/>
      <c r="F298" s="33"/>
      <c r="G298" s="34"/>
      <c r="H298" s="35" t="s">
        <v>26</v>
      </c>
      <c r="I298" s="36"/>
      <c r="J298" s="37"/>
      <c r="K298" s="38" t="s">
        <v>27</v>
      </c>
      <c r="L298" s="39">
        <f>IFERROR(L297/E297, "0")</f>
        <v>0</v>
      </c>
      <c r="M298" s="39">
        <f>IFERROR(M297/E297, "0")</f>
        <v>0</v>
      </c>
      <c r="N298" s="40">
        <f>IFERROR(IF(N297="", 0, N297), "0")</f>
        <v>0</v>
      </c>
      <c r="O298" s="41"/>
      <c r="P298" s="41"/>
    </row>
    <row r="299" spans="1:16" ht="15" customHeight="1" x14ac:dyDescent="0.25">
      <c r="A299" s="31"/>
      <c r="B299" s="32"/>
      <c r="C299" s="33"/>
      <c r="D299" s="33"/>
      <c r="E299" s="33"/>
      <c r="F299" s="33"/>
      <c r="G299" s="34"/>
      <c r="H299" s="35" t="s">
        <v>26</v>
      </c>
      <c r="I299" s="36"/>
      <c r="J299" s="37"/>
      <c r="K299" s="38" t="s">
        <v>25</v>
      </c>
      <c r="L299" s="39">
        <f>IFERROR(SUM(L297), "0")</f>
        <v>0</v>
      </c>
      <c r="M299" s="39">
        <f>IFERROR(SUM(M297), "0")</f>
        <v>0</v>
      </c>
      <c r="N299" s="38"/>
      <c r="O299" s="41"/>
      <c r="P299" s="41"/>
    </row>
    <row r="300" spans="1:16" ht="15" customHeight="1" x14ac:dyDescent="0.25">
      <c r="C300" s="106" t="s">
        <v>425</v>
      </c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</row>
    <row r="301" spans="1:16" ht="15" customHeight="1" x14ac:dyDescent="0.25">
      <c r="C301" s="105" t="s">
        <v>426</v>
      </c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</row>
    <row r="302" spans="1:16" ht="15" customHeight="1" x14ac:dyDescent="0.25">
      <c r="C302" s="104" t="s">
        <v>61</v>
      </c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</row>
    <row r="303" spans="1:16" ht="15" customHeight="1" x14ac:dyDescent="0.25">
      <c r="A303" s="19" t="s">
        <v>427</v>
      </c>
      <c r="B303" s="20"/>
      <c r="C303" s="21">
        <v>0.45</v>
      </c>
      <c r="D303" s="22">
        <v>6</v>
      </c>
      <c r="E303" s="21">
        <v>2.7</v>
      </c>
      <c r="F303" s="21"/>
      <c r="G303" s="22">
        <v>50</v>
      </c>
      <c r="H303" s="23" t="s">
        <v>428</v>
      </c>
      <c r="I303" s="24" t="s">
        <v>24</v>
      </c>
      <c r="J303" s="24" t="s">
        <v>24</v>
      </c>
      <c r="K303" s="25" t="s">
        <v>25</v>
      </c>
      <c r="L303" s="26">
        <v>0</v>
      </c>
      <c r="M303" s="27">
        <f>IFERROR(IF(L303="", 0, CEILING(L303/$E303, 1)*$E303), "")</f>
        <v>0</v>
      </c>
      <c r="N303" s="28" t="str">
        <f>IFERROR(IF(M303=0, "", ROUNDUP(M303/E303, 0)*0.00753), "")</f>
        <v/>
      </c>
      <c r="O303" s="29" t="s">
        <v>24</v>
      </c>
      <c r="P303" s="30" t="s">
        <v>24</v>
      </c>
    </row>
    <row r="304" spans="1:16" ht="15" customHeight="1" x14ac:dyDescent="0.25">
      <c r="A304" s="19" t="s">
        <v>429</v>
      </c>
      <c r="B304" s="20"/>
      <c r="C304" s="21">
        <v>0.45</v>
      </c>
      <c r="D304" s="22">
        <v>6</v>
      </c>
      <c r="E304" s="21">
        <v>2.7</v>
      </c>
      <c r="F304" s="21"/>
      <c r="G304" s="22">
        <v>50</v>
      </c>
      <c r="H304" s="23" t="s">
        <v>430</v>
      </c>
      <c r="I304" s="24" t="s">
        <v>24</v>
      </c>
      <c r="J304" s="24" t="s">
        <v>24</v>
      </c>
      <c r="K304" s="25" t="s">
        <v>25</v>
      </c>
      <c r="L304" s="26">
        <v>0</v>
      </c>
      <c r="M304" s="27">
        <f>IFERROR(IF(L304="", 0, CEILING(L304/$E304, 1)*$E304), "")</f>
        <v>0</v>
      </c>
      <c r="N304" s="28" t="str">
        <f>IFERROR(IF(M304=0, "", ROUNDUP(M304/E304, 0)*0.00753), "")</f>
        <v/>
      </c>
      <c r="O304" s="29" t="s">
        <v>24</v>
      </c>
      <c r="P304" s="30" t="s">
        <v>24</v>
      </c>
    </row>
    <row r="305" spans="1:16" ht="15" customHeight="1" x14ac:dyDescent="0.25">
      <c r="A305" s="31"/>
      <c r="B305" s="32"/>
      <c r="C305" s="33"/>
      <c r="D305" s="33"/>
      <c r="E305" s="33"/>
      <c r="F305" s="33"/>
      <c r="G305" s="34"/>
      <c r="H305" s="35" t="s">
        <v>26</v>
      </c>
      <c r="I305" s="36"/>
      <c r="J305" s="37"/>
      <c r="K305" s="38" t="s">
        <v>27</v>
      </c>
      <c r="L305" s="39">
        <f>IFERROR(L303/E303, "0")+IFERROR(L304/E304, "0")</f>
        <v>0</v>
      </c>
      <c r="M305" s="39">
        <f>IFERROR(M303/E303, "0")+IFERROR(M304/E304, "0")</f>
        <v>0</v>
      </c>
      <c r="N305" s="40">
        <f>IFERROR(IF(N303="", 0, N303), "0")+IFERROR(IF(N304="", 0, N304), "0")</f>
        <v>0</v>
      </c>
      <c r="O305" s="41"/>
      <c r="P305" s="41"/>
    </row>
    <row r="306" spans="1:16" ht="15" customHeight="1" x14ac:dyDescent="0.25">
      <c r="A306" s="31"/>
      <c r="B306" s="32"/>
      <c r="C306" s="33"/>
      <c r="D306" s="33"/>
      <c r="E306" s="33"/>
      <c r="F306" s="33"/>
      <c r="G306" s="34"/>
      <c r="H306" s="35" t="s">
        <v>26</v>
      </c>
      <c r="I306" s="36"/>
      <c r="J306" s="37"/>
      <c r="K306" s="38" t="s">
        <v>25</v>
      </c>
      <c r="L306" s="39">
        <f>IFERROR(SUM(L303:L304), "0")</f>
        <v>0</v>
      </c>
      <c r="M306" s="39">
        <f>IFERROR(SUM(M303:M304), "0")</f>
        <v>0</v>
      </c>
      <c r="N306" s="38"/>
      <c r="O306" s="41"/>
      <c r="P306" s="41"/>
    </row>
    <row r="307" spans="1:16" ht="15" customHeight="1" x14ac:dyDescent="0.25">
      <c r="C307" s="104" t="s">
        <v>21</v>
      </c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</row>
    <row r="308" spans="1:16" ht="15" customHeight="1" x14ac:dyDescent="0.25">
      <c r="A308" s="19" t="s">
        <v>431</v>
      </c>
      <c r="B308" s="20" t="s">
        <v>432</v>
      </c>
      <c r="C308" s="21">
        <v>0.7</v>
      </c>
      <c r="D308" s="22">
        <v>6</v>
      </c>
      <c r="E308" s="21">
        <v>4.2</v>
      </c>
      <c r="F308" s="21"/>
      <c r="G308" s="22">
        <v>45</v>
      </c>
      <c r="H308" s="45" t="s">
        <v>433</v>
      </c>
      <c r="I308" s="24" t="s">
        <v>24</v>
      </c>
      <c r="J308" s="24" t="s">
        <v>24</v>
      </c>
      <c r="K308" s="25" t="s">
        <v>25</v>
      </c>
      <c r="L308" s="26">
        <v>0</v>
      </c>
      <c r="M308" s="27">
        <f t="shared" ref="M308:M314" si="14">IFERROR(IF(L308="", 0, CEILING(L308/$E308, 1)*$E308), "")</f>
        <v>0</v>
      </c>
      <c r="N308" s="28" t="str">
        <f>IFERROR(IF(M308=0, "", ROUNDUP(M308/E308, 0)*0.00753), "")</f>
        <v/>
      </c>
      <c r="O308" s="29" t="s">
        <v>24</v>
      </c>
      <c r="P308" s="30" t="s">
        <v>24</v>
      </c>
    </row>
    <row r="309" spans="1:16" ht="15" customHeight="1" x14ac:dyDescent="0.25">
      <c r="A309" s="19" t="s">
        <v>434</v>
      </c>
      <c r="B309" s="20"/>
      <c r="C309" s="21">
        <v>0.7</v>
      </c>
      <c r="D309" s="22">
        <v>6</v>
      </c>
      <c r="E309" s="21">
        <v>4.2</v>
      </c>
      <c r="F309" s="21"/>
      <c r="G309" s="22">
        <v>45</v>
      </c>
      <c r="H309" s="23" t="s">
        <v>435</v>
      </c>
      <c r="I309" s="24" t="s">
        <v>24</v>
      </c>
      <c r="J309" s="24" t="s">
        <v>24</v>
      </c>
      <c r="K309" s="25" t="s">
        <v>25</v>
      </c>
      <c r="L309" s="26">
        <v>0</v>
      </c>
      <c r="M309" s="27">
        <f t="shared" si="14"/>
        <v>0</v>
      </c>
      <c r="N309" s="28" t="str">
        <f>IFERROR(IF(M309=0, "", ROUNDUP(M309/E309, 0)*0.00753), "")</f>
        <v/>
      </c>
      <c r="O309" s="29" t="s">
        <v>24</v>
      </c>
      <c r="P309" s="30" t="s">
        <v>24</v>
      </c>
    </row>
    <row r="310" spans="1:16" ht="15" customHeight="1" x14ac:dyDescent="0.25">
      <c r="A310" s="19" t="s">
        <v>436</v>
      </c>
      <c r="B310" s="20" t="s">
        <v>437</v>
      </c>
      <c r="C310" s="21">
        <v>0.7</v>
      </c>
      <c r="D310" s="22">
        <v>6</v>
      </c>
      <c r="E310" s="21">
        <v>4.2</v>
      </c>
      <c r="F310" s="21"/>
      <c r="G310" s="22">
        <v>45</v>
      </c>
      <c r="H310" s="42" t="s">
        <v>438</v>
      </c>
      <c r="I310" s="24" t="s">
        <v>24</v>
      </c>
      <c r="J310" s="24" t="s">
        <v>24</v>
      </c>
      <c r="K310" s="25" t="s">
        <v>25</v>
      </c>
      <c r="L310" s="26">
        <v>0</v>
      </c>
      <c r="M310" s="27">
        <f t="shared" si="14"/>
        <v>0</v>
      </c>
      <c r="N310" s="28" t="str">
        <f>IFERROR(IF(M310=0, "", ROUNDUP(M310/E310, 0)*0.00753), "")</f>
        <v/>
      </c>
      <c r="O310" s="29" t="s">
        <v>24</v>
      </c>
      <c r="P310" s="30" t="s">
        <v>24</v>
      </c>
    </row>
    <row r="311" spans="1:16" ht="15" customHeight="1" x14ac:dyDescent="0.25">
      <c r="A311" s="19" t="s">
        <v>439</v>
      </c>
      <c r="B311" s="20"/>
      <c r="C311" s="21">
        <v>0.35</v>
      </c>
      <c r="D311" s="22">
        <v>6</v>
      </c>
      <c r="E311" s="21">
        <v>2.1</v>
      </c>
      <c r="F311" s="21"/>
      <c r="G311" s="22">
        <v>45</v>
      </c>
      <c r="H311" s="44" t="s">
        <v>440</v>
      </c>
      <c r="I311" s="24" t="s">
        <v>24</v>
      </c>
      <c r="J311" s="24" t="s">
        <v>24</v>
      </c>
      <c r="K311" s="25" t="s">
        <v>25</v>
      </c>
      <c r="L311" s="26">
        <v>0</v>
      </c>
      <c r="M311" s="27">
        <f t="shared" si="14"/>
        <v>0</v>
      </c>
      <c r="N311" s="28" t="str">
        <f>IFERROR(IF(M311=0, "", ROUNDUP(M311/E311, 0)*0.00502), "")</f>
        <v/>
      </c>
      <c r="O311" s="29" t="s">
        <v>24</v>
      </c>
      <c r="P311" s="30" t="s">
        <v>24</v>
      </c>
    </row>
    <row r="312" spans="1:16" ht="15" customHeight="1" x14ac:dyDescent="0.25">
      <c r="A312" s="19" t="s">
        <v>441</v>
      </c>
      <c r="B312" s="20" t="s">
        <v>442</v>
      </c>
      <c r="C312" s="21">
        <v>0.35</v>
      </c>
      <c r="D312" s="22">
        <v>6</v>
      </c>
      <c r="E312" s="21">
        <v>2.1</v>
      </c>
      <c r="F312" s="21"/>
      <c r="G312" s="22">
        <v>45</v>
      </c>
      <c r="H312" s="45" t="s">
        <v>443</v>
      </c>
      <c r="I312" s="24" t="s">
        <v>24</v>
      </c>
      <c r="J312" s="24" t="s">
        <v>24</v>
      </c>
      <c r="K312" s="25" t="s">
        <v>25</v>
      </c>
      <c r="L312" s="26">
        <v>0</v>
      </c>
      <c r="M312" s="27">
        <f t="shared" si="14"/>
        <v>0</v>
      </c>
      <c r="N312" s="28" t="str">
        <f>IFERROR(IF(M312=0, "", ROUNDUP(M312/E312, 0)*0.00502), "")</f>
        <v/>
      </c>
      <c r="O312" s="29" t="s">
        <v>24</v>
      </c>
      <c r="P312" s="30" t="s">
        <v>24</v>
      </c>
    </row>
    <row r="313" spans="1:16" ht="15" customHeight="1" x14ac:dyDescent="0.25">
      <c r="A313" s="19" t="s">
        <v>444</v>
      </c>
      <c r="B313" s="20"/>
      <c r="C313" s="21">
        <v>0.35</v>
      </c>
      <c r="D313" s="22">
        <v>6</v>
      </c>
      <c r="E313" s="21">
        <v>2.1</v>
      </c>
      <c r="F313" s="21"/>
      <c r="G313" s="22">
        <v>45</v>
      </c>
      <c r="H313" s="45" t="s">
        <v>445</v>
      </c>
      <c r="I313" s="24" t="s">
        <v>24</v>
      </c>
      <c r="J313" s="24" t="s">
        <v>24</v>
      </c>
      <c r="K313" s="25" t="s">
        <v>25</v>
      </c>
      <c r="L313" s="26">
        <v>0</v>
      </c>
      <c r="M313" s="27">
        <f t="shared" si="14"/>
        <v>0</v>
      </c>
      <c r="N313" s="28" t="str">
        <f>IFERROR(IF(M313=0, "", ROUNDUP(M313/E313, 0)*0.00502), "")</f>
        <v/>
      </c>
      <c r="O313" s="29" t="s">
        <v>24</v>
      </c>
      <c r="P313" s="30" t="s">
        <v>24</v>
      </c>
    </row>
    <row r="314" spans="1:16" ht="15" customHeight="1" x14ac:dyDescent="0.25">
      <c r="A314" s="19" t="s">
        <v>446</v>
      </c>
      <c r="B314" s="20" t="s">
        <v>447</v>
      </c>
      <c r="C314" s="21">
        <v>0.35</v>
      </c>
      <c r="D314" s="22">
        <v>6</v>
      </c>
      <c r="E314" s="21">
        <v>2.1</v>
      </c>
      <c r="F314" s="21"/>
      <c r="G314" s="22">
        <v>45</v>
      </c>
      <c r="H314" s="45" t="s">
        <v>448</v>
      </c>
      <c r="I314" s="24" t="s">
        <v>24</v>
      </c>
      <c r="J314" s="24" t="s">
        <v>24</v>
      </c>
      <c r="K314" s="25" t="s">
        <v>25</v>
      </c>
      <c r="L314" s="26">
        <v>0</v>
      </c>
      <c r="M314" s="27">
        <f t="shared" si="14"/>
        <v>0</v>
      </c>
      <c r="N314" s="28" t="str">
        <f>IFERROR(IF(M314=0, "", ROUNDUP(M314/E314, 0)*0.00502), "")</f>
        <v/>
      </c>
      <c r="O314" s="29" t="s">
        <v>24</v>
      </c>
      <c r="P314" s="30" t="s">
        <v>24</v>
      </c>
    </row>
    <row r="315" spans="1:16" ht="15" customHeight="1" x14ac:dyDescent="0.25">
      <c r="A315" s="31"/>
      <c r="B315" s="32"/>
      <c r="C315" s="33"/>
      <c r="D315" s="33"/>
      <c r="E315" s="33"/>
      <c r="F315" s="33"/>
      <c r="G315" s="34"/>
      <c r="H315" s="35" t="s">
        <v>26</v>
      </c>
      <c r="I315" s="36"/>
      <c r="J315" s="37"/>
      <c r="K315" s="38" t="s">
        <v>27</v>
      </c>
      <c r="L315" s="39">
        <f>IFERROR(L308/E308, "0")+IFERROR(L309/E309, "0")+IFERROR(L310/E310, "0")+IFERROR(L311/E311, "0")+IFERROR(L312/E312, "0")+IFERROR(L313/E313, "0")+IFERROR(L314/E314, "0")</f>
        <v>0</v>
      </c>
      <c r="M315" s="39">
        <f>IFERROR(M308/E308, "0")+IFERROR(M309/E309, "0")+IFERROR(M310/E310, "0")+IFERROR(M311/E311, "0")+IFERROR(M312/E312, "0")+IFERROR(M313/E313, "0")+IFERROR(M314/E314, "0")</f>
        <v>0</v>
      </c>
      <c r="N315" s="40">
        <f>IFERROR(IF(N308="", 0, N308), "0")+IFERROR(IF(N309="", 0, N309), "0")+IFERROR(IF(N310="", 0, N310), "0")+IFERROR(IF(N311="", 0, N311), "0")+IFERROR(IF(N312="", 0, N312), "0")+IFERROR(IF(N313="", 0, N313), "0")+IFERROR(IF(N314="", 0, N314), "0")</f>
        <v>0</v>
      </c>
      <c r="O315" s="41"/>
      <c r="P315" s="41"/>
    </row>
    <row r="316" spans="1:16" ht="15" customHeight="1" x14ac:dyDescent="0.25">
      <c r="A316" s="31"/>
      <c r="B316" s="32"/>
      <c r="C316" s="33"/>
      <c r="D316" s="33"/>
      <c r="E316" s="33"/>
      <c r="F316" s="33"/>
      <c r="G316" s="34"/>
      <c r="H316" s="35" t="s">
        <v>26</v>
      </c>
      <c r="I316" s="36"/>
      <c r="J316" s="37"/>
      <c r="K316" s="38" t="s">
        <v>25</v>
      </c>
      <c r="L316" s="39">
        <f>IFERROR(SUM(L308:L314), "0")</f>
        <v>0</v>
      </c>
      <c r="M316" s="39">
        <f>IFERROR(SUM(M308:M314), "0")</f>
        <v>0</v>
      </c>
      <c r="N316" s="38"/>
      <c r="O316" s="41"/>
      <c r="P316" s="41"/>
    </row>
    <row r="317" spans="1:16" ht="15" customHeight="1" x14ac:dyDescent="0.25">
      <c r="C317" s="104" t="s">
        <v>28</v>
      </c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</row>
    <row r="318" spans="1:16" ht="15" customHeight="1" x14ac:dyDescent="0.25">
      <c r="A318" s="19" t="s">
        <v>449</v>
      </c>
      <c r="B318" s="20"/>
      <c r="C318" s="21">
        <v>1.3</v>
      </c>
      <c r="D318" s="22">
        <v>6</v>
      </c>
      <c r="E318" s="21">
        <v>7.8</v>
      </c>
      <c r="F318" s="21"/>
      <c r="G318" s="22">
        <v>45</v>
      </c>
      <c r="H318" s="23" t="s">
        <v>450</v>
      </c>
      <c r="I318" s="24" t="s">
        <v>24</v>
      </c>
      <c r="J318" s="24" t="s">
        <v>24</v>
      </c>
      <c r="K318" s="25" t="s">
        <v>25</v>
      </c>
      <c r="L318" s="26">
        <v>0</v>
      </c>
      <c r="M318" s="27">
        <f>IFERROR(IF(L318="", 0, CEILING(L318/$E318, 1)*$E318), "")</f>
        <v>0</v>
      </c>
      <c r="N318" s="28" t="str">
        <f>IFERROR(IF(M318=0, "", ROUNDUP(M318/E318, 0)*0.02175), "")</f>
        <v/>
      </c>
      <c r="O318" s="29" t="s">
        <v>24</v>
      </c>
      <c r="P318" s="30" t="s">
        <v>24</v>
      </c>
    </row>
    <row r="319" spans="1:16" ht="15" customHeight="1" x14ac:dyDescent="0.25">
      <c r="A319" s="19" t="s">
        <v>451</v>
      </c>
      <c r="B319" s="20"/>
      <c r="C319" s="21">
        <v>0.33</v>
      </c>
      <c r="D319" s="22">
        <v>6</v>
      </c>
      <c r="E319" s="21">
        <v>1.98</v>
      </c>
      <c r="F319" s="21"/>
      <c r="G319" s="22">
        <v>45</v>
      </c>
      <c r="H319" s="23" t="s">
        <v>452</v>
      </c>
      <c r="I319" s="24" t="s">
        <v>24</v>
      </c>
      <c r="J319" s="24" t="s">
        <v>24</v>
      </c>
      <c r="K319" s="25" t="s">
        <v>25</v>
      </c>
      <c r="L319" s="26">
        <v>0</v>
      </c>
      <c r="M319" s="27">
        <f>IFERROR(IF(L319="", 0, CEILING(L319/$E319, 1)*$E319), "")</f>
        <v>0</v>
      </c>
      <c r="N319" s="28" t="str">
        <f>IFERROR(IF(M319=0, "", ROUNDUP(M319/E319, 0)*0.00753), "")</f>
        <v/>
      </c>
      <c r="O319" s="29" t="s">
        <v>24</v>
      </c>
      <c r="P319" s="30" t="s">
        <v>24</v>
      </c>
    </row>
    <row r="320" spans="1:16" ht="15" customHeight="1" x14ac:dyDescent="0.25">
      <c r="A320" s="19" t="s">
        <v>453</v>
      </c>
      <c r="B320" s="20"/>
      <c r="C320" s="21">
        <v>0.6</v>
      </c>
      <c r="D320" s="22">
        <v>4</v>
      </c>
      <c r="E320" s="21">
        <v>2.4</v>
      </c>
      <c r="F320" s="21"/>
      <c r="G320" s="22">
        <v>45</v>
      </c>
      <c r="H320" s="23" t="s">
        <v>454</v>
      </c>
      <c r="I320" s="24" t="s">
        <v>24</v>
      </c>
      <c r="J320" s="24" t="s">
        <v>24</v>
      </c>
      <c r="K320" s="25" t="s">
        <v>25</v>
      </c>
      <c r="L320" s="26">
        <v>0</v>
      </c>
      <c r="M320" s="27">
        <f>IFERROR(IF(L320="", 0, CEILING(L320/$E320, 1)*$E320), "")</f>
        <v>0</v>
      </c>
      <c r="N320" s="28" t="str">
        <f>IFERROR(IF(M320=0, "", ROUNDUP(M320/E320, 0)*0.00937), "")</f>
        <v/>
      </c>
      <c r="O320" s="29" t="s">
        <v>24</v>
      </c>
      <c r="P320" s="30" t="s">
        <v>24</v>
      </c>
    </row>
    <row r="321" spans="1:16" ht="15" customHeight="1" x14ac:dyDescent="0.25">
      <c r="A321" s="19" t="s">
        <v>455</v>
      </c>
      <c r="B321" s="20"/>
      <c r="C321" s="21">
        <v>0.55000000000000004</v>
      </c>
      <c r="D321" s="22">
        <v>4</v>
      </c>
      <c r="E321" s="21">
        <v>2.2000000000000002</v>
      </c>
      <c r="F321" s="21"/>
      <c r="G321" s="22">
        <v>45</v>
      </c>
      <c r="H321" s="23" t="s">
        <v>456</v>
      </c>
      <c r="I321" s="24" t="s">
        <v>24</v>
      </c>
      <c r="J321" s="24" t="s">
        <v>24</v>
      </c>
      <c r="K321" s="25" t="s">
        <v>25</v>
      </c>
      <c r="L321" s="26">
        <v>0</v>
      </c>
      <c r="M321" s="27">
        <f>IFERROR(IF(L321="", 0, CEILING(L321/$E321, 1)*$E321), "")</f>
        <v>0</v>
      </c>
      <c r="N321" s="28" t="str">
        <f>IFERROR(IF(M321=0, "", ROUNDUP(M321/E321, 0)*0.00937), "")</f>
        <v/>
      </c>
      <c r="O321" s="29" t="s">
        <v>24</v>
      </c>
      <c r="P321" s="30" t="s">
        <v>24</v>
      </c>
    </row>
    <row r="322" spans="1:16" ht="15" customHeight="1" x14ac:dyDescent="0.25">
      <c r="A322" s="31"/>
      <c r="B322" s="32"/>
      <c r="C322" s="33"/>
      <c r="D322" s="33"/>
      <c r="E322" s="33"/>
      <c r="F322" s="33"/>
      <c r="G322" s="34"/>
      <c r="H322" s="35" t="s">
        <v>26</v>
      </c>
      <c r="I322" s="36"/>
      <c r="J322" s="37"/>
      <c r="K322" s="38" t="s">
        <v>27</v>
      </c>
      <c r="L322" s="39">
        <f>IFERROR(L318/E318, "0")+IFERROR(L319/E319, "0")+IFERROR(L320/E320, "0")+IFERROR(L321/E321, "0")</f>
        <v>0</v>
      </c>
      <c r="M322" s="39">
        <f>IFERROR(M318/E318, "0")+IFERROR(M319/E319, "0")+IFERROR(M320/E320, "0")+IFERROR(M321/E321, "0")</f>
        <v>0</v>
      </c>
      <c r="N322" s="40">
        <f>IFERROR(IF(N318="", 0, N318), "0")+IFERROR(IF(N319="", 0, N319), "0")+IFERROR(IF(N320="", 0, N320), "0")+IFERROR(IF(N321="", 0, N321), "0")</f>
        <v>0</v>
      </c>
      <c r="O322" s="41"/>
      <c r="P322" s="41"/>
    </row>
    <row r="323" spans="1:16" ht="15" customHeight="1" x14ac:dyDescent="0.25">
      <c r="A323" s="31"/>
      <c r="B323" s="32"/>
      <c r="C323" s="33"/>
      <c r="D323" s="33"/>
      <c r="E323" s="33"/>
      <c r="F323" s="33"/>
      <c r="G323" s="34"/>
      <c r="H323" s="35" t="s">
        <v>26</v>
      </c>
      <c r="I323" s="36"/>
      <c r="J323" s="37"/>
      <c r="K323" s="38" t="s">
        <v>25</v>
      </c>
      <c r="L323" s="39">
        <f>IFERROR(SUM(L318:L321), "0")</f>
        <v>0</v>
      </c>
      <c r="M323" s="39">
        <f>IFERROR(SUM(M318:M321), "0")</f>
        <v>0</v>
      </c>
      <c r="N323" s="38"/>
      <c r="O323" s="41"/>
      <c r="P323" s="41"/>
    </row>
    <row r="324" spans="1:16" ht="15" customHeight="1" x14ac:dyDescent="0.25">
      <c r="C324" s="104" t="s">
        <v>160</v>
      </c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</row>
    <row r="325" spans="1:16" ht="15" customHeight="1" x14ac:dyDescent="0.25">
      <c r="A325" s="19" t="s">
        <v>457</v>
      </c>
      <c r="B325" s="20"/>
      <c r="C325" s="21">
        <v>1</v>
      </c>
      <c r="D325" s="22">
        <v>4</v>
      </c>
      <c r="E325" s="21">
        <v>4</v>
      </c>
      <c r="F325" s="21"/>
      <c r="G325" s="22">
        <v>35</v>
      </c>
      <c r="H325" s="23" t="s">
        <v>458</v>
      </c>
      <c r="I325" s="24" t="s">
        <v>24</v>
      </c>
      <c r="J325" s="24" t="s">
        <v>24</v>
      </c>
      <c r="K325" s="25" t="s">
        <v>25</v>
      </c>
      <c r="L325" s="26">
        <v>0</v>
      </c>
      <c r="M325" s="27">
        <f>IFERROR(IF(L325="", 0, CEILING(L325/$E325, 1)*$E325), "")</f>
        <v>0</v>
      </c>
      <c r="N325" s="28" t="str">
        <f>IFERROR(IF(M325=0, "", ROUNDUP(M325/E325, 0)*0.01196), "")</f>
        <v/>
      </c>
      <c r="O325" s="29" t="s">
        <v>24</v>
      </c>
      <c r="P325" s="30" t="s">
        <v>24</v>
      </c>
    </row>
    <row r="326" spans="1:16" ht="15" customHeight="1" x14ac:dyDescent="0.25">
      <c r="A326" s="31"/>
      <c r="B326" s="32"/>
      <c r="C326" s="33"/>
      <c r="D326" s="33"/>
      <c r="E326" s="33"/>
      <c r="F326" s="33"/>
      <c r="G326" s="34"/>
      <c r="H326" s="35" t="s">
        <v>26</v>
      </c>
      <c r="I326" s="36"/>
      <c r="J326" s="37"/>
      <c r="K326" s="38" t="s">
        <v>27</v>
      </c>
      <c r="L326" s="39">
        <f>IFERROR(L325/E325, "0")</f>
        <v>0</v>
      </c>
      <c r="M326" s="39">
        <f>IFERROR(M325/E325, "0")</f>
        <v>0</v>
      </c>
      <c r="N326" s="40">
        <f>IFERROR(IF(N325="", 0, N325), "0")</f>
        <v>0</v>
      </c>
      <c r="O326" s="41"/>
      <c r="P326" s="41"/>
    </row>
    <row r="327" spans="1:16" ht="15" customHeight="1" x14ac:dyDescent="0.25">
      <c r="A327" s="31"/>
      <c r="B327" s="32"/>
      <c r="C327" s="33"/>
      <c r="D327" s="33"/>
      <c r="E327" s="33"/>
      <c r="F327" s="33"/>
      <c r="G327" s="34"/>
      <c r="H327" s="35" t="s">
        <v>26</v>
      </c>
      <c r="I327" s="36"/>
      <c r="J327" s="37"/>
      <c r="K327" s="38" t="s">
        <v>25</v>
      </c>
      <c r="L327" s="39">
        <f>IFERROR(SUM(L325), "0")</f>
        <v>0</v>
      </c>
      <c r="M327" s="39">
        <f>IFERROR(SUM(M325), "0")</f>
        <v>0</v>
      </c>
      <c r="N327" s="38"/>
      <c r="O327" s="41"/>
      <c r="P327" s="41"/>
    </row>
    <row r="328" spans="1:16" ht="15" customHeight="1" x14ac:dyDescent="0.25">
      <c r="C328" s="105" t="s">
        <v>459</v>
      </c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</row>
    <row r="329" spans="1:16" ht="15" customHeight="1" x14ac:dyDescent="0.25">
      <c r="C329" s="104" t="s">
        <v>55</v>
      </c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</row>
    <row r="330" spans="1:16" ht="15" customHeight="1" x14ac:dyDescent="0.25">
      <c r="A330" s="19" t="s">
        <v>460</v>
      </c>
      <c r="B330" s="20"/>
      <c r="C330" s="21">
        <v>1.3</v>
      </c>
      <c r="D330" s="22">
        <v>4</v>
      </c>
      <c r="E330" s="21">
        <v>5.2</v>
      </c>
      <c r="F330" s="21"/>
      <c r="G330" s="22">
        <v>35</v>
      </c>
      <c r="H330" s="23" t="s">
        <v>461</v>
      </c>
      <c r="I330" s="24" t="s">
        <v>24</v>
      </c>
      <c r="J330" s="24" t="s">
        <v>24</v>
      </c>
      <c r="K330" s="25" t="s">
        <v>25</v>
      </c>
      <c r="L330" s="26">
        <v>0</v>
      </c>
      <c r="M330" s="27">
        <f>IFERROR(IF(L330="", 0, CEILING(L330/$E330, 1)*$E330), "")</f>
        <v>0</v>
      </c>
      <c r="N330" s="28" t="str">
        <f>IFERROR(IF(M330=0, "", ROUNDUP(M330/E330, 0)*0.01196), "")</f>
        <v/>
      </c>
      <c r="O330" s="29" t="s">
        <v>24</v>
      </c>
      <c r="P330" s="30" t="s">
        <v>24</v>
      </c>
    </row>
    <row r="331" spans="1:16" ht="15" customHeight="1" x14ac:dyDescent="0.25">
      <c r="A331" s="19" t="s">
        <v>462</v>
      </c>
      <c r="B331" s="20"/>
      <c r="C331" s="21">
        <v>0.42</v>
      </c>
      <c r="D331" s="22">
        <v>6</v>
      </c>
      <c r="E331" s="21">
        <v>2.52</v>
      </c>
      <c r="F331" s="21"/>
      <c r="G331" s="22">
        <v>35</v>
      </c>
      <c r="H331" s="23" t="s">
        <v>463</v>
      </c>
      <c r="I331" s="24" t="s">
        <v>24</v>
      </c>
      <c r="J331" s="24" t="s">
        <v>24</v>
      </c>
      <c r="K331" s="25" t="s">
        <v>25</v>
      </c>
      <c r="L331" s="26">
        <v>0</v>
      </c>
      <c r="M331" s="27">
        <f>IFERROR(IF(L331="", 0, CEILING(L331/$E331, 1)*$E331), "")</f>
        <v>0</v>
      </c>
      <c r="N331" s="28" t="str">
        <f>IFERROR(IF(M331=0, "", ROUNDUP(M331/E331, 0)*0.00753), "")</f>
        <v/>
      </c>
      <c r="O331" s="29" t="s">
        <v>24</v>
      </c>
      <c r="P331" s="30" t="s">
        <v>24</v>
      </c>
    </row>
    <row r="332" spans="1:16" ht="15" customHeight="1" x14ac:dyDescent="0.25">
      <c r="A332" s="31"/>
      <c r="B332" s="32"/>
      <c r="C332" s="33"/>
      <c r="D332" s="33"/>
      <c r="E332" s="33"/>
      <c r="F332" s="33"/>
      <c r="G332" s="34"/>
      <c r="H332" s="35" t="s">
        <v>26</v>
      </c>
      <c r="I332" s="36"/>
      <c r="J332" s="37"/>
      <c r="K332" s="38" t="s">
        <v>27</v>
      </c>
      <c r="L332" s="39">
        <f>IFERROR(L330/E330, "0")+IFERROR(L331/E331, "0")</f>
        <v>0</v>
      </c>
      <c r="M332" s="39">
        <f>IFERROR(M330/E330, "0")+IFERROR(M331/E331, "0")</f>
        <v>0</v>
      </c>
      <c r="N332" s="40">
        <f>IFERROR(IF(N330="", 0, N330), "0")+IFERROR(IF(N331="", 0, N331), "0")</f>
        <v>0</v>
      </c>
      <c r="O332" s="41"/>
      <c r="P332" s="41"/>
    </row>
    <row r="333" spans="1:16" ht="15" customHeight="1" x14ac:dyDescent="0.25">
      <c r="A333" s="31"/>
      <c r="B333" s="32"/>
      <c r="C333" s="33"/>
      <c r="D333" s="33"/>
      <c r="E333" s="33"/>
      <c r="F333" s="33"/>
      <c r="G333" s="34"/>
      <c r="H333" s="35" t="s">
        <v>26</v>
      </c>
      <c r="I333" s="36"/>
      <c r="J333" s="37"/>
      <c r="K333" s="38" t="s">
        <v>25</v>
      </c>
      <c r="L333" s="39">
        <f>IFERROR(SUM(L330:L331), "0")</f>
        <v>0</v>
      </c>
      <c r="M333" s="39">
        <f>IFERROR(SUM(M330:M331), "0")</f>
        <v>0</v>
      </c>
      <c r="N333" s="38"/>
      <c r="O333" s="41"/>
      <c r="P333" s="41"/>
    </row>
    <row r="334" spans="1:16" ht="15" customHeight="1" x14ac:dyDescent="0.25">
      <c r="C334" s="104" t="s">
        <v>21</v>
      </c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</row>
    <row r="335" spans="1:16" ht="15" customHeight="1" x14ac:dyDescent="0.25">
      <c r="A335" s="19" t="s">
        <v>464</v>
      </c>
      <c r="B335" s="20"/>
      <c r="C335" s="21">
        <v>0.7</v>
      </c>
      <c r="D335" s="22">
        <v>6</v>
      </c>
      <c r="E335" s="21">
        <v>4.2</v>
      </c>
      <c r="F335" s="21"/>
      <c r="G335" s="22">
        <v>45</v>
      </c>
      <c r="H335" s="45" t="s">
        <v>465</v>
      </c>
      <c r="I335" s="24" t="s">
        <v>24</v>
      </c>
      <c r="J335" s="24" t="s">
        <v>24</v>
      </c>
      <c r="K335" s="25" t="s">
        <v>25</v>
      </c>
      <c r="L335" s="26">
        <v>0</v>
      </c>
      <c r="M335" s="27">
        <f>IFERROR(IF(L335="", 0, CEILING(L335/$E335, 1)*$E335), "")</f>
        <v>0</v>
      </c>
      <c r="N335" s="28" t="str">
        <f>IFERROR(IF(M335=0, "", ROUNDUP(M335/E335, 0)*0.00753), "")</f>
        <v/>
      </c>
      <c r="O335" s="29" t="s">
        <v>24</v>
      </c>
      <c r="P335" s="30" t="s">
        <v>24</v>
      </c>
    </row>
    <row r="336" spans="1:16" ht="15" customHeight="1" x14ac:dyDescent="0.25">
      <c r="A336" s="19" t="s">
        <v>466</v>
      </c>
      <c r="B336" s="20"/>
      <c r="C336" s="21">
        <v>0.35</v>
      </c>
      <c r="D336" s="22">
        <v>6</v>
      </c>
      <c r="E336" s="21">
        <v>2.1</v>
      </c>
      <c r="F336" s="21"/>
      <c r="G336" s="22">
        <v>45</v>
      </c>
      <c r="H336" s="45" t="s">
        <v>467</v>
      </c>
      <c r="I336" s="24" t="s">
        <v>24</v>
      </c>
      <c r="J336" s="24" t="s">
        <v>24</v>
      </c>
      <c r="K336" s="25" t="s">
        <v>25</v>
      </c>
      <c r="L336" s="26">
        <v>0</v>
      </c>
      <c r="M336" s="27">
        <f>IFERROR(IF(L336="", 0, CEILING(L336/$E336, 1)*$E336), "")</f>
        <v>0</v>
      </c>
      <c r="N336" s="28" t="str">
        <f>IFERROR(IF(M336=0, "", ROUNDUP(M336/E336, 0)*0.00502), "")</f>
        <v/>
      </c>
      <c r="O336" s="29" t="s">
        <v>24</v>
      </c>
      <c r="P336" s="30" t="s">
        <v>24</v>
      </c>
    </row>
    <row r="337" spans="1:16" ht="15" customHeight="1" x14ac:dyDescent="0.25">
      <c r="A337" s="19" t="s">
        <v>468</v>
      </c>
      <c r="B337" s="20"/>
      <c r="C337" s="21">
        <v>0.28000000000000003</v>
      </c>
      <c r="D337" s="22">
        <v>6</v>
      </c>
      <c r="E337" s="21">
        <v>1.68</v>
      </c>
      <c r="F337" s="21"/>
      <c r="G337" s="22">
        <v>45</v>
      </c>
      <c r="H337" s="23" t="s">
        <v>469</v>
      </c>
      <c r="I337" s="24" t="s">
        <v>24</v>
      </c>
      <c r="J337" s="24" t="s">
        <v>24</v>
      </c>
      <c r="K337" s="25" t="s">
        <v>25</v>
      </c>
      <c r="L337" s="26">
        <v>0</v>
      </c>
      <c r="M337" s="27">
        <f>IFERROR(IF(L337="", 0, CEILING(L337/$E337, 1)*$E337), "")</f>
        <v>0</v>
      </c>
      <c r="N337" s="28" t="str">
        <f>IFERROR(IF(M337=0, "", ROUNDUP(M337/E337, 0)*0.00502), "")</f>
        <v/>
      </c>
      <c r="O337" s="29" t="s">
        <v>24</v>
      </c>
      <c r="P337" s="30" t="s">
        <v>24</v>
      </c>
    </row>
    <row r="338" spans="1:16" ht="15" customHeight="1" x14ac:dyDescent="0.25">
      <c r="A338" s="19" t="s">
        <v>470</v>
      </c>
      <c r="B338" s="20"/>
      <c r="C338" s="21">
        <v>0.35</v>
      </c>
      <c r="D338" s="22">
        <v>6</v>
      </c>
      <c r="E338" s="21">
        <v>2.1</v>
      </c>
      <c r="F338" s="21"/>
      <c r="G338" s="22">
        <v>45</v>
      </c>
      <c r="H338" s="23" t="s">
        <v>471</v>
      </c>
      <c r="I338" s="24" t="s">
        <v>24</v>
      </c>
      <c r="J338" s="24" t="s">
        <v>24</v>
      </c>
      <c r="K338" s="25" t="s">
        <v>25</v>
      </c>
      <c r="L338" s="26">
        <v>0</v>
      </c>
      <c r="M338" s="27">
        <f>IFERROR(IF(L338="", 0, CEILING(L338/$E338, 1)*$E338), "")</f>
        <v>0</v>
      </c>
      <c r="N338" s="28" t="str">
        <f>IFERROR(IF(M338=0, "", ROUNDUP(M338/E338, 0)*0.00502), "")</f>
        <v/>
      </c>
      <c r="O338" s="29" t="s">
        <v>24</v>
      </c>
      <c r="P338" s="30" t="s">
        <v>24</v>
      </c>
    </row>
    <row r="339" spans="1:16" ht="15" customHeight="1" x14ac:dyDescent="0.25">
      <c r="A339" s="19" t="s">
        <v>472</v>
      </c>
      <c r="B339" s="20"/>
      <c r="C339" s="21">
        <v>0.28000000000000003</v>
      </c>
      <c r="D339" s="22">
        <v>4</v>
      </c>
      <c r="E339" s="21">
        <v>1.1200000000000001</v>
      </c>
      <c r="F339" s="21"/>
      <c r="G339" s="22">
        <v>40</v>
      </c>
      <c r="H339" s="23" t="s">
        <v>473</v>
      </c>
      <c r="I339" s="24" t="s">
        <v>24</v>
      </c>
      <c r="J339" s="24" t="s">
        <v>24</v>
      </c>
      <c r="K339" s="25" t="s">
        <v>25</v>
      </c>
      <c r="L339" s="26">
        <v>0</v>
      </c>
      <c r="M339" s="27">
        <f>IFERROR(IF(L339="", 0, CEILING(L339/$E339, 1)*$E339), "")</f>
        <v>0</v>
      </c>
      <c r="N339" s="28" t="str">
        <f>IFERROR(IF(M339=0, "", ROUNDUP(M339/E339, 0)*0.00502), "")</f>
        <v/>
      </c>
      <c r="O339" s="29" t="s">
        <v>24</v>
      </c>
      <c r="P339" s="30" t="s">
        <v>24</v>
      </c>
    </row>
    <row r="340" spans="1:16" ht="15" customHeight="1" x14ac:dyDescent="0.25">
      <c r="A340" s="31"/>
      <c r="B340" s="32"/>
      <c r="C340" s="33"/>
      <c r="D340" s="33"/>
      <c r="E340" s="33"/>
      <c r="F340" s="33"/>
      <c r="G340" s="34"/>
      <c r="H340" s="35" t="s">
        <v>26</v>
      </c>
      <c r="I340" s="36"/>
      <c r="J340" s="37"/>
      <c r="K340" s="38" t="s">
        <v>27</v>
      </c>
      <c r="L340" s="39">
        <f>IFERROR(L335/E335, "0")+IFERROR(L336/E336, "0")+IFERROR(L337/E337, "0")+IFERROR(L338/E338, "0")+IFERROR(L339/E339, "0")</f>
        <v>0</v>
      </c>
      <c r="M340" s="39">
        <f>IFERROR(M335/E335, "0")+IFERROR(M336/E336, "0")+IFERROR(M337/E337, "0")+IFERROR(M338/E338, "0")+IFERROR(M339/E339, "0")</f>
        <v>0</v>
      </c>
      <c r="N340" s="40">
        <f>IFERROR(IF(N335="", 0, N335), "0")+IFERROR(IF(N336="", 0, N336), "0")+IFERROR(IF(N337="", 0, N337), "0")+IFERROR(IF(N338="", 0, N338), "0")+IFERROR(IF(N339="", 0, N339), "0")</f>
        <v>0</v>
      </c>
      <c r="O340" s="41"/>
      <c r="P340" s="41"/>
    </row>
    <row r="341" spans="1:16" ht="15" customHeight="1" x14ac:dyDescent="0.25">
      <c r="A341" s="31"/>
      <c r="B341" s="32"/>
      <c r="C341" s="33"/>
      <c r="D341" s="33"/>
      <c r="E341" s="33"/>
      <c r="F341" s="33"/>
      <c r="G341" s="34"/>
      <c r="H341" s="35" t="s">
        <v>26</v>
      </c>
      <c r="I341" s="36"/>
      <c r="J341" s="37"/>
      <c r="K341" s="38" t="s">
        <v>25</v>
      </c>
      <c r="L341" s="39">
        <f>IFERROR(SUM(L335:L339), "0")</f>
        <v>0</v>
      </c>
      <c r="M341" s="39">
        <f>IFERROR(SUM(M335:M339), "0")</f>
        <v>0</v>
      </c>
      <c r="N341" s="38"/>
      <c r="O341" s="41"/>
      <c r="P341" s="41"/>
    </row>
    <row r="342" spans="1:16" ht="15" customHeight="1" x14ac:dyDescent="0.25">
      <c r="C342" s="106" t="s">
        <v>474</v>
      </c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</row>
    <row r="343" spans="1:16" ht="15" customHeight="1" x14ac:dyDescent="0.25">
      <c r="C343" s="105" t="s">
        <v>475</v>
      </c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</row>
    <row r="344" spans="1:16" ht="15" customHeight="1" x14ac:dyDescent="0.25">
      <c r="C344" s="104" t="s">
        <v>61</v>
      </c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</row>
    <row r="345" spans="1:16" ht="15" customHeight="1" x14ac:dyDescent="0.25">
      <c r="A345" s="19" t="s">
        <v>476</v>
      </c>
      <c r="B345" s="20" t="s">
        <v>477</v>
      </c>
      <c r="C345" s="21">
        <v>0.88</v>
      </c>
      <c r="D345" s="22">
        <v>6</v>
      </c>
      <c r="E345" s="21">
        <v>5.28</v>
      </c>
      <c r="F345" s="21"/>
      <c r="G345" s="22">
        <v>55</v>
      </c>
      <c r="H345" s="23" t="s">
        <v>478</v>
      </c>
      <c r="I345" s="24" t="s">
        <v>24</v>
      </c>
      <c r="J345" s="24" t="s">
        <v>24</v>
      </c>
      <c r="K345" s="25" t="s">
        <v>25</v>
      </c>
      <c r="L345" s="26">
        <v>0</v>
      </c>
      <c r="M345" s="27">
        <f t="shared" ref="M345:M350" si="15">IFERROR(IF(L345="", 0, CEILING(L345/$E345, 1)*$E345), "")</f>
        <v>0</v>
      </c>
      <c r="N345" s="28" t="str">
        <f>IFERROR(IF(M345=0, "", ROUNDUP(M345/E345, 0)*0.01196), "")</f>
        <v/>
      </c>
      <c r="O345" s="29" t="s">
        <v>24</v>
      </c>
      <c r="P345" s="30" t="s">
        <v>24</v>
      </c>
    </row>
    <row r="346" spans="1:16" ht="15" customHeight="1" x14ac:dyDescent="0.25">
      <c r="A346" s="19" t="s">
        <v>479</v>
      </c>
      <c r="B346" s="20" t="s">
        <v>480</v>
      </c>
      <c r="C346" s="21">
        <v>0.88</v>
      </c>
      <c r="D346" s="22">
        <v>6</v>
      </c>
      <c r="E346" s="21">
        <v>5.28</v>
      </c>
      <c r="F346" s="21"/>
      <c r="G346" s="22">
        <v>55</v>
      </c>
      <c r="H346" s="42" t="s">
        <v>481</v>
      </c>
      <c r="I346" s="24" t="s">
        <v>24</v>
      </c>
      <c r="J346" s="24" t="s">
        <v>24</v>
      </c>
      <c r="K346" s="25" t="s">
        <v>25</v>
      </c>
      <c r="L346" s="26">
        <v>0</v>
      </c>
      <c r="M346" s="27">
        <f t="shared" si="15"/>
        <v>0</v>
      </c>
      <c r="N346" s="28" t="str">
        <f>IFERROR(IF(M346=0, "", ROUNDUP(M346/E346, 0)*0.01196), "")</f>
        <v/>
      </c>
      <c r="O346" s="29" t="s">
        <v>24</v>
      </c>
      <c r="P346" s="30" t="s">
        <v>24</v>
      </c>
    </row>
    <row r="347" spans="1:16" ht="15" customHeight="1" x14ac:dyDescent="0.25">
      <c r="A347" s="19" t="s">
        <v>482</v>
      </c>
      <c r="B347" s="43" t="s">
        <v>483</v>
      </c>
      <c r="C347" s="21">
        <v>0.88</v>
      </c>
      <c r="D347" s="22">
        <v>6</v>
      </c>
      <c r="E347" s="21">
        <v>5.28</v>
      </c>
      <c r="F347" s="21"/>
      <c r="G347" s="22">
        <v>50</v>
      </c>
      <c r="H347" s="23" t="s">
        <v>484</v>
      </c>
      <c r="I347" s="24" t="s">
        <v>24</v>
      </c>
      <c r="J347" s="24" t="s">
        <v>24</v>
      </c>
      <c r="K347" s="25" t="s">
        <v>25</v>
      </c>
      <c r="L347" s="26">
        <v>0</v>
      </c>
      <c r="M347" s="27">
        <f t="shared" si="15"/>
        <v>0</v>
      </c>
      <c r="N347" s="28" t="str">
        <f>IFERROR(IF(M347=0, "", ROUNDUP(M347/E347, 0)*0.01196), "")</f>
        <v/>
      </c>
      <c r="O347" s="29" t="s">
        <v>24</v>
      </c>
      <c r="P347" s="30" t="s">
        <v>24</v>
      </c>
    </row>
    <row r="348" spans="1:16" ht="15" customHeight="1" x14ac:dyDescent="0.25">
      <c r="A348" s="19" t="s">
        <v>485</v>
      </c>
      <c r="B348" s="20" t="s">
        <v>486</v>
      </c>
      <c r="C348" s="21">
        <v>0.88</v>
      </c>
      <c r="D348" s="22">
        <v>6</v>
      </c>
      <c r="E348" s="21">
        <v>5.28</v>
      </c>
      <c r="F348" s="21"/>
      <c r="G348" s="22">
        <v>55</v>
      </c>
      <c r="H348" s="23" t="s">
        <v>487</v>
      </c>
      <c r="I348" s="24" t="s">
        <v>24</v>
      </c>
      <c r="J348" s="24" t="s">
        <v>24</v>
      </c>
      <c r="K348" s="25" t="s">
        <v>25</v>
      </c>
      <c r="L348" s="26">
        <v>0</v>
      </c>
      <c r="M348" s="27">
        <f t="shared" si="15"/>
        <v>0</v>
      </c>
      <c r="N348" s="28" t="str">
        <f>IFERROR(IF(M348=0, "", ROUNDUP(M348/E348, 0)*0.01196), "")</f>
        <v/>
      </c>
      <c r="O348" s="29" t="s">
        <v>24</v>
      </c>
      <c r="P348" s="30" t="s">
        <v>24</v>
      </c>
    </row>
    <row r="349" spans="1:16" ht="15" customHeight="1" x14ac:dyDescent="0.25">
      <c r="A349" s="19" t="s">
        <v>488</v>
      </c>
      <c r="B349" s="20" t="s">
        <v>489</v>
      </c>
      <c r="C349" s="21">
        <v>0.4</v>
      </c>
      <c r="D349" s="22">
        <v>6</v>
      </c>
      <c r="E349" s="21">
        <v>2.4</v>
      </c>
      <c r="F349" s="21"/>
      <c r="G349" s="22">
        <v>50</v>
      </c>
      <c r="H349" s="23" t="s">
        <v>490</v>
      </c>
      <c r="I349" s="24" t="s">
        <v>24</v>
      </c>
      <c r="J349" s="24" t="s">
        <v>24</v>
      </c>
      <c r="K349" s="25" t="s">
        <v>25</v>
      </c>
      <c r="L349" s="26">
        <v>0</v>
      </c>
      <c r="M349" s="27">
        <f t="shared" si="15"/>
        <v>0</v>
      </c>
      <c r="N349" s="28" t="str">
        <f>IFERROR(IF(M349=0, "", ROUNDUP(M349/E349, 0)*0.00753), "")</f>
        <v/>
      </c>
      <c r="O349" s="29" t="s">
        <v>24</v>
      </c>
      <c r="P349" s="30" t="s">
        <v>24</v>
      </c>
    </row>
    <row r="350" spans="1:16" ht="15" customHeight="1" x14ac:dyDescent="0.25">
      <c r="A350" s="19" t="s">
        <v>491</v>
      </c>
      <c r="B350" s="20"/>
      <c r="C350" s="21">
        <v>0.4</v>
      </c>
      <c r="D350" s="22">
        <v>6</v>
      </c>
      <c r="E350" s="21">
        <v>2.4</v>
      </c>
      <c r="F350" s="21"/>
      <c r="G350" s="22">
        <v>50</v>
      </c>
      <c r="H350" s="23" t="s">
        <v>492</v>
      </c>
      <c r="I350" s="24" t="s">
        <v>24</v>
      </c>
      <c r="J350" s="24" t="s">
        <v>24</v>
      </c>
      <c r="K350" s="25" t="s">
        <v>25</v>
      </c>
      <c r="L350" s="26">
        <v>0</v>
      </c>
      <c r="M350" s="27">
        <f t="shared" si="15"/>
        <v>0</v>
      </c>
      <c r="N350" s="28" t="str">
        <f>IFERROR(IF(M350=0, "", ROUNDUP(M350/E350, 0)*0.00753), "")</f>
        <v/>
      </c>
      <c r="O350" s="29" t="s">
        <v>24</v>
      </c>
      <c r="P350" s="30" t="s">
        <v>24</v>
      </c>
    </row>
    <row r="351" spans="1:16" ht="15" customHeight="1" x14ac:dyDescent="0.25">
      <c r="A351" s="31"/>
      <c r="B351" s="32"/>
      <c r="C351" s="33"/>
      <c r="D351" s="33"/>
      <c r="E351" s="33"/>
      <c r="F351" s="33"/>
      <c r="G351" s="34"/>
      <c r="H351" s="35" t="s">
        <v>26</v>
      </c>
      <c r="I351" s="36"/>
      <c r="J351" s="37"/>
      <c r="K351" s="38" t="s">
        <v>27</v>
      </c>
      <c r="L351" s="39">
        <f>IFERROR(L345/E345, "0")+IFERROR(L346/E346, "0")+IFERROR(L347/E347, "0")+IFERROR(L348/E348, "0")+IFERROR(L349/E349, "0")+IFERROR(L350/E350, "0")</f>
        <v>0</v>
      </c>
      <c r="M351" s="39">
        <f>IFERROR(M345/E345, "0")+IFERROR(M346/E346, "0")+IFERROR(M347/E347, "0")+IFERROR(M348/E348, "0")+IFERROR(M349/E349, "0")+IFERROR(M350/E350, "0")</f>
        <v>0</v>
      </c>
      <c r="N351" s="40">
        <f>IFERROR(IF(N345="", 0, N345), "0")+IFERROR(IF(N346="", 0, N346), "0")+IFERROR(IF(N347="", 0, N347), "0")+IFERROR(IF(N348="", 0, N348), "0")+IFERROR(IF(N349="", 0, N349), "0")+IFERROR(IF(N350="", 0, N350), "0")</f>
        <v>0</v>
      </c>
      <c r="O351" s="41"/>
      <c r="P351" s="41"/>
    </row>
    <row r="352" spans="1:16" ht="15" customHeight="1" x14ac:dyDescent="0.25">
      <c r="A352" s="31"/>
      <c r="B352" s="32"/>
      <c r="C352" s="33"/>
      <c r="D352" s="33"/>
      <c r="E352" s="33"/>
      <c r="F352" s="33"/>
      <c r="G352" s="34"/>
      <c r="H352" s="35" t="s">
        <v>26</v>
      </c>
      <c r="I352" s="36"/>
      <c r="J352" s="37"/>
      <c r="K352" s="38" t="s">
        <v>25</v>
      </c>
      <c r="L352" s="39">
        <f>IFERROR(SUM(L345:L350), "0")</f>
        <v>0</v>
      </c>
      <c r="M352" s="39">
        <f>IFERROR(SUM(M345:M350), "0")</f>
        <v>0</v>
      </c>
      <c r="N352" s="38"/>
      <c r="O352" s="41"/>
      <c r="P352" s="41"/>
    </row>
    <row r="353" spans="1:16" ht="15" customHeight="1" x14ac:dyDescent="0.25">
      <c r="C353" s="104" t="s">
        <v>55</v>
      </c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</row>
    <row r="354" spans="1:16" ht="15" customHeight="1" x14ac:dyDescent="0.25">
      <c r="A354" s="19" t="s">
        <v>493</v>
      </c>
      <c r="B354" s="20" t="s">
        <v>494</v>
      </c>
      <c r="C354" s="21">
        <v>0.88</v>
      </c>
      <c r="D354" s="22">
        <v>6</v>
      </c>
      <c r="E354" s="21">
        <v>5.28</v>
      </c>
      <c r="F354" s="21"/>
      <c r="G354" s="22">
        <v>55</v>
      </c>
      <c r="H354" s="42" t="s">
        <v>495</v>
      </c>
      <c r="I354" s="24" t="s">
        <v>24</v>
      </c>
      <c r="J354" s="24" t="s">
        <v>24</v>
      </c>
      <c r="K354" s="25" t="s">
        <v>25</v>
      </c>
      <c r="L354" s="26">
        <v>0</v>
      </c>
      <c r="M354" s="27">
        <f>IFERROR(IF(L354="", 0, CEILING(L354/$E354, 1)*$E354), "")</f>
        <v>0</v>
      </c>
      <c r="N354" s="28" t="str">
        <f>IFERROR(IF(M354=0, "", ROUNDUP(M354/E354, 0)*0.01196), "")</f>
        <v/>
      </c>
      <c r="O354" s="29" t="s">
        <v>24</v>
      </c>
      <c r="P354" s="30" t="s">
        <v>24</v>
      </c>
    </row>
    <row r="355" spans="1:16" ht="15" customHeight="1" x14ac:dyDescent="0.25">
      <c r="A355" s="31"/>
      <c r="B355" s="32"/>
      <c r="C355" s="33"/>
      <c r="D355" s="33"/>
      <c r="E355" s="33"/>
      <c r="F355" s="33"/>
      <c r="G355" s="34"/>
      <c r="H355" s="35" t="s">
        <v>26</v>
      </c>
      <c r="I355" s="36"/>
      <c r="J355" s="37"/>
      <c r="K355" s="38" t="s">
        <v>27</v>
      </c>
      <c r="L355" s="39">
        <f>IFERROR(L354/E354, "0")</f>
        <v>0</v>
      </c>
      <c r="M355" s="39">
        <f>IFERROR(M354/E354, "0")</f>
        <v>0</v>
      </c>
      <c r="N355" s="40">
        <f>IFERROR(IF(N354="", 0, N354), "0")</f>
        <v>0</v>
      </c>
      <c r="O355" s="41"/>
      <c r="P355" s="41"/>
    </row>
    <row r="356" spans="1:16" ht="15" customHeight="1" x14ac:dyDescent="0.25">
      <c r="A356" s="31"/>
      <c r="B356" s="32"/>
      <c r="C356" s="33"/>
      <c r="D356" s="33"/>
      <c r="E356" s="33"/>
      <c r="F356" s="33"/>
      <c r="G356" s="34"/>
      <c r="H356" s="35" t="s">
        <v>26</v>
      </c>
      <c r="I356" s="36"/>
      <c r="J356" s="37"/>
      <c r="K356" s="38" t="s">
        <v>25</v>
      </c>
      <c r="L356" s="39">
        <f>IFERROR(SUM(L354), "0")</f>
        <v>0</v>
      </c>
      <c r="M356" s="39">
        <f>IFERROR(SUM(M354), "0")</f>
        <v>0</v>
      </c>
      <c r="N356" s="38"/>
      <c r="O356" s="41"/>
      <c r="P356" s="41"/>
    </row>
    <row r="357" spans="1:16" ht="15" customHeight="1" x14ac:dyDescent="0.25">
      <c r="C357" s="104" t="s">
        <v>21</v>
      </c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</row>
    <row r="358" spans="1:16" ht="15" customHeight="1" x14ac:dyDescent="0.25">
      <c r="A358" s="19" t="s">
        <v>496</v>
      </c>
      <c r="B358" s="20"/>
      <c r="C358" s="21">
        <v>0.6</v>
      </c>
      <c r="D358" s="22">
        <v>6</v>
      </c>
      <c r="E358" s="21">
        <v>3.6</v>
      </c>
      <c r="F358" s="21"/>
      <c r="G358" s="22">
        <v>55</v>
      </c>
      <c r="H358" s="23" t="s">
        <v>497</v>
      </c>
      <c r="I358" s="24" t="s">
        <v>24</v>
      </c>
      <c r="J358" s="24" t="s">
        <v>24</v>
      </c>
      <c r="K358" s="25" t="s">
        <v>25</v>
      </c>
      <c r="L358" s="26">
        <v>0</v>
      </c>
      <c r="M358" s="27">
        <f>IFERROR(IF(L358="", 0, CEILING(L358/$E358, 1)*$E358), "")</f>
        <v>0</v>
      </c>
      <c r="N358" s="28" t="str">
        <f>IFERROR(IF(M358=0, "", ROUNDUP(M358/E358, 0)*0.00937), "")</f>
        <v/>
      </c>
      <c r="O358" s="29" t="s">
        <v>24</v>
      </c>
      <c r="P358" s="30" t="s">
        <v>220</v>
      </c>
    </row>
    <row r="359" spans="1:16" ht="15" customHeight="1" x14ac:dyDescent="0.25">
      <c r="A359" s="19" t="s">
        <v>498</v>
      </c>
      <c r="B359" s="20"/>
      <c r="C359" s="21">
        <v>0.6</v>
      </c>
      <c r="D359" s="22">
        <v>6</v>
      </c>
      <c r="E359" s="21">
        <v>3.6</v>
      </c>
      <c r="F359" s="21"/>
      <c r="G359" s="22">
        <v>55</v>
      </c>
      <c r="H359" s="23" t="s">
        <v>499</v>
      </c>
      <c r="I359" s="24" t="s">
        <v>24</v>
      </c>
      <c r="J359" s="24" t="s">
        <v>24</v>
      </c>
      <c r="K359" s="25" t="s">
        <v>25</v>
      </c>
      <c r="L359" s="26">
        <v>0</v>
      </c>
      <c r="M359" s="27">
        <f>IFERROR(IF(L359="", 0, CEILING(L359/$E359, 1)*$E359), "")</f>
        <v>0</v>
      </c>
      <c r="N359" s="28" t="str">
        <f>IFERROR(IF(M359=0, "", ROUNDUP(M359/E359, 0)*0.00937), "")</f>
        <v/>
      </c>
      <c r="O359" s="29" t="s">
        <v>24</v>
      </c>
      <c r="P359" s="30" t="s">
        <v>220</v>
      </c>
    </row>
    <row r="360" spans="1:16" ht="15" customHeight="1" x14ac:dyDescent="0.25">
      <c r="A360" s="19" t="s">
        <v>500</v>
      </c>
      <c r="B360" s="20" t="s">
        <v>501</v>
      </c>
      <c r="C360" s="21">
        <v>0.88</v>
      </c>
      <c r="D360" s="22">
        <v>6</v>
      </c>
      <c r="E360" s="21">
        <v>5.28</v>
      </c>
      <c r="F360" s="21"/>
      <c r="G360" s="22">
        <v>55</v>
      </c>
      <c r="H360" s="42" t="s">
        <v>502</v>
      </c>
      <c r="I360" s="24" t="s">
        <v>24</v>
      </c>
      <c r="J360" s="24" t="s">
        <v>24</v>
      </c>
      <c r="K360" s="25" t="s">
        <v>25</v>
      </c>
      <c r="L360" s="26">
        <v>0</v>
      </c>
      <c r="M360" s="27">
        <f>IFERROR(IF(L360="", 0, CEILING(L360/$E360, 1)*$E360), "")</f>
        <v>0</v>
      </c>
      <c r="N360" s="28" t="str">
        <f>IFERROR(IF(M360=0, "", ROUNDUP(M360/E360, 0)*0.01196), "")</f>
        <v/>
      </c>
      <c r="O360" s="29" t="s">
        <v>24</v>
      </c>
      <c r="P360" s="30" t="s">
        <v>24</v>
      </c>
    </row>
    <row r="361" spans="1:16" ht="15" customHeight="1" x14ac:dyDescent="0.25">
      <c r="A361" s="19" t="s">
        <v>503</v>
      </c>
      <c r="B361" s="20" t="s">
        <v>504</v>
      </c>
      <c r="C361" s="21">
        <v>0.88</v>
      </c>
      <c r="D361" s="22">
        <v>6</v>
      </c>
      <c r="E361" s="21">
        <v>5.28</v>
      </c>
      <c r="F361" s="21"/>
      <c r="G361" s="22">
        <v>55</v>
      </c>
      <c r="H361" s="23" t="s">
        <v>505</v>
      </c>
      <c r="I361" s="24" t="s">
        <v>24</v>
      </c>
      <c r="J361" s="24" t="s">
        <v>24</v>
      </c>
      <c r="K361" s="25" t="s">
        <v>25</v>
      </c>
      <c r="L361" s="26">
        <v>0</v>
      </c>
      <c r="M361" s="27">
        <f>IFERROR(IF(L361="", 0, CEILING(L361/$E361, 1)*$E361), "")</f>
        <v>0</v>
      </c>
      <c r="N361" s="28" t="str">
        <f>IFERROR(IF(M361=0, "", ROUNDUP(M361/E361, 0)*0.01196), "")</f>
        <v/>
      </c>
      <c r="O361" s="29" t="s">
        <v>24</v>
      </c>
      <c r="P361" s="30" t="s">
        <v>24</v>
      </c>
    </row>
    <row r="362" spans="1:16" ht="15" customHeight="1" x14ac:dyDescent="0.25">
      <c r="A362" s="19" t="s">
        <v>506</v>
      </c>
      <c r="B362" s="20" t="s">
        <v>507</v>
      </c>
      <c r="C362" s="21">
        <v>0.88</v>
      </c>
      <c r="D362" s="22">
        <v>6</v>
      </c>
      <c r="E362" s="21">
        <v>5.28</v>
      </c>
      <c r="F362" s="21"/>
      <c r="G362" s="22">
        <v>55</v>
      </c>
      <c r="H362" s="42" t="s">
        <v>508</v>
      </c>
      <c r="I362" s="24" t="s">
        <v>24</v>
      </c>
      <c r="J362" s="24" t="s">
        <v>24</v>
      </c>
      <c r="K362" s="25" t="s">
        <v>25</v>
      </c>
      <c r="L362" s="26">
        <v>0</v>
      </c>
      <c r="M362" s="27">
        <f>IFERROR(IF(L362="", 0, CEILING(L362/$E362, 1)*$E362), "")</f>
        <v>0</v>
      </c>
      <c r="N362" s="28" t="str">
        <f>IFERROR(IF(M362=0, "", ROUNDUP(M362/E362, 0)*0.01196), "")</f>
        <v/>
      </c>
      <c r="O362" s="29" t="s">
        <v>24</v>
      </c>
      <c r="P362" s="30" t="s">
        <v>24</v>
      </c>
    </row>
    <row r="363" spans="1:16" ht="15" customHeight="1" x14ac:dyDescent="0.25">
      <c r="A363" s="31"/>
      <c r="B363" s="32"/>
      <c r="C363" s="33"/>
      <c r="D363" s="33"/>
      <c r="E363" s="33"/>
      <c r="F363" s="33"/>
      <c r="G363" s="34"/>
      <c r="H363" s="35" t="s">
        <v>26</v>
      </c>
      <c r="I363" s="36"/>
      <c r="J363" s="37"/>
      <c r="K363" s="38" t="s">
        <v>27</v>
      </c>
      <c r="L363" s="39">
        <f>IFERROR(L358/E358, "0")+IFERROR(L359/E359, "0")+IFERROR(L360/E360, "0")+IFERROR(L361/E361, "0")+IFERROR(L362/E362, "0")</f>
        <v>0</v>
      </c>
      <c r="M363" s="39">
        <f>IFERROR(M358/E358, "0")+IFERROR(M359/E359, "0")+IFERROR(M360/E360, "0")+IFERROR(M361/E361, "0")+IFERROR(M362/E362, "0")</f>
        <v>0</v>
      </c>
      <c r="N363" s="40">
        <f>IFERROR(IF(N358="", 0, N358), "0")+IFERROR(IF(N359="", 0, N359), "0")+IFERROR(IF(N360="", 0, N360), "0")+IFERROR(IF(N361="", 0, N361), "0")+IFERROR(IF(N362="", 0, N362), "0")</f>
        <v>0</v>
      </c>
      <c r="O363" s="41"/>
      <c r="P363" s="41"/>
    </row>
    <row r="364" spans="1:16" ht="15" customHeight="1" x14ac:dyDescent="0.25">
      <c r="A364" s="31"/>
      <c r="B364" s="32"/>
      <c r="C364" s="33"/>
      <c r="D364" s="33"/>
      <c r="E364" s="33"/>
      <c r="F364" s="33"/>
      <c r="G364" s="34"/>
      <c r="H364" s="35" t="s">
        <v>26</v>
      </c>
      <c r="I364" s="36"/>
      <c r="J364" s="37"/>
      <c r="K364" s="38" t="s">
        <v>25</v>
      </c>
      <c r="L364" s="39">
        <f>IFERROR(SUM(L358:L362), "0")</f>
        <v>0</v>
      </c>
      <c r="M364" s="39">
        <f>IFERROR(SUM(M358:M362), "0")</f>
        <v>0</v>
      </c>
      <c r="N364" s="38"/>
      <c r="O364" s="41"/>
      <c r="P364" s="41"/>
    </row>
    <row r="365" spans="1:16" ht="15" customHeight="1" x14ac:dyDescent="0.25">
      <c r="C365" s="104" t="s">
        <v>28</v>
      </c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</row>
    <row r="366" spans="1:16" ht="15" customHeight="1" x14ac:dyDescent="0.25">
      <c r="A366" s="19" t="s">
        <v>509</v>
      </c>
      <c r="B366" s="20"/>
      <c r="C366" s="21">
        <v>1.3</v>
      </c>
      <c r="D366" s="22">
        <v>6</v>
      </c>
      <c r="E366" s="21">
        <v>7.8</v>
      </c>
      <c r="F366" s="21"/>
      <c r="G366" s="22">
        <v>45</v>
      </c>
      <c r="H366" s="23" t="s">
        <v>510</v>
      </c>
      <c r="I366" s="24" t="s">
        <v>24</v>
      </c>
      <c r="J366" s="24" t="s">
        <v>24</v>
      </c>
      <c r="K366" s="25" t="s">
        <v>25</v>
      </c>
      <c r="L366" s="26">
        <v>0</v>
      </c>
      <c r="M366" s="27">
        <f>IFERROR(IF(L366="", 0, CEILING(L366/$E366, 1)*$E366), "")</f>
        <v>0</v>
      </c>
      <c r="N366" s="28" t="str">
        <f>IFERROR(IF(M366=0, "", ROUNDUP(M366/E366, 0)*0.02175), "")</f>
        <v/>
      </c>
      <c r="O366" s="29" t="s">
        <v>24</v>
      </c>
      <c r="P366" s="30" t="s">
        <v>24</v>
      </c>
    </row>
    <row r="367" spans="1:16" ht="15" customHeight="1" x14ac:dyDescent="0.25">
      <c r="A367" s="19" t="s">
        <v>511</v>
      </c>
      <c r="B367" s="20"/>
      <c r="C367" s="21">
        <v>1.3</v>
      </c>
      <c r="D367" s="22">
        <v>6</v>
      </c>
      <c r="E367" s="21">
        <v>7.8</v>
      </c>
      <c r="F367" s="21"/>
      <c r="G367" s="22">
        <v>45</v>
      </c>
      <c r="H367" s="23" t="s">
        <v>512</v>
      </c>
      <c r="I367" s="24" t="s">
        <v>24</v>
      </c>
      <c r="J367" s="24" t="s">
        <v>24</v>
      </c>
      <c r="K367" s="25" t="s">
        <v>25</v>
      </c>
      <c r="L367" s="26">
        <v>0</v>
      </c>
      <c r="M367" s="27">
        <f>IFERROR(IF(L367="", 0, CEILING(L367/$E367, 1)*$E367), "")</f>
        <v>0</v>
      </c>
      <c r="N367" s="28" t="str">
        <f>IFERROR(IF(M367=0, "", ROUNDUP(M367/E367, 0)*0.02175), "")</f>
        <v/>
      </c>
      <c r="O367" s="29" t="s">
        <v>24</v>
      </c>
      <c r="P367" s="30" t="s">
        <v>24</v>
      </c>
    </row>
    <row r="368" spans="1:16" ht="15" customHeight="1" x14ac:dyDescent="0.25">
      <c r="A368" s="31"/>
      <c r="B368" s="32"/>
      <c r="C368" s="33"/>
      <c r="D368" s="33"/>
      <c r="E368" s="33"/>
      <c r="F368" s="33"/>
      <c r="G368" s="34"/>
      <c r="H368" s="35" t="s">
        <v>26</v>
      </c>
      <c r="I368" s="36"/>
      <c r="J368" s="37"/>
      <c r="K368" s="38" t="s">
        <v>27</v>
      </c>
      <c r="L368" s="39">
        <f>IFERROR(L366/E366, "0")+IFERROR(L367/E367, "0")</f>
        <v>0</v>
      </c>
      <c r="M368" s="39">
        <f>IFERROR(M366/E366, "0")+IFERROR(M367/E367, "0")</f>
        <v>0</v>
      </c>
      <c r="N368" s="40">
        <f>IFERROR(IF(N366="", 0, N366), "0")+IFERROR(IF(N367="", 0, N367), "0")</f>
        <v>0</v>
      </c>
      <c r="O368" s="41"/>
      <c r="P368" s="41"/>
    </row>
    <row r="369" spans="1:16" ht="15" customHeight="1" x14ac:dyDescent="0.25">
      <c r="A369" s="31"/>
      <c r="B369" s="32"/>
      <c r="C369" s="33"/>
      <c r="D369" s="33"/>
      <c r="E369" s="33"/>
      <c r="F369" s="33"/>
      <c r="G369" s="34"/>
      <c r="H369" s="35" t="s">
        <v>26</v>
      </c>
      <c r="I369" s="36"/>
      <c r="J369" s="37"/>
      <c r="K369" s="38" t="s">
        <v>25</v>
      </c>
      <c r="L369" s="39">
        <f>IFERROR(SUM(L366:L367), "0")</f>
        <v>0</v>
      </c>
      <c r="M369" s="39">
        <f>IFERROR(SUM(M366:M367), "0")</f>
        <v>0</v>
      </c>
      <c r="N369" s="38"/>
      <c r="O369" s="41"/>
      <c r="P369" s="41"/>
    </row>
    <row r="370" spans="1:16" ht="15" customHeight="1" x14ac:dyDescent="0.25">
      <c r="C370" s="106" t="s">
        <v>513</v>
      </c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</row>
    <row r="371" spans="1:16" ht="15" customHeight="1" x14ac:dyDescent="0.25">
      <c r="C371" s="105" t="s">
        <v>514</v>
      </c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</row>
    <row r="372" spans="1:16" ht="15" customHeight="1" x14ac:dyDescent="0.25">
      <c r="C372" s="104" t="s">
        <v>61</v>
      </c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</row>
    <row r="373" spans="1:16" ht="15" customHeight="1" x14ac:dyDescent="0.25">
      <c r="A373" s="19" t="s">
        <v>515</v>
      </c>
      <c r="B373" s="20"/>
      <c r="C373" s="21">
        <v>1.5</v>
      </c>
      <c r="D373" s="22">
        <v>8</v>
      </c>
      <c r="E373" s="21">
        <v>12</v>
      </c>
      <c r="F373" s="21"/>
      <c r="G373" s="22">
        <v>50</v>
      </c>
      <c r="H373" s="23" t="s">
        <v>516</v>
      </c>
      <c r="I373" s="24" t="s">
        <v>24</v>
      </c>
      <c r="J373" s="24" t="s">
        <v>24</v>
      </c>
      <c r="K373" s="25" t="s">
        <v>25</v>
      </c>
      <c r="L373" s="26">
        <v>0</v>
      </c>
      <c r="M373" s="27">
        <f>IFERROR(IF(L373="", 0, CEILING(L373/$E373, 1)*$E373), "")</f>
        <v>0</v>
      </c>
      <c r="N373" s="28" t="str">
        <f>IFERROR(IF(M373=0, "", ROUNDUP(M373/E373, 0)*0.02175), "")</f>
        <v/>
      </c>
      <c r="O373" s="29" t="s">
        <v>24</v>
      </c>
      <c r="P373" s="30" t="s">
        <v>24</v>
      </c>
    </row>
    <row r="374" spans="1:16" ht="15" customHeight="1" x14ac:dyDescent="0.25">
      <c r="A374" s="19" t="s">
        <v>517</v>
      </c>
      <c r="B374" s="20" t="s">
        <v>518</v>
      </c>
      <c r="C374" s="21">
        <v>1.5</v>
      </c>
      <c r="D374" s="22">
        <v>8</v>
      </c>
      <c r="E374" s="21">
        <v>12</v>
      </c>
      <c r="F374" s="21"/>
      <c r="G374" s="22">
        <v>50</v>
      </c>
      <c r="H374" s="44" t="s">
        <v>519</v>
      </c>
      <c r="I374" s="24" t="s">
        <v>24</v>
      </c>
      <c r="J374" s="24" t="s">
        <v>24</v>
      </c>
      <c r="K374" s="25" t="s">
        <v>25</v>
      </c>
      <c r="L374" s="26">
        <v>0</v>
      </c>
      <c r="M374" s="27">
        <f>IFERROR(IF(L374="", 0, CEILING(L374/$E374, 1)*$E374), "")</f>
        <v>0</v>
      </c>
      <c r="N374" s="28" t="str">
        <f>IFERROR(IF(M374=0, "", ROUNDUP(M374/E374, 0)*0.02175), "")</f>
        <v/>
      </c>
      <c r="O374" s="29" t="s">
        <v>24</v>
      </c>
      <c r="P374" s="30" t="s">
        <v>24</v>
      </c>
    </row>
    <row r="375" spans="1:16" ht="15" customHeight="1" x14ac:dyDescent="0.25">
      <c r="A375" s="31"/>
      <c r="B375" s="32"/>
      <c r="C375" s="33"/>
      <c r="D375" s="33"/>
      <c r="E375" s="33"/>
      <c r="F375" s="33"/>
      <c r="G375" s="34"/>
      <c r="H375" s="35" t="s">
        <v>26</v>
      </c>
      <c r="I375" s="36"/>
      <c r="J375" s="37"/>
      <c r="K375" s="38" t="s">
        <v>27</v>
      </c>
      <c r="L375" s="39">
        <f>IFERROR(L373/E373, "0")+IFERROR(L374/E374, "0")</f>
        <v>0</v>
      </c>
      <c r="M375" s="39">
        <f>IFERROR(M373/E373, "0")+IFERROR(M374/E374, "0")</f>
        <v>0</v>
      </c>
      <c r="N375" s="40">
        <f>IFERROR(IF(N373="", 0, N373), "0")+IFERROR(IF(N374="", 0, N374), "0")</f>
        <v>0</v>
      </c>
      <c r="O375" s="41"/>
      <c r="P375" s="41"/>
    </row>
    <row r="376" spans="1:16" ht="15" customHeight="1" x14ac:dyDescent="0.25">
      <c r="A376" s="31"/>
      <c r="B376" s="32"/>
      <c r="C376" s="33"/>
      <c r="D376" s="33"/>
      <c r="E376" s="33"/>
      <c r="F376" s="33"/>
      <c r="G376" s="34"/>
      <c r="H376" s="35" t="s">
        <v>26</v>
      </c>
      <c r="I376" s="36"/>
      <c r="J376" s="37"/>
      <c r="K376" s="38" t="s">
        <v>25</v>
      </c>
      <c r="L376" s="39">
        <f>IFERROR(SUM(L373:L374), "0")</f>
        <v>0</v>
      </c>
      <c r="M376" s="39">
        <f>IFERROR(SUM(M373:M374), "0")</f>
        <v>0</v>
      </c>
      <c r="N376" s="38"/>
      <c r="O376" s="41"/>
      <c r="P376" s="41"/>
    </row>
    <row r="377" spans="1:16" ht="15" customHeight="1" x14ac:dyDescent="0.25">
      <c r="C377" s="104" t="s">
        <v>55</v>
      </c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</row>
    <row r="378" spans="1:16" ht="15" customHeight="1" x14ac:dyDescent="0.25">
      <c r="A378" s="19" t="s">
        <v>520</v>
      </c>
      <c r="B378" s="20"/>
      <c r="C378" s="21">
        <v>1.35</v>
      </c>
      <c r="D378" s="22">
        <v>8</v>
      </c>
      <c r="E378" s="21">
        <v>10.8</v>
      </c>
      <c r="F378" s="21"/>
      <c r="G378" s="22">
        <v>50</v>
      </c>
      <c r="H378" s="45" t="s">
        <v>521</v>
      </c>
      <c r="I378" s="24" t="s">
        <v>24</v>
      </c>
      <c r="J378" s="24" t="s">
        <v>24</v>
      </c>
      <c r="K378" s="25" t="s">
        <v>25</v>
      </c>
      <c r="L378" s="26">
        <v>0</v>
      </c>
      <c r="M378" s="27">
        <f>IFERROR(IF(L378="", 0, CEILING(L378/$E378, 1)*$E378), "")</f>
        <v>0</v>
      </c>
      <c r="N378" s="28" t="str">
        <f>IFERROR(IF(M378=0, "", ROUNDUP(M378/E378, 0)*0.02175), "")</f>
        <v/>
      </c>
      <c r="O378" s="29" t="s">
        <v>24</v>
      </c>
      <c r="P378" s="30" t="s">
        <v>24</v>
      </c>
    </row>
    <row r="379" spans="1:16" ht="15" customHeight="1" x14ac:dyDescent="0.25">
      <c r="A379" s="19" t="s">
        <v>522</v>
      </c>
      <c r="B379" s="20"/>
      <c r="C379" s="21">
        <v>1.8</v>
      </c>
      <c r="D379" s="22">
        <v>6</v>
      </c>
      <c r="E379" s="21">
        <v>10.8</v>
      </c>
      <c r="F379" s="21"/>
      <c r="G379" s="22">
        <v>50</v>
      </c>
      <c r="H379" s="23" t="s">
        <v>523</v>
      </c>
      <c r="I379" s="24" t="s">
        <v>24</v>
      </c>
      <c r="J379" s="24" t="s">
        <v>24</v>
      </c>
      <c r="K379" s="25" t="s">
        <v>25</v>
      </c>
      <c r="L379" s="26">
        <v>0</v>
      </c>
      <c r="M379" s="27">
        <f>IFERROR(IF(L379="", 0, CEILING(L379/$E379, 1)*$E379), "")</f>
        <v>0</v>
      </c>
      <c r="N379" s="28" t="str">
        <f>IFERROR(IF(M379=0, "", ROUNDUP(M379/E379, 0)*0.02175), "")</f>
        <v/>
      </c>
      <c r="O379" s="29" t="s">
        <v>24</v>
      </c>
      <c r="P379" s="30" t="s">
        <v>24</v>
      </c>
    </row>
    <row r="380" spans="1:16" ht="15" customHeight="1" x14ac:dyDescent="0.25">
      <c r="A380" s="31"/>
      <c r="B380" s="32"/>
      <c r="C380" s="33"/>
      <c r="D380" s="33"/>
      <c r="E380" s="33"/>
      <c r="F380" s="33"/>
      <c r="G380" s="34"/>
      <c r="H380" s="35" t="s">
        <v>26</v>
      </c>
      <c r="I380" s="36"/>
      <c r="J380" s="37"/>
      <c r="K380" s="38" t="s">
        <v>27</v>
      </c>
      <c r="L380" s="39">
        <f>IFERROR(L378/E378, "0")+IFERROR(L379/E379, "0")</f>
        <v>0</v>
      </c>
      <c r="M380" s="39">
        <f>IFERROR(M378/E378, "0")+IFERROR(M379/E379, "0")</f>
        <v>0</v>
      </c>
      <c r="N380" s="40">
        <f>IFERROR(IF(N378="", 0, N378), "0")+IFERROR(IF(N379="", 0, N379), "0")</f>
        <v>0</v>
      </c>
      <c r="O380" s="41"/>
      <c r="P380" s="41"/>
    </row>
    <row r="381" spans="1:16" ht="15" customHeight="1" x14ac:dyDescent="0.25">
      <c r="A381" s="31"/>
      <c r="B381" s="32"/>
      <c r="C381" s="33"/>
      <c r="D381" s="33"/>
      <c r="E381" s="33"/>
      <c r="F381" s="33"/>
      <c r="G381" s="34"/>
      <c r="H381" s="35" t="s">
        <v>26</v>
      </c>
      <c r="I381" s="36"/>
      <c r="J381" s="37"/>
      <c r="K381" s="38" t="s">
        <v>25</v>
      </c>
      <c r="L381" s="39">
        <f>IFERROR(SUM(L378:L379), "0")</f>
        <v>0</v>
      </c>
      <c r="M381" s="39">
        <f>IFERROR(SUM(M378:M379), "0")</f>
        <v>0</v>
      </c>
      <c r="N381" s="38"/>
      <c r="O381" s="41"/>
      <c r="P381" s="41"/>
    </row>
    <row r="382" spans="1:16" ht="15" customHeight="1" x14ac:dyDescent="0.25">
      <c r="C382" s="104" t="s">
        <v>21</v>
      </c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</row>
    <row r="383" spans="1:16" ht="15" customHeight="1" x14ac:dyDescent="0.25">
      <c r="A383" s="19" t="s">
        <v>524</v>
      </c>
      <c r="B383" s="20" t="s">
        <v>525</v>
      </c>
      <c r="C383" s="21">
        <v>0.63</v>
      </c>
      <c r="D383" s="22">
        <v>6</v>
      </c>
      <c r="E383" s="21">
        <v>3.78</v>
      </c>
      <c r="F383" s="21"/>
      <c r="G383" s="22">
        <v>40</v>
      </c>
      <c r="H383" s="45" t="s">
        <v>526</v>
      </c>
      <c r="I383" s="24" t="s">
        <v>24</v>
      </c>
      <c r="J383" s="24" t="s">
        <v>24</v>
      </c>
      <c r="K383" s="25" t="s">
        <v>25</v>
      </c>
      <c r="L383" s="26">
        <v>0</v>
      </c>
      <c r="M383" s="27">
        <f>IFERROR(IF(L383="", 0, CEILING(L383/$E383, 1)*$E383), "")</f>
        <v>0</v>
      </c>
      <c r="N383" s="28" t="str">
        <f>IFERROR(IF(M383=0, "", ROUNDUP(M383/E383, 0)*0.00753), "")</f>
        <v/>
      </c>
      <c r="O383" s="29" t="s">
        <v>24</v>
      </c>
      <c r="P383" s="30" t="s">
        <v>24</v>
      </c>
    </row>
    <row r="384" spans="1:16" ht="15" customHeight="1" x14ac:dyDescent="0.25">
      <c r="A384" s="19" t="s">
        <v>527</v>
      </c>
      <c r="B384" s="20" t="s">
        <v>528</v>
      </c>
      <c r="C384" s="21">
        <v>0.63</v>
      </c>
      <c r="D384" s="22">
        <v>6</v>
      </c>
      <c r="E384" s="21">
        <v>3.78</v>
      </c>
      <c r="F384" s="21"/>
      <c r="G384" s="22">
        <v>40</v>
      </c>
      <c r="H384" s="45" t="s">
        <v>529</v>
      </c>
      <c r="I384" s="24" t="s">
        <v>24</v>
      </c>
      <c r="J384" s="24" t="s">
        <v>24</v>
      </c>
      <c r="K384" s="25" t="s">
        <v>25</v>
      </c>
      <c r="L384" s="26">
        <v>0</v>
      </c>
      <c r="M384" s="27">
        <f>IFERROR(IF(L384="", 0, CEILING(L384/$E384, 1)*$E384), "")</f>
        <v>0</v>
      </c>
      <c r="N384" s="28" t="str">
        <f>IFERROR(IF(M384=0, "", ROUNDUP(M384/E384, 0)*0.00753), "")</f>
        <v/>
      </c>
      <c r="O384" s="29" t="s">
        <v>24</v>
      </c>
      <c r="P384" s="30" t="s">
        <v>24</v>
      </c>
    </row>
    <row r="385" spans="1:16" ht="15" customHeight="1" x14ac:dyDescent="0.25">
      <c r="A385" s="31"/>
      <c r="B385" s="32"/>
      <c r="C385" s="33"/>
      <c r="D385" s="33"/>
      <c r="E385" s="33"/>
      <c r="F385" s="33"/>
      <c r="G385" s="34"/>
      <c r="H385" s="35" t="s">
        <v>26</v>
      </c>
      <c r="I385" s="36"/>
      <c r="J385" s="37"/>
      <c r="K385" s="38" t="s">
        <v>27</v>
      </c>
      <c r="L385" s="39">
        <f>IFERROR(L383/E383, "0")+IFERROR(L384/E384, "0")</f>
        <v>0</v>
      </c>
      <c r="M385" s="39">
        <f>IFERROR(M383/E383, "0")+IFERROR(M384/E384, "0")</f>
        <v>0</v>
      </c>
      <c r="N385" s="40">
        <f>IFERROR(IF(N383="", 0, N383), "0")+IFERROR(IF(N384="", 0, N384), "0")</f>
        <v>0</v>
      </c>
      <c r="O385" s="41"/>
      <c r="P385" s="41"/>
    </row>
    <row r="386" spans="1:16" ht="15" customHeight="1" x14ac:dyDescent="0.25">
      <c r="A386" s="31"/>
      <c r="B386" s="32"/>
      <c r="C386" s="33"/>
      <c r="D386" s="33"/>
      <c r="E386" s="33"/>
      <c r="F386" s="33"/>
      <c r="G386" s="34"/>
      <c r="H386" s="35" t="s">
        <v>26</v>
      </c>
      <c r="I386" s="36"/>
      <c r="J386" s="37"/>
      <c r="K386" s="38" t="s">
        <v>25</v>
      </c>
      <c r="L386" s="39">
        <f>IFERROR(SUM(L383:L384), "0")</f>
        <v>0</v>
      </c>
      <c r="M386" s="39">
        <f>IFERROR(SUM(M383:M384), "0")</f>
        <v>0</v>
      </c>
      <c r="N386" s="38"/>
      <c r="O386" s="41"/>
      <c r="P386" s="41"/>
    </row>
    <row r="387" spans="1:16" ht="15" customHeight="1" x14ac:dyDescent="0.25">
      <c r="C387" s="104" t="s">
        <v>28</v>
      </c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</row>
    <row r="388" spans="1:16" ht="15" customHeight="1" x14ac:dyDescent="0.25">
      <c r="A388" s="19" t="s">
        <v>530</v>
      </c>
      <c r="B388" s="20"/>
      <c r="C388" s="21">
        <v>1.3</v>
      </c>
      <c r="D388" s="22">
        <v>6</v>
      </c>
      <c r="E388" s="21">
        <v>7.8</v>
      </c>
      <c r="F388" s="21"/>
      <c r="G388" s="22">
        <v>40</v>
      </c>
      <c r="H388" s="44" t="s">
        <v>531</v>
      </c>
      <c r="I388" s="24" t="s">
        <v>24</v>
      </c>
      <c r="J388" s="24" t="s">
        <v>24</v>
      </c>
      <c r="K388" s="25" t="s">
        <v>25</v>
      </c>
      <c r="L388" s="26">
        <v>0</v>
      </c>
      <c r="M388" s="27">
        <f>IFERROR(IF(L388="", 0, CEILING(L388/$E388, 1)*$E388), "")</f>
        <v>0</v>
      </c>
      <c r="N388" s="28" t="str">
        <f>IFERROR(IF(M388=0, "", ROUNDUP(M388/E388, 0)*0.02175), "")</f>
        <v/>
      </c>
      <c r="O388" s="29" t="s">
        <v>24</v>
      </c>
      <c r="P388" s="30" t="s">
        <v>24</v>
      </c>
    </row>
    <row r="389" spans="1:16" ht="15" customHeight="1" x14ac:dyDescent="0.25">
      <c r="A389" s="19" t="s">
        <v>532</v>
      </c>
      <c r="B389" s="20"/>
      <c r="C389" s="21">
        <v>1.3</v>
      </c>
      <c r="D389" s="22">
        <v>6</v>
      </c>
      <c r="E389" s="21">
        <v>7.8</v>
      </c>
      <c r="F389" s="21"/>
      <c r="G389" s="22">
        <v>30</v>
      </c>
      <c r="H389" s="23" t="s">
        <v>533</v>
      </c>
      <c r="I389" s="24" t="s">
        <v>24</v>
      </c>
      <c r="J389" s="24" t="s">
        <v>24</v>
      </c>
      <c r="K389" s="25" t="s">
        <v>25</v>
      </c>
      <c r="L389" s="26">
        <v>0</v>
      </c>
      <c r="M389" s="27">
        <f>IFERROR(IF(L389="", 0, CEILING(L389/$E389, 1)*$E389), "")</f>
        <v>0</v>
      </c>
      <c r="N389" s="28" t="str">
        <f>IFERROR(IF(M389=0, "", ROUNDUP(M389/E389, 0)*0.02175), "")</f>
        <v/>
      </c>
      <c r="O389" s="29" t="s">
        <v>24</v>
      </c>
      <c r="P389" s="30" t="s">
        <v>24</v>
      </c>
    </row>
    <row r="390" spans="1:16" ht="15" customHeight="1" x14ac:dyDescent="0.25">
      <c r="A390" s="19" t="s">
        <v>534</v>
      </c>
      <c r="B390" s="20"/>
      <c r="C390" s="21">
        <v>0.5</v>
      </c>
      <c r="D390" s="22">
        <v>6</v>
      </c>
      <c r="E390" s="21">
        <v>3</v>
      </c>
      <c r="F390" s="21"/>
      <c r="G390" s="22">
        <v>30</v>
      </c>
      <c r="H390" s="23" t="s">
        <v>535</v>
      </c>
      <c r="I390" s="24" t="s">
        <v>24</v>
      </c>
      <c r="J390" s="24" t="s">
        <v>24</v>
      </c>
      <c r="K390" s="25" t="s">
        <v>25</v>
      </c>
      <c r="L390" s="26">
        <v>0</v>
      </c>
      <c r="M390" s="27">
        <f>IFERROR(IF(L390="", 0, CEILING(L390/$E390, 1)*$E390), "")</f>
        <v>0</v>
      </c>
      <c r="N390" s="28" t="str">
        <f>IFERROR(IF(M390=0, "", ROUNDUP(M390/E390, 0)*0.00753), "")</f>
        <v/>
      </c>
      <c r="O390" s="29" t="s">
        <v>24</v>
      </c>
      <c r="P390" s="30" t="s">
        <v>24</v>
      </c>
    </row>
    <row r="391" spans="1:16" x14ac:dyDescent="0.25">
      <c r="A391" s="31"/>
      <c r="B391" s="32"/>
      <c r="C391" s="33"/>
      <c r="D391" s="33"/>
      <c r="E391" s="33"/>
      <c r="F391" s="33"/>
      <c r="G391" s="34"/>
      <c r="H391" s="35" t="s">
        <v>26</v>
      </c>
      <c r="I391" s="36"/>
      <c r="J391" s="37"/>
      <c r="K391" s="38" t="s">
        <v>27</v>
      </c>
      <c r="L391" s="39">
        <f>IFERROR(L388/E388, "0")+IFERROR(L389/E389, "0")+IFERROR(L390/E390, "0")</f>
        <v>0</v>
      </c>
      <c r="M391" s="39">
        <f>IFERROR(M388/E388, "0")+IFERROR(M389/E389, "0")+IFERROR(M390/E390, "0")</f>
        <v>0</v>
      </c>
      <c r="N391" s="40">
        <f>IFERROR(IF(N388="", 0, N388), "0")+IFERROR(IF(N389="", 0, N389), "0")+IFERROR(IF(N390="", 0, N390), "0")</f>
        <v>0</v>
      </c>
      <c r="O391" s="41"/>
      <c r="P391" s="41"/>
    </row>
    <row r="392" spans="1:16" x14ac:dyDescent="0.25">
      <c r="A392" s="31"/>
      <c r="B392" s="32"/>
      <c r="C392" s="33"/>
      <c r="D392" s="33"/>
      <c r="E392" s="33"/>
      <c r="F392" s="33"/>
      <c r="G392" s="34"/>
      <c r="H392" s="35" t="s">
        <v>26</v>
      </c>
      <c r="I392" s="36"/>
      <c r="J392" s="37"/>
      <c r="K392" s="38" t="s">
        <v>25</v>
      </c>
      <c r="L392" s="39">
        <f>IFERROR(SUM(L388:L390), "0")</f>
        <v>0</v>
      </c>
      <c r="M392" s="39">
        <f>IFERROR(SUM(M388:M390), "0")</f>
        <v>0</v>
      </c>
      <c r="N392" s="38"/>
      <c r="O392" s="41"/>
      <c r="P392" s="41"/>
    </row>
    <row r="393" spans="1:16" ht="15" customHeight="1" x14ac:dyDescent="0.25">
      <c r="A393" s="31"/>
      <c r="B393" s="32"/>
      <c r="C393" s="33"/>
      <c r="D393" s="33"/>
      <c r="E393" s="33"/>
      <c r="F393" s="33"/>
      <c r="G393" s="46"/>
      <c r="H393" s="47" t="s">
        <v>536</v>
      </c>
      <c r="I393" s="48"/>
      <c r="J393" s="49"/>
      <c r="K393" s="38" t="s">
        <v>25</v>
      </c>
      <c r="L393" s="39">
        <f>IFERROR(L8+L17+L22+L26+L30+L37+L44+L64+L73+L85+L95+L102+L110+L118+L136+L140+L157+L184+L193+L199+L206+L217+L222+L228+L234+L238+L242+L246+L259+L264+L269+L273+L277+L285+L290+L295+L299+L306+L316+L323+L327+L333+L341+L352+L356+L364+L369+L376+L381+L386+L392, "0")</f>
        <v>0</v>
      </c>
      <c r="M393" s="39">
        <f>IFERROR(M8+M17+M22+M26+M30+M37+M44+M64+M73+M85+M95+M102+M110+M118+M136+M140+M157+M184+M193+M199+M206+M217+M222+M228+M234+M238+M242+M246+M259+M264+M269+M273+M277+M285+M290+M295+M299+M306+M316+M323+M327+M333+M341+M352+M356+M364+M369+M376+M381+M386+M392, "0")</f>
        <v>0</v>
      </c>
      <c r="N393" s="38"/>
      <c r="O393" s="41"/>
      <c r="P393" s="41"/>
    </row>
    <row r="394" spans="1:16" x14ac:dyDescent="0.25">
      <c r="A394" s="31"/>
      <c r="B394" s="32"/>
      <c r="C394" s="33"/>
      <c r="D394" s="33"/>
      <c r="E394" s="33"/>
      <c r="F394" s="33"/>
      <c r="G394" s="46"/>
      <c r="H394" s="47" t="s">
        <v>537</v>
      </c>
      <c r="I394" s="48"/>
      <c r="J394" s="49"/>
      <c r="K394" s="38" t="s">
        <v>25</v>
      </c>
      <c r="L394" s="39">
        <f>IFERROR(IFERROR(L6*#REF!/E6, "0")+IFERROR(L10*#REF!/E10, "0")+IFERROR(L11*#REF!/E11, "0")+IFERROR(L12*#REF!/E12, "0")+IFERROR(L13*#REF!/E13, "0")+IFERROR(L14*#REF!/E14, "0")+IFERROR(L15*#REF!/E15, "0")+IFERROR(L19*#REF!/E19, "0")+IFERROR(L20*#REF!/E20, "0")+IFERROR(L24*#REF!/E24, "0")+IFERROR(L28*#REF!/E28, "0")+IFERROR(L34*#REF!/E34, "0")+IFERROR(L35*#REF!/E35, "0")+IFERROR(L40*#REF!/E40, "0")+IFERROR(L41*#REF!/E41, "0")+IFERROR(L42*#REF!/E42, "0")+IFERROR(L47*#REF!/E47, "0")+IFERROR(L48*#REF!/E48, "0")+IFERROR(L49*#REF!/E49, "0")+IFERROR(L50*#REF!/E50, "0")+IFERROR(L51*#REF!/E51, "0")+IFERROR(L52*#REF!/E52, "0")+IFERROR(L53*#REF!/E53, "0")+IFERROR(L54*#REF!/E54, "0")+IFERROR(L55*#REF!/E55, "0")+IFERROR(L56*#REF!/E56, "0")+IFERROR(L57*#REF!/E57, "0")+IFERROR(L58*#REF!/E58, "0")+IFERROR(L59*#REF!/E59, "0")+IFERROR(L60*#REF!/E60, "0")+IFERROR(L61*#REF!/E61, "0")+IFERROR(L62*#REF!/E62, "0")+IFERROR(L66*#REF!/E66, "0")+IFERROR(L67*#REF!/E67, "0")+IFERROR(L68*#REF!/E68, "0")+IFERROR(L69*#REF!/E69, "0")+IFERROR(L70*#REF!/E70, "0")+IFERROR(L71*#REF!/E71, "0")+IFERROR(L75*#REF!/E75, "0")+IFERROR(L76*#REF!/E76, "0")+IFERROR(L77*#REF!/E77, "0")+IFERROR(L78*#REF!/E78, "0")+IFERROR(L79*#REF!/E79, "0")+IFERROR(L80*#REF!/E80, "0")+IFERROR(L81*#REF!/E81, "0")+IFERROR(L82*#REF!/E82, "0")+IFERROR(L83*#REF!/E83, "0")+IFERROR(L87*#REF!/E87, "0")+IFERROR(L88*#REF!/E88, "0")+IFERROR(L89*#REF!/E89, "0")+IFERROR(L90*#REF!/E90, "0")+IFERROR(L91*#REF!/E91, "0")+IFERROR(L92*#REF!/E92, "0")+IFERROR(L93*#REF!/E93, "0")+IFERROR(L97*#REF!/E97, "0")+IFERROR(L98*#REF!/E98, "0")+IFERROR(L99*#REF!/E99, "0")+IFERROR(L100*#REF!/E100, "0")+IFERROR(L105*#REF!/E105, "0")+IFERROR(L106*#REF!/E106, "0")+IFERROR(L107*#REF!/E107, "0")+IFERROR(L108*#REF!/E108, "0")+IFERROR(L114*#REF!/E114, "0")+IFERROR(L115*#REF!/E115, "0")+IFERROR(L116*#REF!/E116, "0")+IFERROR(L121*#REF!/E121, "0")+IFERROR(L122*#REF!/E122, "0")+IFERROR(L123*#REF!/E123, "0")+IFERROR(L124*#REF!/E124, "0")+IFERROR(L125*#REF!/E125, "0")+IFERROR(L126*#REF!/E126, "0")+IFERROR(L127*#REF!/E127, "0")+IFERROR(L128*#REF!/E128, "0")+IFERROR(L129*#REF!/E129, "0")+IFERROR(L130*#REF!/E130, "0")+IFERROR(L131*#REF!/E131, "0")+IFERROR(L132*#REF!/E132, "0")+IFERROR(L133*#REF!/E133, "0")+IFERROR(L134*#REF!/E134, "0")+IFERROR(L138*#REF!/E138, "0")+IFERROR(L142*#REF!/E142, "0")+IFERROR(L143*#REF!/E143, "0")+IFERROR(L144*#REF!/E144, "0")+IFERROR(L145*#REF!/E145, "0")+IFERROR(L146*#REF!/E146, "0")+IFERROR(L147*#REF!/E147, "0")+IFERROR(L148*#REF!/E148, "0")+IFERROR(L149*#REF!/E149, "0")+IFERROR(L150*#REF!/E150, "0")+IFERROR(L151*#REF!/E151, "0")+IFERROR(L152*#REF!/E152, "0")+IFERROR(L153*#REF!/E153, "0")+IFERROR(L154*#REF!/E154, "0")+IFERROR(L155*#REF!/E155, "0")+IFERROR(L159*#REF!/E159, "0")+IFERROR(L160*#REF!/E160, "0")+IFERROR(L161*#REF!/E161, "0")+IFERROR(L162*#REF!/E162, "0")+IFERROR(L163*#REF!/E163, "0")+IFERROR(L164*#REF!/E164, "0")+IFERROR(L165*#REF!/E165, "0")+IFERROR(L166*#REF!/E166, "0")+IFERROR(L167*#REF!/E167, "0")+IFERROR(L168*#REF!/E168, "0")+IFERROR(L169*#REF!/E169, "0")+IFERROR(L170*#REF!/E170, "0")+IFERROR(L171*#REF!/E171, "0")+IFERROR(L172*#REF!/E172, "0")+IFERROR(L173*#REF!/E173, "0")+IFERROR(L174*#REF!/E174, "0")+IFERROR(L175*#REF!/E175, "0")+IFERROR(L176*#REF!/E176, "0")+IFERROR(L177*#REF!/E177, "0")+IFERROR(L178*#REF!/E178, "0")+IFERROR(L179*#REF!/E179, "0")+IFERROR(L180*#REF!/E180, "0")+IFERROR(L181*#REF!/E181, "0")+IFERROR(L182*#REF!/E182, "0")+IFERROR(L186*#REF!/E186, "0")+IFERROR(L187*#REF!/E187, "0")+IFERROR(L188*#REF!/E188, "0")+IFERROR(L189*#REF!/E189, "0")+IFERROR(L190*#REF!/E190, "0")+IFERROR(L191*#REF!/E191, "0")+IFERROR(L195*#REF!/E195, "0")+IFERROR(L196*#REF!/E196, "0")+IFERROR(L197*#REF!/E197, "0")+IFERROR(L201*#REF!/E201, "0")+IFERROR(L202*#REF!/E202, "0")+IFERROR(L203*#REF!/E203, "0")+IFERROR(L204*#REF!/E204, "0")+IFERROR(L209*#REF!/E209, "0")+IFERROR(L210*#REF!/E210, "0")+IFERROR(L211*#REF!/E211, "0")+IFERROR(L212*#REF!/E212, "0")+IFERROR(L213*#REF!/E213, "0")+IFERROR(L214*#REF!/E214, "0")+IFERROR(L215*#REF!/E215, "0")+IFERROR(L219*#REF!/E219, "0")+IFERROR(L220*#REF!/E220, "0")+IFERROR(L225*#REF!/E225, "0")+IFERROR(L226*#REF!/E226, "0")+IFERROR(L230*#REF!/E230, "0")+IFERROR(L231*#REF!/E231, "0")+IFERROR(L232*#REF!/E232, "0")+IFERROR(L236*#REF!/E236, "0")+IFERROR(L240*#REF!/E240, "0")+IFERROR(L244*#REF!/E244, "0")+IFERROR(L250*#REF!/E250, "0")+IFERROR(L251*#REF!/E251, "0")+IFERROR(L252*#REF!/E252, "0")+IFERROR(L253*#REF!/E253, "0")+IFERROR(L254*#REF!/E254, "0")+IFERROR(L255*#REF!/E255, "0")+IFERROR(L256*#REF!/E256, "0")+IFERROR(L257*#REF!/E257, "0")+IFERROR(L261*#REF!/E261, "0")+IFERROR(L262*#REF!/E262, "0")+IFERROR(L266*#REF!/E266, "0")+IFERROR(L267*#REF!/E267, "0")+IFERROR(L271*#REF!/E271, "0")+IFERROR(L275*#REF!/E275, "0")+IFERROR(L280*#REF!/E280, "0")+IFERROR(L281*#REF!/E281, "0")+IFERROR(L282*#REF!/E282, "0")+IFERROR(L283*#REF!/E283, "0")+IFERROR(L287*#REF!/E287, "0")+IFERROR(L288*#REF!/E288, "0")+IFERROR(L292*#REF!/E292, "0")+IFERROR(L293*#REF!/E293, "0")+IFERROR(L297*#REF!/E297, "0")+IFERROR(L303*#REF!/E303, "0")+IFERROR(L304*#REF!/E304, "0")+IFERROR(L308*#REF!/E308, "0")+IFERROR(L309*#REF!/E309, "0")+IFERROR(L310*#REF!/E310, "0")+IFERROR(L311*#REF!/E311, "0")+IFERROR(L312*#REF!/E312, "0")+IFERROR(L313*#REF!/E313, "0")+IFERROR(L314*#REF!/E314, "0")+IFERROR(L318*#REF!/E318, "0")+IFERROR(L319*#REF!/E319, "0")+IFERROR(L320*#REF!/E320, "0")+IFERROR(L321*#REF!/E321, "0")+IFERROR(L325*#REF!/E325, "0")+IFERROR(L330*#REF!/E330, "0")+IFERROR(L331*#REF!/E331, "0")+IFERROR(L335*#REF!/E335, "0")+IFERROR(L336*#REF!/E336, "0")+IFERROR(L337*#REF!/E337, "0")+IFERROR(L338*#REF!/E338, "0")+IFERROR(L339*#REF!/E339, "0")+IFERROR(L345*#REF!/E345, "0")+IFERROR(L346*#REF!/E346, "0")+IFERROR(L347*#REF!/E347, "0")+IFERROR(L348*#REF!/E348, "0")+IFERROR(L349*#REF!/E349, "0")+IFERROR(L350*#REF!/E350, "0")+IFERROR(L354*#REF!/E354, "0")+IFERROR(L358*#REF!/E358, "0")+IFERROR(L359*#REF!/E359, "0")+IFERROR(L360*#REF!/E360, "0")+IFERROR(L361*#REF!/E361, "0")+IFERROR(L362*#REF!/E362, "0")+IFERROR(L366*#REF!/E366, "0")+IFERROR(L367*#REF!/E367, "0")+IFERROR(L373*#REF!/E373, "0")+IFERROR(L374*#REF!/E374, "0")+IFERROR(L378*#REF!/E378, "0")+IFERROR(L379*#REF!/E379, "0")+IFERROR(L383*#REF!/E383, "0")+IFERROR(L384*#REF!/E384, "0")+IFERROR(L388*#REF!/E388, "0")+IFERROR(L389*#REF!/E389, "0")+IFERROR(L390*#REF!/E390, "0"), "0")</f>
        <v>0</v>
      </c>
      <c r="M394" s="39">
        <f>IFERROR(IFERROR(M6*#REF!/E6, "0")+IFERROR(M10*#REF!/E10, "0")+IFERROR(M11*#REF!/E11, "0")+IFERROR(M12*#REF!/E12, "0")+IFERROR(M13*#REF!/E13, "0")+IFERROR(M14*#REF!/E14, "0")+IFERROR(M15*#REF!/E15, "0")+IFERROR(M19*#REF!/E19, "0")+IFERROR(M20*#REF!/E20, "0")+IFERROR(M24*#REF!/E24, "0")+IFERROR(M28*#REF!/E28, "0")+IFERROR(M34*#REF!/E34, "0")+IFERROR(M35*#REF!/E35, "0")+IFERROR(M40*#REF!/E40, "0")+IFERROR(M41*#REF!/E41, "0")+IFERROR(M42*#REF!/E42, "0")+IFERROR(M47*#REF!/E47, "0")+IFERROR(M48*#REF!/E48, "0")+IFERROR(M49*#REF!/E49, "0")+IFERROR(M50*#REF!/E50, "0")+IFERROR(M51*#REF!/E51, "0")+IFERROR(M52*#REF!/E52, "0")+IFERROR(M53*#REF!/E53, "0")+IFERROR(M54*#REF!/E54, "0")+IFERROR(M55*#REF!/E55, "0")+IFERROR(M56*#REF!/E56, "0")+IFERROR(M57*#REF!/E57, "0")+IFERROR(M58*#REF!/E58, "0")+IFERROR(M59*#REF!/E59, "0")+IFERROR(M60*#REF!/E60, "0")+IFERROR(M61*#REF!/E61, "0")+IFERROR(M62*#REF!/E62, "0")+IFERROR(M66*#REF!/E66, "0")+IFERROR(M67*#REF!/E67, "0")+IFERROR(M68*#REF!/E68, "0")+IFERROR(M69*#REF!/E69, "0")+IFERROR(M70*#REF!/E70, "0")+IFERROR(M71*#REF!/E71, "0")+IFERROR(M75*#REF!/E75, "0")+IFERROR(M76*#REF!/E76, "0")+IFERROR(M77*#REF!/E77, "0")+IFERROR(M78*#REF!/E78, "0")+IFERROR(M79*#REF!/E79, "0")+IFERROR(M80*#REF!/E80, "0")+IFERROR(M81*#REF!/E81, "0")+IFERROR(M82*#REF!/E82, "0")+IFERROR(M83*#REF!/E83, "0")+IFERROR(M87*#REF!/E87, "0")+IFERROR(M88*#REF!/E88, "0")+IFERROR(M89*#REF!/E89, "0")+IFERROR(M90*#REF!/E90, "0")+IFERROR(M91*#REF!/E91, "0")+IFERROR(M92*#REF!/E92, "0")+IFERROR(M93*#REF!/E93, "0")+IFERROR(M97*#REF!/E97, "0")+IFERROR(M98*#REF!/E98, "0")+IFERROR(M99*#REF!/E99, "0")+IFERROR(M100*#REF!/E100, "0")+IFERROR(M105*#REF!/E105, "0")+IFERROR(M106*#REF!/E106, "0")+IFERROR(M107*#REF!/E107, "0")+IFERROR(M108*#REF!/E108, "0")+IFERROR(M114*#REF!/E114, "0")+IFERROR(M115*#REF!/E115, "0")+IFERROR(M116*#REF!/E116, "0")+IFERROR(M121*#REF!/E121, "0")+IFERROR(M122*#REF!/E122, "0")+IFERROR(M123*#REF!/E123, "0")+IFERROR(M124*#REF!/E124, "0")+IFERROR(M125*#REF!/E125, "0")+IFERROR(M126*#REF!/E126, "0")+IFERROR(M127*#REF!/E127, "0")+IFERROR(M128*#REF!/E128, "0")+IFERROR(M129*#REF!/E129, "0")+IFERROR(M130*#REF!/E130, "0")+IFERROR(M131*#REF!/E131, "0")+IFERROR(M132*#REF!/E132, "0")+IFERROR(M133*#REF!/E133, "0")+IFERROR(M134*#REF!/E134, "0")+IFERROR(M138*#REF!/E138, "0")+IFERROR(M142*#REF!/E142, "0")+IFERROR(M143*#REF!/E143, "0")+IFERROR(M144*#REF!/E144, "0")+IFERROR(M145*#REF!/E145, "0")+IFERROR(M146*#REF!/E146, "0")+IFERROR(M147*#REF!/E147, "0")+IFERROR(M148*#REF!/E148, "0")+IFERROR(M149*#REF!/E149, "0")+IFERROR(M150*#REF!/E150, "0")+IFERROR(M151*#REF!/E151, "0")+IFERROR(M152*#REF!/E152, "0")+IFERROR(M153*#REF!/E153, "0")+IFERROR(M154*#REF!/E154, "0")+IFERROR(M155*#REF!/E155, "0")+IFERROR(M159*#REF!/E159, "0")+IFERROR(M160*#REF!/E160, "0")+IFERROR(M161*#REF!/E161, "0")+IFERROR(M162*#REF!/E162, "0")+IFERROR(M163*#REF!/E163, "0")+IFERROR(M164*#REF!/E164, "0")+IFERROR(M165*#REF!/E165, "0")+IFERROR(M166*#REF!/E166, "0")+IFERROR(M167*#REF!/E167, "0")+IFERROR(M168*#REF!/E168, "0")+IFERROR(M169*#REF!/E169, "0")+IFERROR(M170*#REF!/E170, "0")+IFERROR(M171*#REF!/E171, "0")+IFERROR(M172*#REF!/E172, "0")+IFERROR(M173*#REF!/E173, "0")+IFERROR(M174*#REF!/E174, "0")+IFERROR(M175*#REF!/E175, "0")+IFERROR(M176*#REF!/E176, "0")+IFERROR(M177*#REF!/E177, "0")+IFERROR(M178*#REF!/E178, "0")+IFERROR(M179*#REF!/E179, "0")+IFERROR(M180*#REF!/E180, "0")+IFERROR(M181*#REF!/E181, "0")+IFERROR(M182*#REF!/E182, "0")+IFERROR(M186*#REF!/E186, "0")+IFERROR(M187*#REF!/E187, "0")+IFERROR(M188*#REF!/E188, "0")+IFERROR(M189*#REF!/E189, "0")+IFERROR(M190*#REF!/E190, "0")+IFERROR(M191*#REF!/E191, "0")+IFERROR(M195*#REF!/E195, "0")+IFERROR(M196*#REF!/E196, "0")+IFERROR(M197*#REF!/E197, "0")+IFERROR(M201*#REF!/E201, "0")+IFERROR(M202*#REF!/E202, "0")+IFERROR(M203*#REF!/E203, "0")+IFERROR(M204*#REF!/E204, "0")+IFERROR(M209*#REF!/E209, "0")+IFERROR(M210*#REF!/E210, "0")+IFERROR(M211*#REF!/E211, "0")+IFERROR(M212*#REF!/E212, "0")+IFERROR(M213*#REF!/E213, "0")+IFERROR(M214*#REF!/E214, "0")+IFERROR(M215*#REF!/E215, "0")+IFERROR(M219*#REF!/E219, "0")+IFERROR(M220*#REF!/E220, "0")+IFERROR(M225*#REF!/E225, "0")+IFERROR(M226*#REF!/E226, "0")+IFERROR(M230*#REF!/E230, "0")+IFERROR(M231*#REF!/E231, "0")+IFERROR(M232*#REF!/E232, "0")+IFERROR(M236*#REF!/E236, "0")+IFERROR(M240*#REF!/E240, "0")+IFERROR(M244*#REF!/E244, "0")+IFERROR(M250*#REF!/E250, "0")+IFERROR(M251*#REF!/E251, "0")+IFERROR(M252*#REF!/E252, "0")+IFERROR(M253*#REF!/E253, "0")+IFERROR(M254*#REF!/E254, "0")+IFERROR(M255*#REF!/E255, "0")+IFERROR(M256*#REF!/E256, "0")+IFERROR(M257*#REF!/E257, "0")+IFERROR(M261*#REF!/E261, "0")+IFERROR(M262*#REF!/E262, "0")+IFERROR(M266*#REF!/E266, "0")+IFERROR(M267*#REF!/E267, "0")+IFERROR(M271*#REF!/E271, "0")+IFERROR(M275*#REF!/E275, "0")+IFERROR(M280*#REF!/E280, "0")+IFERROR(M281*#REF!/E281, "0")+IFERROR(M282*#REF!/E282, "0")+IFERROR(M283*#REF!/E283, "0")+IFERROR(M287*#REF!/E287, "0")+IFERROR(M288*#REF!/E288, "0")+IFERROR(M292*#REF!/E292, "0")+IFERROR(M293*#REF!/E293, "0")+IFERROR(M297*#REF!/E297, "0")+IFERROR(M303*#REF!/E303, "0")+IFERROR(M304*#REF!/E304, "0")+IFERROR(M308*#REF!/E308, "0")+IFERROR(M309*#REF!/E309, "0")+IFERROR(M310*#REF!/E310, "0")+IFERROR(M311*#REF!/E311, "0")+IFERROR(M312*#REF!/E312, "0")+IFERROR(M313*#REF!/E313, "0")+IFERROR(M314*#REF!/E314, "0")+IFERROR(M318*#REF!/E318, "0")+IFERROR(M319*#REF!/E319, "0")+IFERROR(M320*#REF!/E320, "0")+IFERROR(M321*#REF!/E321, "0")+IFERROR(M325*#REF!/E325, "0")+IFERROR(M330*#REF!/E330, "0")+IFERROR(M331*#REF!/E331, "0")+IFERROR(M335*#REF!/E335, "0")+IFERROR(M336*#REF!/E336, "0")+IFERROR(M337*#REF!/E337, "0")+IFERROR(M338*#REF!/E338, "0")+IFERROR(M339*#REF!/E339, "0")+IFERROR(M345*#REF!/E345, "0")+IFERROR(M346*#REF!/E346, "0")+IFERROR(M347*#REF!/E347, "0")+IFERROR(M348*#REF!/E348, "0")+IFERROR(M349*#REF!/E349, "0")+IFERROR(M350*#REF!/E350, "0")+IFERROR(M354*#REF!/E354, "0")+IFERROR(M358*#REF!/E358, "0")+IFERROR(M359*#REF!/E359, "0")+IFERROR(M360*#REF!/E360, "0")+IFERROR(M361*#REF!/E361, "0")+IFERROR(M362*#REF!/E362, "0")+IFERROR(M366*#REF!/E366, "0")+IFERROR(M367*#REF!/E367, "0")+IFERROR(M373*#REF!/E373, "0")+IFERROR(M374*#REF!/E374, "0")+IFERROR(M378*#REF!/E378, "0")+IFERROR(M379*#REF!/E379, "0")+IFERROR(M383*#REF!/E383, "0")+IFERROR(M384*#REF!/E384, "0")+IFERROR(M388*#REF!/E388, "0")+IFERROR(M389*#REF!/E389, "0")+IFERROR(M390*#REF!/E390, "0"), "0")</f>
        <v>0</v>
      </c>
      <c r="N394" s="38"/>
      <c r="O394" s="41"/>
      <c r="P394" s="41"/>
    </row>
    <row r="395" spans="1:16" x14ac:dyDescent="0.25">
      <c r="A395" s="31"/>
      <c r="B395" s="32"/>
      <c r="C395" s="33"/>
      <c r="D395" s="33"/>
      <c r="E395" s="33"/>
      <c r="F395" s="33"/>
      <c r="G395" s="46"/>
      <c r="H395" s="47" t="s">
        <v>538</v>
      </c>
      <c r="I395" s="48"/>
      <c r="J395" s="49"/>
      <c r="K395" s="38" t="s">
        <v>539</v>
      </c>
      <c r="L395" s="50">
        <f>ROUNDUP(IFERROR(SUMPRODUCT(1/#REF!*(L6/E6)), "0")+IFERROR(SUMPRODUCT(1/#REF!*(L10:L15/E10:E15)), "0")+IFERROR(SUMPRODUCT(1/#REF!*(L19:L20/E19:E20)), "0")+IFERROR(SUMPRODUCT(1/#REF!*(L24/E24)), "0")+IFERROR(SUMPRODUCT(1/#REF!*(L28/E28)), "0")+IFERROR(SUMPRODUCT(1/#REF!*(L34:L35/E34:E35)), "0")+IFERROR(SUMPRODUCT(1/#REF!*(L40:L42/E40:E42)), "0")+IFERROR(SUMPRODUCT(1/#REF!*(L47:L62/E47:E62)), "0")+IFERROR(SUMPRODUCT(1/#REF!*(L66:L71/E66:E71)), "0")+IFERROR(SUMPRODUCT(1/#REF!*(L75:L83/E75:E83)), "0")+IFERROR(SUMPRODUCT(1/#REF!*(L87:L93/E87:E93)), "0")+IFERROR(SUMPRODUCT(1/#REF!*(L97:L100/E97:E100)), "0")+IFERROR(SUMPRODUCT(1/#REF!*(L105:L108/E105:E108)), "0")+IFERROR(SUMPRODUCT(1/#REF!*(L114:L116/E114:E116)), "0")+IFERROR(SUMPRODUCT(1/#REF!*(L121:L134/E121:E134)), "0")+IFERROR(SUMPRODUCT(1/#REF!*(L138/E138)), "0")+IFERROR(SUMPRODUCT(1/#REF!*(L142:L155/E142:E155)), "0")+IFERROR(SUMPRODUCT(1/#REF!*(L159:L182/E159:E182)), "0")+IFERROR(SUMPRODUCT(1/#REF!*(L186:L191/E186:E191)), "0")+IFERROR(SUMPRODUCT(1/#REF!*(L195:L197/E195:E197)), "0")+IFERROR(SUMPRODUCT(1/#REF!*(L201:L204/E201:E204)), "0")+IFERROR(SUMPRODUCT(1/#REF!*(L209:L215/E209:E215)), "0")+IFERROR(SUMPRODUCT(1/#REF!*(L219:L220/E219:E220)), "0")+IFERROR(SUMPRODUCT(1/#REF!*(L225:L226/E225:E226)), "0")+IFERROR(SUMPRODUCT(1/#REF!*(L230:L232/E230:E232)), "0")+IFERROR(SUMPRODUCT(1/#REF!*(L236/E236)), "0")+IFERROR(SUMPRODUCT(1/#REF!*(L240/E240)), "0")+IFERROR(SUMPRODUCT(1/#REF!*(L244/E244)), "0")+IFERROR(SUMPRODUCT(1/#REF!*(L250:L257/E250:E257)), "0")+IFERROR(SUMPRODUCT(1/#REF!*(L261:L262/E261:E262)), "0")+IFERROR(SUMPRODUCT(1/#REF!*(L266:L267/E266:E267)), "0")+IFERROR(SUMPRODUCT(1/#REF!*(L271/E271)), "0")+IFERROR(SUMPRODUCT(1/#REF!*(L275/E275)), "0")+IFERROR(SUMPRODUCT(1/#REF!*(L280:L283/E280:E283)), "0")+IFERROR(SUMPRODUCT(1/#REF!*(L287:L288/E287:E288)), "0")+IFERROR(SUMPRODUCT(1/#REF!*(L292:L293/E292:E293)), "0")+IFERROR(SUMPRODUCT(1/#REF!*(L297/E297)), "0")+IFERROR(SUMPRODUCT(1/#REF!*(L303:L304/E303:E304)), "0")+IFERROR(SUMPRODUCT(1/#REF!*(L308:L314/E308:E314)), "0")+IFERROR(SUMPRODUCT(1/#REF!*(L318:L321/E318:E321)), "0")+IFERROR(SUMPRODUCT(1/#REF!*(L325/E325)), "0")+IFERROR(SUMPRODUCT(1/#REF!*(L330:L331/E330:E331)), "0")+IFERROR(SUMPRODUCT(1/#REF!*(L335:L339/E335:E339)), "0")+IFERROR(SUMPRODUCT(1/#REF!*(L345:L350/E345:E350)), "0")+IFERROR(SUMPRODUCT(1/#REF!*(L354/E354)), "0")+IFERROR(SUMPRODUCT(1/#REF!*(L358:L362/E358:E362)), "0")+IFERROR(SUMPRODUCT(1/#REF!*(L366:L367/E366:E367)), "0")+IFERROR(SUMPRODUCT(1/#REF!*(L373:L374/E373:E374)), "0")+IFERROR(SUMPRODUCT(1/#REF!*(L378:L379/E378:E379)), "0")+IFERROR(SUMPRODUCT(1/#REF!*(L383:L384/E383:E384)), "0")+IFERROR(SUMPRODUCT(1/#REF!*(L388:L390/E388:E390)), "0"), 0)</f>
        <v>0</v>
      </c>
      <c r="M395" s="50">
        <f>ROUNDUP(IFERROR(SUMPRODUCT(1/#REF!*(M6/E6)), "0")+IFERROR(SUMPRODUCT(1/#REF!*(M10:M15/E10:E15)), "0")+IFERROR(SUMPRODUCT(1/#REF!*(M19:M20/E19:E20)), "0")+IFERROR(SUMPRODUCT(1/#REF!*(M24/E24)), "0")+IFERROR(SUMPRODUCT(1/#REF!*(M28/E28)), "0")+IFERROR(SUMPRODUCT(1/#REF!*(M34:M35/E34:E35)), "0")+IFERROR(SUMPRODUCT(1/#REF!*(M40:M42/E40:E42)), "0")+IFERROR(SUMPRODUCT(1/#REF!*(M47:M62/E47:E62)), "0")+IFERROR(SUMPRODUCT(1/#REF!*(M66:M71/E66:E71)), "0")+IFERROR(SUMPRODUCT(1/#REF!*(M75:M83/E75:E83)), "0")+IFERROR(SUMPRODUCT(1/#REF!*(M87:M93/E87:E93)), "0")+IFERROR(SUMPRODUCT(1/#REF!*(M97:M100/E97:E100)), "0")+IFERROR(SUMPRODUCT(1/#REF!*(M105:M108/E105:E108)), "0")+IFERROR(SUMPRODUCT(1/#REF!*(M114:M116/E114:E116)), "0")+IFERROR(SUMPRODUCT(1/#REF!*(M121:M134/E121:E134)), "0")+IFERROR(SUMPRODUCT(1/#REF!*(M138/E138)), "0")+IFERROR(SUMPRODUCT(1/#REF!*(M142:M155/E142:E155)), "0")+IFERROR(SUMPRODUCT(1/#REF!*(M159:M182/E159:E182)), "0")+IFERROR(SUMPRODUCT(1/#REF!*(M186:M191/E186:E191)), "0")+IFERROR(SUMPRODUCT(1/#REF!*(M195:M197/E195:E197)), "0")+IFERROR(SUMPRODUCT(1/#REF!*(M201:M204/E201:E204)), "0")+IFERROR(SUMPRODUCT(1/#REF!*(M209:M215/E209:E215)), "0")+IFERROR(SUMPRODUCT(1/#REF!*(M219:M220/E219:E220)), "0")+IFERROR(SUMPRODUCT(1/#REF!*(M225:M226/E225:E226)), "0")+IFERROR(SUMPRODUCT(1/#REF!*(M230:M232/E230:E232)), "0")+IFERROR(SUMPRODUCT(1/#REF!*(M236/E236)), "0")+IFERROR(SUMPRODUCT(1/#REF!*(M240/E240)), "0")+IFERROR(SUMPRODUCT(1/#REF!*(M244/E244)), "0")+IFERROR(SUMPRODUCT(1/#REF!*(M250:M257/E250:E257)), "0")+IFERROR(SUMPRODUCT(1/#REF!*(M261:M262/E261:E262)), "0")+IFERROR(SUMPRODUCT(1/#REF!*(M266:M267/E266:E267)), "0")+IFERROR(SUMPRODUCT(1/#REF!*(M271/E271)), "0")+IFERROR(SUMPRODUCT(1/#REF!*(M275/E275)), "0")+IFERROR(SUMPRODUCT(1/#REF!*(M280:M283/E280:E283)), "0")+IFERROR(SUMPRODUCT(1/#REF!*(M287:M288/E287:E288)), "0")+IFERROR(SUMPRODUCT(1/#REF!*(M292:M293/E292:E293)), "0")+IFERROR(SUMPRODUCT(1/#REF!*(M297/E297)), "0")+IFERROR(SUMPRODUCT(1/#REF!*(M303:M304/E303:E304)), "0")+IFERROR(SUMPRODUCT(1/#REF!*(M308:M314/E308:E314)), "0")+IFERROR(SUMPRODUCT(1/#REF!*(M318:M321/E318:E321)), "0")+IFERROR(SUMPRODUCT(1/#REF!*(M325/E325)), "0")+IFERROR(SUMPRODUCT(1/#REF!*(M330:M331/E330:E331)), "0")+IFERROR(SUMPRODUCT(1/#REF!*(M335:M339/E335:E339)), "0")+IFERROR(SUMPRODUCT(1/#REF!*(M345:M350/E345:E350)), "0")+IFERROR(SUMPRODUCT(1/#REF!*(M354/E354)), "0")+IFERROR(SUMPRODUCT(1/#REF!*(M358:M362/E358:E362)), "0")+IFERROR(SUMPRODUCT(1/#REF!*(M366:M367/E366:E367)), "0")+IFERROR(SUMPRODUCT(1/#REF!*(M373:M374/E373:E374)), "0")+IFERROR(SUMPRODUCT(1/#REF!*(M378:M379/E378:E379)), "0")+IFERROR(SUMPRODUCT(1/#REF!*(M383:M384/E383:E384)), "0")+IFERROR(SUMPRODUCT(1/#REF!*(M388:M390/E388:E390)), "0"), 0)</f>
        <v>0</v>
      </c>
      <c r="N395" s="38"/>
      <c r="O395" s="41"/>
      <c r="P395" s="41"/>
    </row>
    <row r="396" spans="1:16" x14ac:dyDescent="0.25">
      <c r="A396" s="31"/>
      <c r="B396" s="32"/>
      <c r="C396" s="33"/>
      <c r="D396" s="33"/>
      <c r="E396" s="33"/>
      <c r="F396" s="33"/>
      <c r="G396" s="46"/>
      <c r="H396" s="47" t="s">
        <v>540</v>
      </c>
      <c r="I396" s="48"/>
      <c r="J396" s="49"/>
      <c r="K396" s="38" t="s">
        <v>25</v>
      </c>
      <c r="L396" s="39">
        <f>GrossWeightTotal+PalletQtyTotal*25</f>
        <v>0</v>
      </c>
      <c r="M396" s="39">
        <f>GrossWeightTotalR+PalletQtyTotalR*25</f>
        <v>0</v>
      </c>
      <c r="N396" s="38"/>
      <c r="O396" s="41"/>
      <c r="P396" s="41"/>
    </row>
    <row r="397" spans="1:16" x14ac:dyDescent="0.25">
      <c r="A397" s="31"/>
      <c r="B397" s="32"/>
      <c r="C397" s="33"/>
      <c r="D397" s="33"/>
      <c r="E397" s="33"/>
      <c r="F397" s="33"/>
      <c r="G397" s="46"/>
      <c r="H397" s="47" t="s">
        <v>541</v>
      </c>
      <c r="I397" s="48"/>
      <c r="J397" s="49"/>
      <c r="K397" s="38" t="s">
        <v>539</v>
      </c>
      <c r="L397" s="39">
        <f>IFERROR(L7+L16+L21+L25+L29+L36+L43+L63+L72+L84+L94+L101+L109+L117+L135+L139+L156+L183+L192+L198+L205+L216+L221+L227+L233+L237+L241+L245+L258+L263+L268+L272+L276+L284+L289+L294+L298+L305+L315+L322+L326+L332+L340+L351+L355+L363+L368+L375+L380+L385+L391, "0")</f>
        <v>0</v>
      </c>
      <c r="M397" s="39">
        <f>IFERROR(M7+M16+M21+M25+M29+M36+M43+M63+M72+M84+M94+M101+M109+M117+M135+M139+M156+M183+M192+M198+M205+M216+M221+M227+M233+M237+M241+M245+M258+M263+M268+M272+M276+M284+M289+M294+M298+M305+M315+M322+M326+M332+M340+M351+M355+M363+M368+M375+M380+M385+M391, "0")</f>
        <v>0</v>
      </c>
      <c r="N397" s="38"/>
      <c r="O397" s="41"/>
      <c r="P397" s="41"/>
    </row>
    <row r="398" spans="1:16" x14ac:dyDescent="0.25">
      <c r="A398" s="31"/>
      <c r="B398" s="32"/>
      <c r="C398" s="33"/>
      <c r="D398" s="33"/>
      <c r="E398" s="33"/>
      <c r="F398" s="33"/>
      <c r="G398" s="46"/>
      <c r="H398" s="47" t="s">
        <v>542</v>
      </c>
      <c r="I398" s="48"/>
      <c r="J398" s="49"/>
      <c r="K398" s="51" t="s">
        <v>543</v>
      </c>
      <c r="L398" s="52"/>
      <c r="M398" s="52"/>
      <c r="N398" s="38">
        <v>12.926080000000001</v>
      </c>
      <c r="O398" s="41"/>
      <c r="P398" s="41"/>
    </row>
    <row r="400" spans="1:16" ht="25.5" x14ac:dyDescent="0.25">
      <c r="A400" s="53" t="s">
        <v>544</v>
      </c>
      <c r="B400" s="54"/>
      <c r="C400" s="55" t="s">
        <v>68</v>
      </c>
      <c r="D400" s="56" t="s">
        <v>545</v>
      </c>
      <c r="E400" s="56" t="s">
        <v>545</v>
      </c>
      <c r="F400" s="56"/>
      <c r="G400" s="56" t="s">
        <v>546</v>
      </c>
      <c r="H400" s="56" t="s">
        <v>547</v>
      </c>
    </row>
    <row r="401" spans="1:8" ht="27.6" customHeight="1" x14ac:dyDescent="0.25">
      <c r="A401" s="57" t="s">
        <v>548</v>
      </c>
      <c r="B401" s="58"/>
      <c r="C401" s="56" t="s">
        <v>169</v>
      </c>
      <c r="D401" s="56" t="s">
        <v>179</v>
      </c>
      <c r="E401" s="56" t="s">
        <v>186</v>
      </c>
      <c r="F401" s="56"/>
      <c r="G401" s="56" t="s">
        <v>404</v>
      </c>
      <c r="H401" s="56" t="s">
        <v>426</v>
      </c>
    </row>
    <row r="402" spans="1:8" x14ac:dyDescent="0.25">
      <c r="A402" s="59"/>
      <c r="B402" s="58"/>
      <c r="C402" s="56"/>
      <c r="D402" s="56"/>
      <c r="E402" s="56"/>
      <c r="F402" s="56"/>
      <c r="G402" s="56"/>
      <c r="H402" s="56"/>
    </row>
    <row r="403" spans="1:8" ht="16.5" x14ac:dyDescent="0.25">
      <c r="A403" s="53" t="s">
        <v>549</v>
      </c>
      <c r="B403" s="60"/>
      <c r="C403" s="61">
        <v>0</v>
      </c>
      <c r="D403" s="61">
        <v>0</v>
      </c>
      <c r="E403" s="61">
        <v>0</v>
      </c>
      <c r="F403" s="61"/>
      <c r="G403" s="61">
        <v>0</v>
      </c>
      <c r="H403" s="61">
        <v>0</v>
      </c>
    </row>
  </sheetData>
  <autoFilter ref="G6:P8" xr:uid="{00000000-0009-0000-0000-000000000000}"/>
  <mergeCells count="73">
    <mergeCell ref="C23:P23"/>
    <mergeCell ref="C27:P27"/>
    <mergeCell ref="C270:P270"/>
    <mergeCell ref="C265:P265"/>
    <mergeCell ref="C260:P260"/>
    <mergeCell ref="C249:P249"/>
    <mergeCell ref="C3:P3"/>
    <mergeCell ref="C4:P4"/>
    <mergeCell ref="C5:P5"/>
    <mergeCell ref="C9:P9"/>
    <mergeCell ref="C18:P18"/>
    <mergeCell ref="C344:P344"/>
    <mergeCell ref="C387:P387"/>
    <mergeCell ref="C365:P365"/>
    <mergeCell ref="C353:P353"/>
    <mergeCell ref="C370:P370"/>
    <mergeCell ref="C357:P357"/>
    <mergeCell ref="C382:P382"/>
    <mergeCell ref="C377:P377"/>
    <mergeCell ref="C372:P372"/>
    <mergeCell ref="C371:P371"/>
    <mergeCell ref="C328:P328"/>
    <mergeCell ref="C329:P329"/>
    <mergeCell ref="C334:P334"/>
    <mergeCell ref="C342:P342"/>
    <mergeCell ref="C343:P343"/>
    <mergeCell ref="C301:P301"/>
    <mergeCell ref="C302:P302"/>
    <mergeCell ref="C307:P307"/>
    <mergeCell ref="C317:P317"/>
    <mergeCell ref="C324:P324"/>
    <mergeCell ref="C243:P243"/>
    <mergeCell ref="C247:P247"/>
    <mergeCell ref="C248:P248"/>
    <mergeCell ref="C296:P296"/>
    <mergeCell ref="C300:P300"/>
    <mergeCell ref="C274:P274"/>
    <mergeCell ref="C278:P278"/>
    <mergeCell ref="C279:P279"/>
    <mergeCell ref="C286:P286"/>
    <mergeCell ref="C291:P291"/>
    <mergeCell ref="C223:P223"/>
    <mergeCell ref="C224:P224"/>
    <mergeCell ref="C229:P229"/>
    <mergeCell ref="C235:P235"/>
    <mergeCell ref="C239:P239"/>
    <mergeCell ref="C194:P194"/>
    <mergeCell ref="C200:P200"/>
    <mergeCell ref="C207:P207"/>
    <mergeCell ref="C208:P208"/>
    <mergeCell ref="C218:P218"/>
    <mergeCell ref="C113:P113"/>
    <mergeCell ref="C185:P185"/>
    <mergeCell ref="C119:P119"/>
    <mergeCell ref="C120:P120"/>
    <mergeCell ref="C137:P137"/>
    <mergeCell ref="C141:P141"/>
    <mergeCell ref="C158:P158"/>
    <mergeCell ref="C33:P33"/>
    <mergeCell ref="C32:P32"/>
    <mergeCell ref="C31:P31"/>
    <mergeCell ref="C111:P111"/>
    <mergeCell ref="C112:P112"/>
    <mergeCell ref="C65:P65"/>
    <mergeCell ref="C46:P46"/>
    <mergeCell ref="C45:P45"/>
    <mergeCell ref="C39:P39"/>
    <mergeCell ref="C38:P38"/>
    <mergeCell ref="C104:P104"/>
    <mergeCell ref="C103:P103"/>
    <mergeCell ref="C96:P96"/>
    <mergeCell ref="C86:P86"/>
    <mergeCell ref="C74:P74"/>
  </mergeCells>
  <pageMargins left="0.70000004768371604" right="0.70000004768371604" top="0.75" bottom="0.75" header="0.30000001192092901" footer="0.30000001192092901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19"/>
  <sheetViews>
    <sheetView workbookViewId="0"/>
  </sheetViews>
  <sheetFormatPr defaultColWidth="9.140625" defaultRowHeight="15" x14ac:dyDescent="0.25"/>
  <cols>
    <col min="2" max="3" width="8.85546875" customWidth="1"/>
    <col min="4" max="4" width="12.7109375" customWidth="1"/>
    <col min="5" max="6" width="8.85546875" customWidth="1"/>
    <col min="10" max="11" width="8.85546875" customWidth="1"/>
    <col min="18" max="18" width="20.7109375" customWidth="1"/>
  </cols>
  <sheetData>
    <row r="1" spans="2:26" ht="21" customHeight="1" x14ac:dyDescent="0.25">
      <c r="B1" s="62"/>
      <c r="C1" s="62"/>
      <c r="D1" s="62"/>
      <c r="E1" s="136" t="s">
        <v>550</v>
      </c>
      <c r="F1" s="136"/>
      <c r="G1" s="136"/>
      <c r="H1" s="63" t="s">
        <v>551</v>
      </c>
      <c r="I1" s="136" t="s">
        <v>552</v>
      </c>
      <c r="J1" s="136"/>
      <c r="K1" s="136"/>
      <c r="L1" s="136"/>
      <c r="M1" s="136"/>
      <c r="N1" s="136"/>
      <c r="O1" s="136"/>
      <c r="P1" s="152" t="s">
        <v>553</v>
      </c>
      <c r="Q1" s="152"/>
      <c r="R1" s="152"/>
      <c r="S1" s="64"/>
      <c r="T1" s="64"/>
      <c r="U1" s="64"/>
      <c r="V1" s="64"/>
      <c r="W1" s="64"/>
      <c r="X1" s="64"/>
      <c r="Y1" s="64"/>
      <c r="Z1" s="65"/>
    </row>
    <row r="2" spans="2:26" ht="25.5" x14ac:dyDescent="0.25">
      <c r="B2" s="66" t="s">
        <v>554</v>
      </c>
      <c r="C2" s="67" t="s">
        <v>555</v>
      </c>
      <c r="D2" s="68"/>
      <c r="E2" s="68"/>
      <c r="F2" s="69"/>
      <c r="G2" s="69"/>
      <c r="H2" s="69"/>
      <c r="I2" s="69"/>
      <c r="J2" s="69"/>
      <c r="K2" s="69"/>
      <c r="L2" s="69"/>
      <c r="M2" s="69"/>
      <c r="N2" s="151" t="s">
        <v>24</v>
      </c>
      <c r="O2" s="151"/>
      <c r="P2" s="151"/>
      <c r="Q2" s="151"/>
      <c r="R2" s="151"/>
      <c r="S2" s="151"/>
      <c r="T2" s="151"/>
      <c r="U2" s="151"/>
      <c r="V2" s="70"/>
      <c r="W2" s="70"/>
      <c r="X2" s="70"/>
      <c r="Y2" s="70"/>
      <c r="Z2" s="71"/>
    </row>
    <row r="3" spans="2:26" ht="21" x14ac:dyDescent="0.25">
      <c r="B3" s="72"/>
      <c r="C3" s="73" t="s">
        <v>556</v>
      </c>
      <c r="D3" s="74"/>
      <c r="E3" s="74"/>
      <c r="F3" s="75"/>
      <c r="G3" s="76" t="s">
        <v>557</v>
      </c>
      <c r="H3" s="69"/>
      <c r="I3" s="69"/>
      <c r="J3" s="69"/>
      <c r="K3" s="76"/>
      <c r="L3" s="69"/>
      <c r="M3" s="69"/>
      <c r="N3" s="151"/>
      <c r="O3" s="151"/>
      <c r="P3" s="151"/>
      <c r="Q3" s="151"/>
      <c r="R3" s="151"/>
      <c r="S3" s="151"/>
      <c r="T3" s="151"/>
      <c r="U3" s="151"/>
      <c r="V3" s="70"/>
      <c r="W3" s="70"/>
      <c r="X3" s="70"/>
      <c r="Y3" s="70"/>
      <c r="Z3" s="71"/>
    </row>
    <row r="4" spans="2:26" ht="18.75" x14ac:dyDescent="0.25"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8"/>
      <c r="P4" s="78"/>
      <c r="Q4" s="78"/>
      <c r="R4" s="78"/>
      <c r="S4" s="78"/>
      <c r="T4" s="79"/>
      <c r="U4" s="79"/>
      <c r="V4" s="79"/>
      <c r="W4" s="79"/>
      <c r="X4" s="79"/>
      <c r="Y4" s="79"/>
      <c r="Z4" s="71"/>
    </row>
    <row r="5" spans="2:26" ht="14.45" customHeight="1" x14ac:dyDescent="0.25">
      <c r="B5" s="137" t="s">
        <v>558</v>
      </c>
      <c r="C5" s="138"/>
      <c r="D5" s="139"/>
      <c r="E5" s="140"/>
      <c r="F5" s="141"/>
      <c r="G5" s="142" t="s">
        <v>559</v>
      </c>
      <c r="H5" s="143"/>
      <c r="I5" s="140"/>
      <c r="J5" s="147"/>
      <c r="K5" s="147"/>
      <c r="L5" s="141"/>
      <c r="M5" s="71"/>
      <c r="N5" s="80" t="s">
        <v>560</v>
      </c>
      <c r="O5" s="153">
        <v>45110</v>
      </c>
      <c r="P5" s="154"/>
      <c r="Q5" s="71"/>
      <c r="R5" s="134" t="s">
        <v>561</v>
      </c>
      <c r="S5" s="135"/>
      <c r="T5" s="132" t="s">
        <v>562</v>
      </c>
      <c r="U5" s="133"/>
      <c r="V5" s="71"/>
      <c r="W5" s="71"/>
      <c r="X5" s="71"/>
      <c r="Y5" s="71"/>
      <c r="Z5" s="71"/>
    </row>
    <row r="6" spans="2:26" ht="14.45" customHeight="1" x14ac:dyDescent="0.25">
      <c r="B6" s="137" t="s">
        <v>563</v>
      </c>
      <c r="C6" s="138"/>
      <c r="D6" s="139"/>
      <c r="E6" s="144" t="s">
        <v>564</v>
      </c>
      <c r="F6" s="145"/>
      <c r="G6" s="145"/>
      <c r="H6" s="145"/>
      <c r="I6" s="145"/>
      <c r="J6" s="145"/>
      <c r="K6" s="145"/>
      <c r="L6" s="146"/>
      <c r="M6" s="71"/>
      <c r="N6" s="80" t="s">
        <v>565</v>
      </c>
      <c r="O6" s="155" t="str">
        <f>IF(O5=0, " ", CHOOSE(WEEKDAY(O5, 2), "Понедельник", "Вторник", "Среда", "Четверг", "Пятница", "Суббота", "Воскресенье"))</f>
        <v>Понедельник</v>
      </c>
      <c r="P6" s="156"/>
      <c r="Q6" s="71"/>
      <c r="R6" s="127" t="s">
        <v>566</v>
      </c>
      <c r="S6" s="128"/>
      <c r="T6" s="121" t="s">
        <v>567</v>
      </c>
      <c r="U6" s="122"/>
      <c r="V6" s="71"/>
      <c r="W6" s="71"/>
      <c r="X6" s="71"/>
      <c r="Y6" s="71"/>
      <c r="Z6" s="71"/>
    </row>
    <row r="7" spans="2:26" ht="16.5" x14ac:dyDescent="0.25">
      <c r="B7" s="81"/>
      <c r="C7" s="81"/>
      <c r="D7" s="81"/>
      <c r="E7" s="148">
        <f>IFERROR(VLOOKUP(DeliveryAddress, Table, 3, 0), 1)</f>
        <v>1</v>
      </c>
      <c r="F7" s="149"/>
      <c r="G7" s="149"/>
      <c r="H7" s="149"/>
      <c r="I7" s="149"/>
      <c r="J7" s="149"/>
      <c r="K7" s="149"/>
      <c r="L7" s="150"/>
      <c r="M7" s="71"/>
      <c r="N7" s="80"/>
      <c r="O7" s="75"/>
      <c r="P7" s="75"/>
      <c r="Q7" s="71"/>
      <c r="R7" s="129"/>
      <c r="S7" s="130"/>
      <c r="T7" s="123"/>
      <c r="U7" s="124"/>
      <c r="V7" s="71"/>
      <c r="W7" s="71"/>
      <c r="X7" s="71"/>
      <c r="Y7" s="71"/>
      <c r="Z7" s="71"/>
    </row>
    <row r="8" spans="2:26" ht="14.45" customHeight="1" x14ac:dyDescent="0.25">
      <c r="B8" s="160" t="s">
        <v>568</v>
      </c>
      <c r="C8" s="161"/>
      <c r="D8" s="162"/>
      <c r="E8" s="157"/>
      <c r="F8" s="158"/>
      <c r="G8" s="158"/>
      <c r="H8" s="158"/>
      <c r="I8" s="158"/>
      <c r="J8" s="158"/>
      <c r="K8" s="158"/>
      <c r="L8" s="159"/>
      <c r="M8" s="71"/>
      <c r="N8" s="80" t="s">
        <v>569</v>
      </c>
      <c r="O8" s="163">
        <v>0.33333333333333298</v>
      </c>
      <c r="P8" s="164"/>
      <c r="Q8" s="71"/>
      <c r="R8" s="129"/>
      <c r="S8" s="130"/>
      <c r="T8" s="123"/>
      <c r="U8" s="124"/>
      <c r="V8" s="71"/>
      <c r="W8" s="71"/>
      <c r="X8" s="71"/>
      <c r="Y8" s="71"/>
      <c r="Z8" s="71"/>
    </row>
    <row r="9" spans="2:26" ht="16.5" x14ac:dyDescent="0.25">
      <c r="B9" s="167" t="s">
        <v>24</v>
      </c>
      <c r="C9" s="174"/>
      <c r="D9" s="168"/>
      <c r="E9" s="169" t="s">
        <v>24</v>
      </c>
      <c r="F9" s="170"/>
      <c r="G9" s="167" t="s">
        <v>24</v>
      </c>
      <c r="H9" s="168"/>
      <c r="I9" s="165" t="s">
        <v>24</v>
      </c>
      <c r="J9" s="166"/>
      <c r="K9" s="165" t="s">
        <v>24</v>
      </c>
      <c r="L9" s="166"/>
      <c r="M9" s="71"/>
      <c r="N9" s="80" t="s">
        <v>570</v>
      </c>
      <c r="O9" s="153"/>
      <c r="P9" s="154"/>
      <c r="Q9" s="71"/>
      <c r="R9" s="129"/>
      <c r="S9" s="131"/>
      <c r="T9" s="125"/>
      <c r="U9" s="126"/>
      <c r="V9" s="82"/>
      <c r="W9" s="82"/>
      <c r="X9" s="82"/>
      <c r="Y9" s="82"/>
      <c r="Z9" s="71"/>
    </row>
    <row r="10" spans="2:26" ht="16.5" x14ac:dyDescent="0.25">
      <c r="B10" s="173" t="s">
        <v>24</v>
      </c>
      <c r="C10" s="173"/>
      <c r="D10" s="173"/>
      <c r="E10" s="172"/>
      <c r="F10" s="172"/>
      <c r="G10" s="173" t="s">
        <v>24</v>
      </c>
      <c r="H10" s="173"/>
      <c r="I10" s="171" t="s">
        <v>24</v>
      </c>
      <c r="J10" s="171"/>
      <c r="K10" s="171"/>
      <c r="L10" s="171"/>
      <c r="M10" s="71"/>
      <c r="N10" s="80" t="s">
        <v>571</v>
      </c>
      <c r="O10" s="163"/>
      <c r="P10" s="164"/>
      <c r="Q10" s="71"/>
      <c r="R10" s="71"/>
      <c r="S10" s="80" t="s">
        <v>572</v>
      </c>
      <c r="T10" s="119" t="s">
        <v>573</v>
      </c>
      <c r="U10" s="120"/>
      <c r="V10" s="83"/>
      <c r="W10" s="83"/>
      <c r="X10" s="83"/>
      <c r="Y10" s="83"/>
      <c r="Z10" s="71"/>
    </row>
    <row r="11" spans="2:26" ht="16.5" x14ac:dyDescent="0.25">
      <c r="B11" s="84" t="s">
        <v>574</v>
      </c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71"/>
      <c r="N11" s="80" t="s">
        <v>575</v>
      </c>
      <c r="O11" s="163"/>
      <c r="P11" s="164"/>
      <c r="Q11" s="71"/>
      <c r="R11" s="71"/>
      <c r="S11" s="80" t="s">
        <v>576</v>
      </c>
      <c r="T11" s="117" t="s">
        <v>577</v>
      </c>
      <c r="U11" s="118"/>
      <c r="V11" s="86"/>
      <c r="W11" s="86"/>
      <c r="X11" s="86"/>
      <c r="Y11" s="86"/>
      <c r="Z11" s="71"/>
    </row>
    <row r="12" spans="2:26" ht="14.45" customHeight="1" x14ac:dyDescent="0.25">
      <c r="B12" s="175" t="s">
        <v>578</v>
      </c>
      <c r="C12" s="176"/>
      <c r="D12" s="176"/>
      <c r="E12" s="176"/>
      <c r="F12" s="176"/>
      <c r="G12" s="176"/>
      <c r="H12" s="176"/>
      <c r="I12" s="176"/>
      <c r="J12" s="176"/>
      <c r="K12" s="176"/>
      <c r="L12" s="177"/>
      <c r="M12" s="71"/>
      <c r="N12" s="80" t="s">
        <v>579</v>
      </c>
      <c r="O12" s="178"/>
      <c r="P12" s="179"/>
      <c r="Q12" s="87"/>
      <c r="S12" s="80" t="s">
        <v>24</v>
      </c>
      <c r="T12" s="115"/>
      <c r="U12" s="116"/>
      <c r="W12" s="71"/>
      <c r="X12" s="71"/>
      <c r="Y12" s="71"/>
      <c r="Z12" s="71"/>
    </row>
    <row r="13" spans="2:26" ht="14.45" customHeight="1" x14ac:dyDescent="0.25">
      <c r="B13" s="175" t="s">
        <v>580</v>
      </c>
      <c r="C13" s="176"/>
      <c r="D13" s="176"/>
      <c r="E13" s="176"/>
      <c r="F13" s="176"/>
      <c r="G13" s="176"/>
      <c r="H13" s="176"/>
      <c r="I13" s="176"/>
      <c r="J13" s="176"/>
      <c r="K13" s="176"/>
      <c r="L13" s="177"/>
      <c r="M13" s="80"/>
      <c r="N13" s="80" t="s">
        <v>581</v>
      </c>
      <c r="O13" s="117"/>
      <c r="P13" s="118"/>
      <c r="Q13" s="87"/>
      <c r="V13" s="88"/>
      <c r="W13" s="88"/>
      <c r="X13" s="88"/>
      <c r="Y13" s="88"/>
      <c r="Z13" s="71"/>
    </row>
    <row r="14" spans="2:26" ht="14.45" customHeight="1" x14ac:dyDescent="0.25">
      <c r="B14" s="175" t="s">
        <v>582</v>
      </c>
      <c r="C14" s="176"/>
      <c r="D14" s="176"/>
      <c r="E14" s="176"/>
      <c r="F14" s="176"/>
      <c r="G14" s="176"/>
      <c r="H14" s="176"/>
      <c r="I14" s="176"/>
      <c r="J14" s="176"/>
      <c r="K14" s="176"/>
      <c r="L14" s="177"/>
      <c r="V14" s="89"/>
      <c r="W14" s="89"/>
      <c r="X14" s="89"/>
      <c r="Y14" s="89"/>
      <c r="Z14" s="71"/>
    </row>
    <row r="15" spans="2:26" ht="14.45" customHeight="1" x14ac:dyDescent="0.25">
      <c r="B15" s="180" t="s">
        <v>583</v>
      </c>
      <c r="C15" s="181"/>
      <c r="D15" s="181"/>
      <c r="E15" s="181"/>
      <c r="F15" s="181"/>
      <c r="G15" s="181"/>
      <c r="H15" s="181"/>
      <c r="I15" s="181"/>
      <c r="J15" s="181"/>
      <c r="K15" s="181"/>
      <c r="L15" s="182"/>
      <c r="N15" s="183" t="s">
        <v>584</v>
      </c>
      <c r="O15" s="184"/>
      <c r="P15" s="184"/>
      <c r="Q15" s="184"/>
      <c r="R15" s="184"/>
      <c r="V15" s="90"/>
      <c r="W15" s="90"/>
      <c r="X15" s="90"/>
      <c r="Y15" s="90"/>
      <c r="Z15" s="71"/>
    </row>
    <row r="16" spans="2:26" x14ac:dyDescent="0.25">
      <c r="C16" s="91"/>
      <c r="D16" s="91"/>
      <c r="E16" s="92"/>
      <c r="F16" s="92"/>
      <c r="G16" s="92"/>
      <c r="H16" s="92"/>
      <c r="I16" s="93"/>
      <c r="J16" s="93"/>
      <c r="K16" s="93"/>
      <c r="L16" s="93"/>
      <c r="M16" s="93"/>
      <c r="N16" s="185"/>
      <c r="O16" s="185"/>
      <c r="P16" s="185"/>
      <c r="Q16" s="185"/>
      <c r="R16" s="183"/>
      <c r="S16" s="93"/>
      <c r="T16" s="93"/>
      <c r="U16" s="94"/>
      <c r="V16" s="95"/>
      <c r="W16" s="95"/>
      <c r="X16" s="95"/>
      <c r="Y16" s="95"/>
      <c r="Z16" s="95"/>
    </row>
    <row r="17" spans="1:26" ht="14.45" customHeight="1" x14ac:dyDescent="0.25">
      <c r="A17" s="111" t="s">
        <v>585</v>
      </c>
      <c r="B17" s="111" t="s">
        <v>0</v>
      </c>
      <c r="C17" s="111" t="s">
        <v>586</v>
      </c>
      <c r="D17" s="191" t="s">
        <v>587</v>
      </c>
      <c r="E17" s="111" t="s">
        <v>588</v>
      </c>
      <c r="F17" s="186"/>
      <c r="G17" s="8" t="s">
        <v>2</v>
      </c>
      <c r="H17" s="8" t="s">
        <v>3</v>
      </c>
      <c r="I17" s="8" t="s">
        <v>4</v>
      </c>
      <c r="J17" s="8" t="s">
        <v>589</v>
      </c>
      <c r="K17" s="111" t="s">
        <v>590</v>
      </c>
      <c r="L17" s="111" t="s">
        <v>591</v>
      </c>
      <c r="M17" s="111" t="s">
        <v>5</v>
      </c>
      <c r="N17" s="111" t="s">
        <v>6</v>
      </c>
      <c r="O17" s="189"/>
      <c r="P17" s="189"/>
      <c r="Q17" s="189"/>
      <c r="R17" s="186"/>
      <c r="S17" s="113" t="s">
        <v>7</v>
      </c>
      <c r="T17" s="114"/>
      <c r="U17" s="111" t="s">
        <v>8</v>
      </c>
      <c r="V17" s="111" t="s">
        <v>9</v>
      </c>
      <c r="W17" s="111" t="s">
        <v>10</v>
      </c>
      <c r="X17" s="109" t="s">
        <v>11</v>
      </c>
      <c r="Y17" s="107" t="s">
        <v>12</v>
      </c>
      <c r="Z17" s="107" t="s">
        <v>13</v>
      </c>
    </row>
    <row r="18" spans="1:26" x14ac:dyDescent="0.25">
      <c r="A18" s="112"/>
      <c r="B18" s="112"/>
      <c r="C18" s="112"/>
      <c r="D18" s="192"/>
      <c r="E18" s="187"/>
      <c r="F18" s="188"/>
      <c r="G18" s="8" t="s">
        <v>14</v>
      </c>
      <c r="H18" s="8" t="s">
        <v>15</v>
      </c>
      <c r="I18" s="8" t="s">
        <v>16</v>
      </c>
      <c r="J18" s="8" t="s">
        <v>16</v>
      </c>
      <c r="K18" s="112"/>
      <c r="L18" s="112"/>
      <c r="M18" s="112"/>
      <c r="N18" s="187"/>
      <c r="O18" s="190"/>
      <c r="P18" s="190"/>
      <c r="Q18" s="190"/>
      <c r="R18" s="188"/>
      <c r="S18" s="9" t="s">
        <v>17</v>
      </c>
      <c r="T18" s="9" t="s">
        <v>18</v>
      </c>
      <c r="U18" s="112"/>
      <c r="V18" s="112"/>
      <c r="W18" s="112"/>
      <c r="X18" s="110"/>
      <c r="Y18" s="108"/>
      <c r="Z18" s="108"/>
    </row>
    <row r="19" spans="1:26" ht="20.25" x14ac:dyDescent="0.25">
      <c r="B19" s="210" t="s">
        <v>20</v>
      </c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2"/>
      <c r="Y19" s="15"/>
      <c r="Z19" s="15"/>
    </row>
    <row r="20" spans="1:26" x14ac:dyDescent="0.25">
      <c r="A20" s="96"/>
      <c r="B20" s="105" t="s">
        <v>20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7"/>
      <c r="Z20" s="17"/>
    </row>
    <row r="21" spans="1:26" x14ac:dyDescent="0.25">
      <c r="A21" s="96"/>
      <c r="B21" s="213" t="s">
        <v>21</v>
      </c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5"/>
      <c r="Y21" s="18"/>
      <c r="Z21" s="18"/>
    </row>
    <row r="22" spans="1:26" ht="14.45" customHeight="1" x14ac:dyDescent="0.25">
      <c r="B22" s="19" t="s">
        <v>22</v>
      </c>
      <c r="C22" s="19" t="s">
        <v>592</v>
      </c>
      <c r="D22" s="97">
        <v>4301031106</v>
      </c>
      <c r="E22" s="193">
        <v>4607091389258</v>
      </c>
      <c r="F22" s="194"/>
      <c r="G22" s="21">
        <v>0.3</v>
      </c>
      <c r="H22" s="22">
        <v>6</v>
      </c>
      <c r="I22" s="21">
        <v>1.8</v>
      </c>
      <c r="J22" s="21">
        <v>2</v>
      </c>
      <c r="K22" s="22">
        <v>156</v>
      </c>
      <c r="L22" s="98" t="s">
        <v>593</v>
      </c>
      <c r="M22" s="22">
        <v>35</v>
      </c>
      <c r="N22" s="201" t="s">
        <v>23</v>
      </c>
      <c r="O22" s="202"/>
      <c r="P22" s="202"/>
      <c r="Q22" s="202"/>
      <c r="R22" s="203"/>
      <c r="S22" s="24" t="s">
        <v>24</v>
      </c>
      <c r="T22" s="24" t="s">
        <v>24</v>
      </c>
      <c r="U22" s="25" t="s">
        <v>25</v>
      </c>
      <c r="V22" s="99">
        <v>0</v>
      </c>
      <c r="W22" s="100">
        <f>IFERROR(IF(V22="", 0, CEILING(V22/$I22, 1)*$I22), "")</f>
        <v>0</v>
      </c>
      <c r="X22" s="28" t="str">
        <f>IFERROR(IF(W22=0, "", ROUNDUP(W22/I22, 0)*0.00753), "")</f>
        <v/>
      </c>
      <c r="Y22" s="29" t="s">
        <v>24</v>
      </c>
      <c r="Z22" s="30" t="s">
        <v>24</v>
      </c>
    </row>
    <row r="23" spans="1:26" x14ac:dyDescent="0.25">
      <c r="B23" s="219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1"/>
      <c r="N23" s="216" t="s">
        <v>26</v>
      </c>
      <c r="O23" s="217"/>
      <c r="P23" s="217"/>
      <c r="Q23" s="217"/>
      <c r="R23" s="217"/>
      <c r="S23" s="217"/>
      <c r="T23" s="218"/>
      <c r="U23" s="38" t="s">
        <v>27</v>
      </c>
      <c r="V23" s="40">
        <f>IFERROR(V22/I22, "0")</f>
        <v>0</v>
      </c>
      <c r="W23" s="40">
        <f>IFERROR(W22/I22, "0")</f>
        <v>0</v>
      </c>
      <c r="X23" s="40">
        <f>IFERROR(IF(X22="", 0, X22), "0")</f>
        <v>0</v>
      </c>
      <c r="Y23" s="41"/>
      <c r="Z23" s="41"/>
    </row>
    <row r="24" spans="1:26" x14ac:dyDescent="0.25">
      <c r="B24" s="222"/>
      <c r="C24" s="222"/>
      <c r="D24" s="222"/>
      <c r="E24" s="222"/>
      <c r="F24" s="222"/>
      <c r="G24" s="222"/>
      <c r="H24" s="222"/>
      <c r="I24" s="222"/>
      <c r="J24" s="222"/>
      <c r="K24" s="222"/>
      <c r="L24" s="222"/>
      <c r="M24" s="223"/>
      <c r="N24" s="216" t="s">
        <v>26</v>
      </c>
      <c r="O24" s="217"/>
      <c r="P24" s="217"/>
      <c r="Q24" s="217"/>
      <c r="R24" s="217"/>
      <c r="S24" s="217"/>
      <c r="T24" s="218"/>
      <c r="U24" s="38" t="s">
        <v>25</v>
      </c>
      <c r="V24" s="40">
        <f>IFERROR(SUM(V22), "0")</f>
        <v>0</v>
      </c>
      <c r="W24" s="40">
        <f>IFERROR(SUM(W22), "0")</f>
        <v>0</v>
      </c>
      <c r="X24" s="38"/>
      <c r="Y24" s="41"/>
      <c r="Z24" s="41"/>
    </row>
    <row r="25" spans="1:26" x14ac:dyDescent="0.25">
      <c r="B25" s="213" t="s">
        <v>28</v>
      </c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5"/>
      <c r="Y25" s="18"/>
      <c r="Z25" s="18"/>
    </row>
    <row r="26" spans="1:26" ht="14.45" customHeight="1" x14ac:dyDescent="0.25">
      <c r="A26" s="20"/>
      <c r="B26" s="19" t="s">
        <v>29</v>
      </c>
      <c r="C26" s="19" t="s">
        <v>594</v>
      </c>
      <c r="D26" s="97">
        <v>4301051176</v>
      </c>
      <c r="E26" s="193">
        <v>4607091383881</v>
      </c>
      <c r="F26" s="194"/>
      <c r="G26" s="21">
        <v>0.33</v>
      </c>
      <c r="H26" s="22">
        <v>6</v>
      </c>
      <c r="I26" s="21">
        <v>1.98</v>
      </c>
      <c r="J26" s="21">
        <v>2.246</v>
      </c>
      <c r="K26" s="22">
        <v>156</v>
      </c>
      <c r="L26" s="98" t="s">
        <v>593</v>
      </c>
      <c r="M26" s="22">
        <v>35</v>
      </c>
      <c r="N26" s="198" t="s">
        <v>30</v>
      </c>
      <c r="O26" s="199"/>
      <c r="P26" s="199"/>
      <c r="Q26" s="199"/>
      <c r="R26" s="200"/>
      <c r="S26" s="24" t="s">
        <v>24</v>
      </c>
      <c r="T26" s="24" t="s">
        <v>24</v>
      </c>
      <c r="U26" s="25" t="s">
        <v>25</v>
      </c>
      <c r="V26" s="99">
        <v>0</v>
      </c>
      <c r="W26" s="100">
        <f t="shared" ref="W26:W31" si="0">IFERROR(IF(V26="", 0, CEILING(V26/$I26, 1)*$I26), "")</f>
        <v>0</v>
      </c>
      <c r="X26" s="28" t="str">
        <f t="shared" ref="X26:X31" si="1">IFERROR(IF(W26=0, "", ROUNDUP(W26/I26, 0)*0.00753), "")</f>
        <v/>
      </c>
      <c r="Y26" s="29" t="s">
        <v>24</v>
      </c>
      <c r="Z26" s="30" t="s">
        <v>24</v>
      </c>
    </row>
    <row r="27" spans="1:26" ht="14.45" customHeight="1" x14ac:dyDescent="0.25">
      <c r="A27" s="20">
        <v>103</v>
      </c>
      <c r="B27" s="19" t="s">
        <v>31</v>
      </c>
      <c r="C27" s="19" t="s">
        <v>595</v>
      </c>
      <c r="D27" s="97">
        <v>4301051172</v>
      </c>
      <c r="E27" s="193">
        <v>4607091388237</v>
      </c>
      <c r="F27" s="194"/>
      <c r="G27" s="21">
        <v>0.42</v>
      </c>
      <c r="H27" s="22">
        <v>6</v>
      </c>
      <c r="I27" s="21">
        <v>2.52</v>
      </c>
      <c r="J27" s="21">
        <v>2.786</v>
      </c>
      <c r="K27" s="22">
        <v>156</v>
      </c>
      <c r="L27" s="98" t="s">
        <v>593</v>
      </c>
      <c r="M27" s="22">
        <v>35</v>
      </c>
      <c r="N27" s="198" t="s">
        <v>32</v>
      </c>
      <c r="O27" s="199"/>
      <c r="P27" s="199"/>
      <c r="Q27" s="199"/>
      <c r="R27" s="200"/>
      <c r="S27" s="24" t="s">
        <v>24</v>
      </c>
      <c r="T27" s="24" t="s">
        <v>24</v>
      </c>
      <c r="U27" s="25" t="s">
        <v>25</v>
      </c>
      <c r="V27" s="99">
        <v>0</v>
      </c>
      <c r="W27" s="100">
        <f t="shared" si="0"/>
        <v>0</v>
      </c>
      <c r="X27" s="28" t="str">
        <f t="shared" si="1"/>
        <v/>
      </c>
      <c r="Y27" s="29" t="s">
        <v>24</v>
      </c>
      <c r="Z27" s="30" t="s">
        <v>24</v>
      </c>
    </row>
    <row r="28" spans="1:26" ht="14.45" customHeight="1" x14ac:dyDescent="0.25">
      <c r="A28" s="20"/>
      <c r="B28" s="19" t="s">
        <v>33</v>
      </c>
      <c r="C28" s="19" t="s">
        <v>596</v>
      </c>
      <c r="D28" s="97">
        <v>4301051180</v>
      </c>
      <c r="E28" s="193">
        <v>4607091383935</v>
      </c>
      <c r="F28" s="194"/>
      <c r="G28" s="21">
        <v>0.33</v>
      </c>
      <c r="H28" s="22">
        <v>6</v>
      </c>
      <c r="I28" s="21">
        <v>1.98</v>
      </c>
      <c r="J28" s="21">
        <v>2.246</v>
      </c>
      <c r="K28" s="22">
        <v>156</v>
      </c>
      <c r="L28" s="98" t="s">
        <v>593</v>
      </c>
      <c r="M28" s="22">
        <v>30</v>
      </c>
      <c r="N28" s="198" t="s">
        <v>34</v>
      </c>
      <c r="O28" s="199"/>
      <c r="P28" s="199"/>
      <c r="Q28" s="199"/>
      <c r="R28" s="200"/>
      <c r="S28" s="24" t="s">
        <v>24</v>
      </c>
      <c r="T28" s="24" t="s">
        <v>24</v>
      </c>
      <c r="U28" s="25" t="s">
        <v>25</v>
      </c>
      <c r="V28" s="99">
        <v>0</v>
      </c>
      <c r="W28" s="100">
        <f t="shared" si="0"/>
        <v>0</v>
      </c>
      <c r="X28" s="28" t="str">
        <f t="shared" si="1"/>
        <v/>
      </c>
      <c r="Y28" s="29" t="s">
        <v>24</v>
      </c>
      <c r="Z28" s="30" t="s">
        <v>24</v>
      </c>
    </row>
    <row r="29" spans="1:26" ht="14.45" customHeight="1" x14ac:dyDescent="0.25">
      <c r="A29" s="20"/>
      <c r="B29" s="19" t="s">
        <v>35</v>
      </c>
      <c r="C29" s="19" t="s">
        <v>597</v>
      </c>
      <c r="D29" s="97">
        <v>4301051426</v>
      </c>
      <c r="E29" s="193">
        <v>4680115881853</v>
      </c>
      <c r="F29" s="194"/>
      <c r="G29" s="21">
        <v>0.33</v>
      </c>
      <c r="H29" s="22">
        <v>6</v>
      </c>
      <c r="I29" s="21">
        <v>1.98</v>
      </c>
      <c r="J29" s="21">
        <v>2.246</v>
      </c>
      <c r="K29" s="22">
        <v>156</v>
      </c>
      <c r="L29" s="98" t="s">
        <v>593</v>
      </c>
      <c r="M29" s="22">
        <v>30</v>
      </c>
      <c r="N29" s="198" t="s">
        <v>36</v>
      </c>
      <c r="O29" s="199"/>
      <c r="P29" s="199"/>
      <c r="Q29" s="199"/>
      <c r="R29" s="200"/>
      <c r="S29" s="24" t="s">
        <v>24</v>
      </c>
      <c r="T29" s="24" t="s">
        <v>24</v>
      </c>
      <c r="U29" s="25" t="s">
        <v>25</v>
      </c>
      <c r="V29" s="99">
        <v>0</v>
      </c>
      <c r="W29" s="100">
        <f t="shared" si="0"/>
        <v>0</v>
      </c>
      <c r="X29" s="28" t="str">
        <f t="shared" si="1"/>
        <v/>
      </c>
      <c r="Y29" s="29" t="s">
        <v>24</v>
      </c>
      <c r="Z29" s="30" t="s">
        <v>24</v>
      </c>
    </row>
    <row r="30" spans="1:26" ht="14.45" customHeight="1" x14ac:dyDescent="0.25">
      <c r="A30" s="20"/>
      <c r="B30" s="19" t="s">
        <v>37</v>
      </c>
      <c r="C30" s="19" t="s">
        <v>598</v>
      </c>
      <c r="D30" s="97">
        <v>4301051178</v>
      </c>
      <c r="E30" s="193">
        <v>4607091383911</v>
      </c>
      <c r="F30" s="194"/>
      <c r="G30" s="21">
        <v>0.33</v>
      </c>
      <c r="H30" s="22">
        <v>6</v>
      </c>
      <c r="I30" s="21">
        <v>1.98</v>
      </c>
      <c r="J30" s="21">
        <v>2.246</v>
      </c>
      <c r="K30" s="22">
        <v>156</v>
      </c>
      <c r="L30" s="98" t="s">
        <v>593</v>
      </c>
      <c r="M30" s="22">
        <v>35</v>
      </c>
      <c r="N30" s="198" t="s">
        <v>38</v>
      </c>
      <c r="O30" s="199"/>
      <c r="P30" s="199"/>
      <c r="Q30" s="199"/>
      <c r="R30" s="200"/>
      <c r="S30" s="24" t="s">
        <v>24</v>
      </c>
      <c r="T30" s="24" t="s">
        <v>24</v>
      </c>
      <c r="U30" s="25" t="s">
        <v>25</v>
      </c>
      <c r="V30" s="99">
        <v>0</v>
      </c>
      <c r="W30" s="100">
        <f t="shared" si="0"/>
        <v>0</v>
      </c>
      <c r="X30" s="28" t="str">
        <f t="shared" si="1"/>
        <v/>
      </c>
      <c r="Y30" s="29" t="s">
        <v>24</v>
      </c>
      <c r="Z30" s="30" t="s">
        <v>24</v>
      </c>
    </row>
    <row r="31" spans="1:26" ht="14.45" customHeight="1" x14ac:dyDescent="0.25">
      <c r="A31" s="20"/>
      <c r="B31" s="19" t="s">
        <v>39</v>
      </c>
      <c r="C31" s="19" t="s">
        <v>599</v>
      </c>
      <c r="D31" s="97">
        <v>4301051174</v>
      </c>
      <c r="E31" s="193">
        <v>4607091388244</v>
      </c>
      <c r="F31" s="194"/>
      <c r="G31" s="21">
        <v>0.42</v>
      </c>
      <c r="H31" s="22">
        <v>6</v>
      </c>
      <c r="I31" s="21">
        <v>2.52</v>
      </c>
      <c r="J31" s="21">
        <v>2.786</v>
      </c>
      <c r="K31" s="22">
        <v>156</v>
      </c>
      <c r="L31" s="98" t="s">
        <v>593</v>
      </c>
      <c r="M31" s="22">
        <v>35</v>
      </c>
      <c r="N31" s="201" t="s">
        <v>40</v>
      </c>
      <c r="O31" s="202"/>
      <c r="P31" s="202"/>
      <c r="Q31" s="202"/>
      <c r="R31" s="203"/>
      <c r="S31" s="24" t="s">
        <v>24</v>
      </c>
      <c r="T31" s="24" t="s">
        <v>24</v>
      </c>
      <c r="U31" s="25" t="s">
        <v>25</v>
      </c>
      <c r="V31" s="99">
        <v>0</v>
      </c>
      <c r="W31" s="100">
        <f t="shared" si="0"/>
        <v>0</v>
      </c>
      <c r="X31" s="28" t="str">
        <f t="shared" si="1"/>
        <v/>
      </c>
      <c r="Y31" s="29" t="s">
        <v>24</v>
      </c>
      <c r="Z31" s="30" t="s">
        <v>24</v>
      </c>
    </row>
    <row r="32" spans="1:26" x14ac:dyDescent="0.25">
      <c r="A32" s="32"/>
      <c r="B32" s="219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1"/>
      <c r="N32" s="216" t="s">
        <v>26</v>
      </c>
      <c r="O32" s="217"/>
      <c r="P32" s="217"/>
      <c r="Q32" s="217"/>
      <c r="R32" s="217"/>
      <c r="S32" s="217"/>
      <c r="T32" s="218"/>
      <c r="U32" s="38" t="s">
        <v>27</v>
      </c>
      <c r="V32" s="40">
        <f>IFERROR(V26/I26, "0")+IFERROR(V27/I27, "0")+IFERROR(V28/I28, "0")+IFERROR(V29/I29, "0")+IFERROR(V30/I30, "0")+IFERROR(V31/I31, "0")</f>
        <v>0</v>
      </c>
      <c r="W32" s="40">
        <f>IFERROR(W26/I26, "0")+IFERROR(W27/I27, "0")+IFERROR(W28/I28, "0")+IFERROR(W29/I29, "0")+IFERROR(W30/I30, "0")+IFERROR(W31/I31, "0")</f>
        <v>0</v>
      </c>
      <c r="X32" s="40">
        <f>IFERROR(IF(X26="", 0, X26), "0")+IFERROR(IF(X27="", 0, X27), "0")+IFERROR(IF(X28="", 0, X28), "0")+IFERROR(IF(X29="", 0, X29), "0")+IFERROR(IF(X30="", 0, X30), "0")+IFERROR(IF(X31="", 0, X31), "0")</f>
        <v>0</v>
      </c>
      <c r="Y32" s="41"/>
      <c r="Z32" s="41"/>
    </row>
    <row r="33" spans="1:26" x14ac:dyDescent="0.25">
      <c r="A33" s="32"/>
      <c r="B33" s="222"/>
      <c r="C33" s="222"/>
      <c r="D33" s="222"/>
      <c r="E33" s="222"/>
      <c r="F33" s="222"/>
      <c r="G33" s="222"/>
      <c r="H33" s="222"/>
      <c r="I33" s="222"/>
      <c r="J33" s="222"/>
      <c r="K33" s="222"/>
      <c r="L33" s="222"/>
      <c r="M33" s="223"/>
      <c r="N33" s="216" t="s">
        <v>26</v>
      </c>
      <c r="O33" s="217"/>
      <c r="P33" s="217"/>
      <c r="Q33" s="217"/>
      <c r="R33" s="217"/>
      <c r="S33" s="217"/>
      <c r="T33" s="218"/>
      <c r="U33" s="38" t="s">
        <v>25</v>
      </c>
      <c r="V33" s="40">
        <f>IFERROR(SUM(V26:V31), "0")</f>
        <v>0</v>
      </c>
      <c r="W33" s="40">
        <f>IFERROR(SUM(W26:W31), "0")</f>
        <v>0</v>
      </c>
      <c r="X33" s="38"/>
      <c r="Y33" s="41"/>
      <c r="Z33" s="41"/>
    </row>
    <row r="34" spans="1:26" x14ac:dyDescent="0.25">
      <c r="A34" s="1"/>
      <c r="B34" s="213" t="s">
        <v>41</v>
      </c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5"/>
      <c r="Y34" s="18"/>
      <c r="Z34" s="18"/>
    </row>
    <row r="35" spans="1:26" ht="20.25" customHeight="1" x14ac:dyDescent="0.25">
      <c r="A35" s="20"/>
      <c r="B35" s="19" t="s">
        <v>42</v>
      </c>
      <c r="C35" s="19" t="s">
        <v>600</v>
      </c>
      <c r="D35" s="97">
        <v>4301032013</v>
      </c>
      <c r="E35" s="193">
        <v>4607091388503</v>
      </c>
      <c r="F35" s="194"/>
      <c r="G35" s="21">
        <v>0.05</v>
      </c>
      <c r="H35" s="22">
        <v>12</v>
      </c>
      <c r="I35" s="21">
        <v>0.6</v>
      </c>
      <c r="J35" s="21">
        <v>0.84199999999999997</v>
      </c>
      <c r="K35" s="22">
        <v>156</v>
      </c>
      <c r="L35" s="98" t="s">
        <v>601</v>
      </c>
      <c r="M35" s="22">
        <v>120</v>
      </c>
      <c r="N35" s="198" t="s">
        <v>43</v>
      </c>
      <c r="O35" s="199"/>
      <c r="P35" s="199"/>
      <c r="Q35" s="199"/>
      <c r="R35" s="200"/>
      <c r="S35" s="24" t="s">
        <v>24</v>
      </c>
      <c r="T35" s="24" t="s">
        <v>24</v>
      </c>
      <c r="U35" s="25" t="s">
        <v>25</v>
      </c>
      <c r="V35" s="99">
        <v>0</v>
      </c>
      <c r="W35" s="100">
        <f>IFERROR(IF(V35="", 0, CEILING(V35/$I35, 1)*$I35), "")</f>
        <v>0</v>
      </c>
      <c r="X35" s="28" t="str">
        <f>IFERROR(IF(W35=0, "", ROUNDUP(W35/I35, 0)*0.00753), "")</f>
        <v/>
      </c>
      <c r="Y35" s="29" t="s">
        <v>24</v>
      </c>
      <c r="Z35" s="30" t="s">
        <v>24</v>
      </c>
    </row>
    <row r="36" spans="1:26" ht="23.25" customHeight="1" x14ac:dyDescent="0.25">
      <c r="A36" s="20"/>
      <c r="B36" s="19" t="s">
        <v>44</v>
      </c>
      <c r="C36" s="19" t="s">
        <v>602</v>
      </c>
      <c r="D36" s="97">
        <v>4301032036</v>
      </c>
      <c r="E36" s="193">
        <v>4680115880139</v>
      </c>
      <c r="F36" s="194"/>
      <c r="G36" s="21">
        <v>2.5000000000000001E-2</v>
      </c>
      <c r="H36" s="22">
        <v>10</v>
      </c>
      <c r="I36" s="21">
        <v>0.25</v>
      </c>
      <c r="J36" s="21">
        <v>0.41</v>
      </c>
      <c r="K36" s="22">
        <v>234</v>
      </c>
      <c r="L36" s="98" t="s">
        <v>603</v>
      </c>
      <c r="M36" s="22">
        <v>120</v>
      </c>
      <c r="N36" s="201" t="s">
        <v>45</v>
      </c>
      <c r="O36" s="202"/>
      <c r="P36" s="202"/>
      <c r="Q36" s="202"/>
      <c r="R36" s="203"/>
      <c r="S36" s="24" t="s">
        <v>24</v>
      </c>
      <c r="T36" s="24" t="s">
        <v>24</v>
      </c>
      <c r="U36" s="25" t="s">
        <v>25</v>
      </c>
      <c r="V36" s="99">
        <v>0</v>
      </c>
      <c r="W36" s="100">
        <f>IFERROR(IF(V36="", 0, CEILING(V36/$I36, 1)*$I36), "")</f>
        <v>0</v>
      </c>
      <c r="X36" s="28" t="str">
        <f>IFERROR(IF(W36=0, "", ROUNDUP(W36/I36, 0)*0.00502), "")</f>
        <v/>
      </c>
      <c r="Y36" s="29" t="s">
        <v>24</v>
      </c>
      <c r="Z36" s="30" t="s">
        <v>24</v>
      </c>
    </row>
    <row r="37" spans="1:26" x14ac:dyDescent="0.25">
      <c r="A37" s="32"/>
      <c r="B37" s="219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1"/>
      <c r="N37" s="216" t="s">
        <v>26</v>
      </c>
      <c r="O37" s="217"/>
      <c r="P37" s="217"/>
      <c r="Q37" s="217"/>
      <c r="R37" s="217"/>
      <c r="S37" s="217"/>
      <c r="T37" s="218"/>
      <c r="U37" s="38" t="s">
        <v>27</v>
      </c>
      <c r="V37" s="40">
        <f>IFERROR(V35/I35, "0")+IFERROR(V36/I36, "0")</f>
        <v>0</v>
      </c>
      <c r="W37" s="40">
        <f>IFERROR(W35/I35, "0")+IFERROR(W36/I36, "0")</f>
        <v>0</v>
      </c>
      <c r="X37" s="40">
        <f>IFERROR(IF(X35="", 0, X35), "0")+IFERROR(IF(X36="", 0, X36), "0")</f>
        <v>0</v>
      </c>
      <c r="Y37" s="41"/>
      <c r="Z37" s="41"/>
    </row>
    <row r="38" spans="1:26" x14ac:dyDescent="0.25">
      <c r="A38" s="32"/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3"/>
      <c r="N38" s="216" t="s">
        <v>26</v>
      </c>
      <c r="O38" s="217"/>
      <c r="P38" s="217"/>
      <c r="Q38" s="217"/>
      <c r="R38" s="217"/>
      <c r="S38" s="217"/>
      <c r="T38" s="218"/>
      <c r="U38" s="38" t="s">
        <v>25</v>
      </c>
      <c r="V38" s="40">
        <f>IFERROR(SUM(V35:V36), "0")</f>
        <v>0</v>
      </c>
      <c r="W38" s="40">
        <f>IFERROR(SUM(W35:W36), "0")</f>
        <v>0</v>
      </c>
      <c r="X38" s="38"/>
      <c r="Y38" s="41"/>
      <c r="Z38" s="41"/>
    </row>
    <row r="39" spans="1:26" x14ac:dyDescent="0.25">
      <c r="A39" s="1"/>
      <c r="B39" s="213" t="s">
        <v>46</v>
      </c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5"/>
      <c r="Y39" s="18"/>
      <c r="Z39" s="18"/>
    </row>
    <row r="40" spans="1:26" ht="93" customHeight="1" x14ac:dyDescent="0.25">
      <c r="A40" s="20"/>
      <c r="B40" s="19" t="s">
        <v>47</v>
      </c>
      <c r="C40" s="19" t="s">
        <v>604</v>
      </c>
      <c r="D40" s="97">
        <v>4301160001</v>
      </c>
      <c r="E40" s="193">
        <v>4607091388282</v>
      </c>
      <c r="F40" s="194"/>
      <c r="G40" s="21">
        <v>0.3</v>
      </c>
      <c r="H40" s="22">
        <v>6</v>
      </c>
      <c r="I40" s="21">
        <v>1.8</v>
      </c>
      <c r="J40" s="21">
        <v>2.0840000000000001</v>
      </c>
      <c r="K40" s="22">
        <v>156</v>
      </c>
      <c r="L40" s="98" t="s">
        <v>601</v>
      </c>
      <c r="M40" s="22">
        <v>30</v>
      </c>
      <c r="N40" s="201" t="s">
        <v>48</v>
      </c>
      <c r="O40" s="202"/>
      <c r="P40" s="202"/>
      <c r="Q40" s="202"/>
      <c r="R40" s="203"/>
      <c r="S40" s="24" t="s">
        <v>24</v>
      </c>
      <c r="T40" s="24" t="s">
        <v>24</v>
      </c>
      <c r="U40" s="25" t="s">
        <v>25</v>
      </c>
      <c r="V40" s="99">
        <v>0</v>
      </c>
      <c r="W40" s="100">
        <f>IFERROR(IF(V40="", 0, CEILING(V40/$I40, 1)*$I40), "")</f>
        <v>0</v>
      </c>
      <c r="X40" s="28" t="str">
        <f>IFERROR(IF(W40=0, "", ROUNDUP(W40/I40, 0)*0.00753), "")</f>
        <v/>
      </c>
      <c r="Y40" s="29" t="s">
        <v>49</v>
      </c>
      <c r="Z40" s="30" t="s">
        <v>24</v>
      </c>
    </row>
    <row r="41" spans="1:26" x14ac:dyDescent="0.25">
      <c r="A41" s="32"/>
      <c r="B41" s="219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1"/>
      <c r="N41" s="216" t="s">
        <v>26</v>
      </c>
      <c r="O41" s="217"/>
      <c r="P41" s="217"/>
      <c r="Q41" s="217"/>
      <c r="R41" s="217"/>
      <c r="S41" s="217"/>
      <c r="T41" s="218"/>
      <c r="U41" s="38" t="s">
        <v>27</v>
      </c>
      <c r="V41" s="40">
        <f>IFERROR(V40/I40, "0")</f>
        <v>0</v>
      </c>
      <c r="W41" s="40">
        <f>IFERROR(W40/I40, "0")</f>
        <v>0</v>
      </c>
      <c r="X41" s="40">
        <f>IFERROR(IF(X40="", 0, X40), "0")</f>
        <v>0</v>
      </c>
      <c r="Y41" s="41"/>
      <c r="Z41" s="41"/>
    </row>
    <row r="42" spans="1:26" x14ac:dyDescent="0.25">
      <c r="A42" s="32"/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3"/>
      <c r="N42" s="216" t="s">
        <v>26</v>
      </c>
      <c r="O42" s="217"/>
      <c r="P42" s="217"/>
      <c r="Q42" s="217"/>
      <c r="R42" s="217"/>
      <c r="S42" s="217"/>
      <c r="T42" s="218"/>
      <c r="U42" s="38" t="s">
        <v>25</v>
      </c>
      <c r="V42" s="40">
        <f>IFERROR(SUM(V40), "0")</f>
        <v>0</v>
      </c>
      <c r="W42" s="40">
        <f>IFERROR(SUM(W40), "0")</f>
        <v>0</v>
      </c>
      <c r="X42" s="38"/>
      <c r="Y42" s="41"/>
      <c r="Z42" s="41"/>
    </row>
    <row r="43" spans="1:26" x14ac:dyDescent="0.25">
      <c r="A43" s="1"/>
      <c r="B43" s="213" t="s">
        <v>50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5"/>
      <c r="Y43" s="18"/>
      <c r="Z43" s="18"/>
    </row>
    <row r="44" spans="1:26" ht="20.25" customHeight="1" x14ac:dyDescent="0.25">
      <c r="A44" s="20"/>
      <c r="B44" s="19" t="s">
        <v>51</v>
      </c>
      <c r="C44" s="19" t="s">
        <v>605</v>
      </c>
      <c r="D44" s="97">
        <v>4301170002</v>
      </c>
      <c r="E44" s="193">
        <v>4607091389111</v>
      </c>
      <c r="F44" s="194"/>
      <c r="G44" s="21">
        <v>2.5000000000000001E-2</v>
      </c>
      <c r="H44" s="22">
        <v>10</v>
      </c>
      <c r="I44" s="21">
        <v>0.25</v>
      </c>
      <c r="J44" s="21">
        <v>0.49199999999999999</v>
      </c>
      <c r="K44" s="22">
        <v>156</v>
      </c>
      <c r="L44" s="98" t="s">
        <v>601</v>
      </c>
      <c r="M44" s="22">
        <v>120</v>
      </c>
      <c r="N44" s="201" t="s">
        <v>52</v>
      </c>
      <c r="O44" s="202"/>
      <c r="P44" s="202"/>
      <c r="Q44" s="202"/>
      <c r="R44" s="203"/>
      <c r="S44" s="24" t="s">
        <v>24</v>
      </c>
      <c r="T44" s="24" t="s">
        <v>24</v>
      </c>
      <c r="U44" s="25" t="s">
        <v>25</v>
      </c>
      <c r="V44" s="99">
        <v>0</v>
      </c>
      <c r="W44" s="100">
        <f>IFERROR(IF(V44="", 0, CEILING(V44/$I44, 1)*$I44), "")</f>
        <v>0</v>
      </c>
      <c r="X44" s="28" t="str">
        <f>IFERROR(IF(W44=0, "", ROUNDUP(W44/I44, 0)*0.00753), "")</f>
        <v/>
      </c>
      <c r="Y44" s="29" t="s">
        <v>24</v>
      </c>
      <c r="Z44" s="30" t="s">
        <v>24</v>
      </c>
    </row>
    <row r="45" spans="1:26" x14ac:dyDescent="0.25">
      <c r="A45" s="32"/>
      <c r="B45" s="219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1"/>
      <c r="N45" s="216" t="s">
        <v>26</v>
      </c>
      <c r="O45" s="217"/>
      <c r="P45" s="217"/>
      <c r="Q45" s="217"/>
      <c r="R45" s="217"/>
      <c r="S45" s="217"/>
      <c r="T45" s="218"/>
      <c r="U45" s="38" t="s">
        <v>27</v>
      </c>
      <c r="V45" s="40">
        <f>IFERROR(V44/I44, "0")</f>
        <v>0</v>
      </c>
      <c r="W45" s="40">
        <f>IFERROR(W44/I44, "0")</f>
        <v>0</v>
      </c>
      <c r="X45" s="40">
        <f>IFERROR(IF(X44="", 0, X44), "0")</f>
        <v>0</v>
      </c>
      <c r="Y45" s="41"/>
      <c r="Z45" s="41"/>
    </row>
    <row r="46" spans="1:26" x14ac:dyDescent="0.25">
      <c r="A46" s="32"/>
      <c r="B46" s="222"/>
      <c r="C46" s="222"/>
      <c r="D46" s="222"/>
      <c r="E46" s="222"/>
      <c r="F46" s="222"/>
      <c r="G46" s="222"/>
      <c r="H46" s="222"/>
      <c r="I46" s="222"/>
      <c r="J46" s="222"/>
      <c r="K46" s="222"/>
      <c r="L46" s="222"/>
      <c r="M46" s="223"/>
      <c r="N46" s="216" t="s">
        <v>26</v>
      </c>
      <c r="O46" s="217"/>
      <c r="P46" s="217"/>
      <c r="Q46" s="217"/>
      <c r="R46" s="217"/>
      <c r="S46" s="217"/>
      <c r="T46" s="218"/>
      <c r="U46" s="38" t="s">
        <v>25</v>
      </c>
      <c r="V46" s="40">
        <f>IFERROR(SUM(V44), "0")</f>
        <v>0</v>
      </c>
      <c r="W46" s="40">
        <f>IFERROR(SUM(W44), "0")</f>
        <v>0</v>
      </c>
      <c r="X46" s="38"/>
      <c r="Y46" s="41"/>
      <c r="Z46" s="41"/>
    </row>
    <row r="47" spans="1:26" ht="20.25" x14ac:dyDescent="0.25">
      <c r="A47" s="1"/>
      <c r="B47" s="106" t="s">
        <v>68</v>
      </c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5"/>
      <c r="Z47" s="15"/>
    </row>
    <row r="48" spans="1:26" x14ac:dyDescent="0.25">
      <c r="A48" s="1"/>
      <c r="B48" s="105" t="s">
        <v>54</v>
      </c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7"/>
      <c r="Z48" s="17"/>
    </row>
    <row r="49" spans="1:26" x14ac:dyDescent="0.25">
      <c r="A49" s="1"/>
      <c r="B49" s="213" t="s">
        <v>55</v>
      </c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5"/>
      <c r="Y49" s="18"/>
      <c r="Z49" s="18"/>
    </row>
    <row r="50" spans="1:26" ht="14.45" customHeight="1" x14ac:dyDescent="0.25">
      <c r="A50" s="20">
        <v>312</v>
      </c>
      <c r="B50" s="19" t="s">
        <v>56</v>
      </c>
      <c r="C50" s="19" t="s">
        <v>606</v>
      </c>
      <c r="D50" s="97">
        <v>4301020234</v>
      </c>
      <c r="E50" s="193">
        <v>4680115881440</v>
      </c>
      <c r="F50" s="194"/>
      <c r="G50" s="21">
        <v>1.35</v>
      </c>
      <c r="H50" s="22">
        <v>8</v>
      </c>
      <c r="I50" s="21">
        <v>10.8</v>
      </c>
      <c r="J50" s="21">
        <v>11.28</v>
      </c>
      <c r="K50" s="22">
        <v>56</v>
      </c>
      <c r="L50" s="98" t="s">
        <v>607</v>
      </c>
      <c r="M50" s="22">
        <v>50</v>
      </c>
      <c r="N50" s="207" t="s">
        <v>57</v>
      </c>
      <c r="O50" s="208"/>
      <c r="P50" s="208"/>
      <c r="Q50" s="208"/>
      <c r="R50" s="209"/>
      <c r="S50" s="24" t="s">
        <v>24</v>
      </c>
      <c r="T50" s="24" t="s">
        <v>24</v>
      </c>
      <c r="U50" s="25" t="s">
        <v>25</v>
      </c>
      <c r="V50" s="99">
        <v>21.6</v>
      </c>
      <c r="W50" s="100">
        <f>IFERROR(IF(V50="", 0, CEILING(V50/$I50, 1)*$I50), "")</f>
        <v>21.6</v>
      </c>
      <c r="X50" s="28">
        <f>IFERROR(IF(W50=0, "", ROUNDUP(W50/I50, 0)*0.02175), "")</f>
        <v>4.3499999999999997E-2</v>
      </c>
      <c r="Y50" s="29" t="s">
        <v>24</v>
      </c>
      <c r="Z50" s="30" t="s">
        <v>24</v>
      </c>
    </row>
    <row r="51" spans="1:26" ht="14.45" customHeight="1" x14ac:dyDescent="0.25">
      <c r="A51" s="20">
        <v>324</v>
      </c>
      <c r="B51" s="19" t="s">
        <v>58</v>
      </c>
      <c r="C51" s="19" t="s">
        <v>608</v>
      </c>
      <c r="D51" s="97">
        <v>4301020232</v>
      </c>
      <c r="E51" s="193">
        <v>4680115881433</v>
      </c>
      <c r="F51" s="194"/>
      <c r="G51" s="21">
        <v>0.45</v>
      </c>
      <c r="H51" s="22">
        <v>6</v>
      </c>
      <c r="I51" s="21">
        <v>2.7</v>
      </c>
      <c r="J51" s="21">
        <v>2.9</v>
      </c>
      <c r="K51" s="22">
        <v>156</v>
      </c>
      <c r="L51" s="98" t="s">
        <v>607</v>
      </c>
      <c r="M51" s="22">
        <v>50</v>
      </c>
      <c r="N51" s="227" t="s">
        <v>59</v>
      </c>
      <c r="O51" s="228"/>
      <c r="P51" s="228"/>
      <c r="Q51" s="228"/>
      <c r="R51" s="229"/>
      <c r="S51" s="24" t="s">
        <v>24</v>
      </c>
      <c r="T51" s="24" t="s">
        <v>24</v>
      </c>
      <c r="U51" s="25" t="s">
        <v>25</v>
      </c>
      <c r="V51" s="99">
        <v>10.8</v>
      </c>
      <c r="W51" s="100">
        <f>IFERROR(IF(V51="", 0, CEILING(V51/$I51, 1)*$I51), "")</f>
        <v>10.8</v>
      </c>
      <c r="X51" s="28">
        <f>IFERROR(IF(W51=0, "", ROUNDUP(W51/I51, 0)*0.00753), "")</f>
        <v>3.0120000000000001E-2</v>
      </c>
      <c r="Y51" s="29" t="s">
        <v>24</v>
      </c>
      <c r="Z51" s="30" t="s">
        <v>24</v>
      </c>
    </row>
    <row r="52" spans="1:26" x14ac:dyDescent="0.25">
      <c r="A52" s="32"/>
      <c r="B52" s="219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1"/>
      <c r="N52" s="216" t="s">
        <v>26</v>
      </c>
      <c r="O52" s="217"/>
      <c r="P52" s="217"/>
      <c r="Q52" s="217"/>
      <c r="R52" s="217"/>
      <c r="S52" s="217"/>
      <c r="T52" s="218"/>
      <c r="U52" s="38" t="s">
        <v>27</v>
      </c>
      <c r="V52" s="40">
        <f>IFERROR(V50/I50, "0")+IFERROR(V51/I51, "0")</f>
        <v>6</v>
      </c>
      <c r="W52" s="40">
        <f>IFERROR(W50/I50, "0")+IFERROR(W51/I51, "0")</f>
        <v>6</v>
      </c>
      <c r="X52" s="40">
        <f>IFERROR(IF(X50="", 0, X50), "0")+IFERROR(IF(X51="", 0, X51), "0")</f>
        <v>7.3619999999999991E-2</v>
      </c>
      <c r="Y52" s="41"/>
      <c r="Z52" s="41"/>
    </row>
    <row r="53" spans="1:26" x14ac:dyDescent="0.25">
      <c r="A53" s="32"/>
      <c r="B53" s="222"/>
      <c r="C53" s="222"/>
      <c r="D53" s="222"/>
      <c r="E53" s="222"/>
      <c r="F53" s="222"/>
      <c r="G53" s="222"/>
      <c r="H53" s="222"/>
      <c r="I53" s="222"/>
      <c r="J53" s="222"/>
      <c r="K53" s="222"/>
      <c r="L53" s="222"/>
      <c r="M53" s="223"/>
      <c r="N53" s="216" t="s">
        <v>26</v>
      </c>
      <c r="O53" s="217"/>
      <c r="P53" s="217"/>
      <c r="Q53" s="217"/>
      <c r="R53" s="217"/>
      <c r="S53" s="217"/>
      <c r="T53" s="218"/>
      <c r="U53" s="38" t="s">
        <v>25</v>
      </c>
      <c r="V53" s="40">
        <f>IFERROR(SUM(V50:V51), "0")</f>
        <v>32.400000000000006</v>
      </c>
      <c r="W53" s="40">
        <f>IFERROR(SUM(W50:W51), "0")</f>
        <v>32.400000000000006</v>
      </c>
      <c r="X53" s="38"/>
      <c r="Y53" s="41"/>
      <c r="Z53" s="41"/>
    </row>
    <row r="54" spans="1:26" x14ac:dyDescent="0.25">
      <c r="A54" s="1"/>
      <c r="B54" s="105" t="s">
        <v>60</v>
      </c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7"/>
      <c r="Z54" s="17"/>
    </row>
    <row r="55" spans="1:26" x14ac:dyDescent="0.25">
      <c r="A55" s="1"/>
      <c r="B55" s="213" t="s">
        <v>61</v>
      </c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5"/>
      <c r="Y55" s="18"/>
      <c r="Z55" s="18"/>
    </row>
    <row r="56" spans="1:26" ht="14.45" customHeight="1" x14ac:dyDescent="0.25">
      <c r="A56" s="20">
        <v>330</v>
      </c>
      <c r="B56" s="19" t="s">
        <v>62</v>
      </c>
      <c r="C56" s="19" t="s">
        <v>609</v>
      </c>
      <c r="D56" s="97">
        <v>4301011452</v>
      </c>
      <c r="E56" s="193">
        <v>4680115881426</v>
      </c>
      <c r="F56" s="194"/>
      <c r="G56" s="21">
        <v>1.35</v>
      </c>
      <c r="H56" s="22">
        <v>8</v>
      </c>
      <c r="I56" s="21">
        <v>10.8</v>
      </c>
      <c r="J56" s="21">
        <v>11.28</v>
      </c>
      <c r="K56" s="22">
        <v>56</v>
      </c>
      <c r="L56" s="98" t="s">
        <v>607</v>
      </c>
      <c r="M56" s="22">
        <v>50</v>
      </c>
      <c r="N56" s="207" t="s">
        <v>63</v>
      </c>
      <c r="O56" s="208"/>
      <c r="P56" s="208"/>
      <c r="Q56" s="208"/>
      <c r="R56" s="209"/>
      <c r="S56" s="24" t="s">
        <v>24</v>
      </c>
      <c r="T56" s="24" t="s">
        <v>24</v>
      </c>
      <c r="U56" s="25" t="s">
        <v>25</v>
      </c>
      <c r="V56" s="99">
        <v>75.599999999999994</v>
      </c>
      <c r="W56" s="100">
        <f>IFERROR(IF(V56="", 0, CEILING(V56/$I56, 1)*$I56), "")</f>
        <v>75.600000000000009</v>
      </c>
      <c r="X56" s="28">
        <f>IFERROR(IF(W56=0, "", ROUNDUP(W56/I56, 0)*0.02175), "")</f>
        <v>0.15225</v>
      </c>
      <c r="Y56" s="29" t="s">
        <v>24</v>
      </c>
      <c r="Z56" s="30" t="s">
        <v>24</v>
      </c>
    </row>
    <row r="57" spans="1:26" ht="14.45" customHeight="1" x14ac:dyDescent="0.25">
      <c r="A57" s="20">
        <v>319</v>
      </c>
      <c r="B57" s="19" t="s">
        <v>64</v>
      </c>
      <c r="C57" s="19" t="s">
        <v>610</v>
      </c>
      <c r="D57" s="97">
        <v>4301011437</v>
      </c>
      <c r="E57" s="193">
        <v>4680115881419</v>
      </c>
      <c r="F57" s="194"/>
      <c r="G57" s="21">
        <v>0.45</v>
      </c>
      <c r="H57" s="22">
        <v>10</v>
      </c>
      <c r="I57" s="21">
        <v>4.5</v>
      </c>
      <c r="J57" s="21">
        <v>4.74</v>
      </c>
      <c r="K57" s="22">
        <v>120</v>
      </c>
      <c r="L57" s="98" t="s">
        <v>607</v>
      </c>
      <c r="M57" s="22">
        <v>50</v>
      </c>
      <c r="N57" s="207" t="s">
        <v>65</v>
      </c>
      <c r="O57" s="208"/>
      <c r="P57" s="208"/>
      <c r="Q57" s="208"/>
      <c r="R57" s="209"/>
      <c r="S57" s="24" t="s">
        <v>24</v>
      </c>
      <c r="T57" s="24" t="s">
        <v>24</v>
      </c>
      <c r="U57" s="25" t="s">
        <v>25</v>
      </c>
      <c r="V57" s="99">
        <v>36</v>
      </c>
      <c r="W57" s="100">
        <f>IFERROR(IF(V57="", 0, CEILING(V57/$I57, 1)*$I57), "")</f>
        <v>36</v>
      </c>
      <c r="X57" s="28">
        <f>IFERROR(IF(W57=0, "", ROUNDUP(W57/I57, 0)*0.00937), "")</f>
        <v>7.4959999999999999E-2</v>
      </c>
      <c r="Y57" s="29" t="s">
        <v>24</v>
      </c>
      <c r="Z57" s="30" t="s">
        <v>24</v>
      </c>
    </row>
    <row r="58" spans="1:26" ht="14.45" customHeight="1" x14ac:dyDescent="0.25">
      <c r="A58" s="20"/>
      <c r="B58" s="19" t="s">
        <v>66</v>
      </c>
      <c r="C58" s="19" t="s">
        <v>611</v>
      </c>
      <c r="D58" s="97">
        <v>4301011458</v>
      </c>
      <c r="E58" s="193">
        <v>4680115881525</v>
      </c>
      <c r="F58" s="194"/>
      <c r="G58" s="21">
        <v>0.4</v>
      </c>
      <c r="H58" s="22">
        <v>10</v>
      </c>
      <c r="I58" s="21">
        <v>4</v>
      </c>
      <c r="J58" s="21">
        <v>4.24</v>
      </c>
      <c r="K58" s="22">
        <v>120</v>
      </c>
      <c r="L58" s="98" t="s">
        <v>607</v>
      </c>
      <c r="M58" s="22">
        <v>50</v>
      </c>
      <c r="N58" s="201" t="s">
        <v>67</v>
      </c>
      <c r="O58" s="202"/>
      <c r="P58" s="202"/>
      <c r="Q58" s="202"/>
      <c r="R58" s="203"/>
      <c r="S58" s="24" t="s">
        <v>24</v>
      </c>
      <c r="T58" s="24" t="s">
        <v>24</v>
      </c>
      <c r="U58" s="25" t="s">
        <v>25</v>
      </c>
      <c r="V58" s="99">
        <v>0</v>
      </c>
      <c r="W58" s="100">
        <f>IFERROR(IF(V58="", 0, CEILING(V58/$I58, 1)*$I58), "")</f>
        <v>0</v>
      </c>
      <c r="X58" s="28" t="str">
        <f>IFERROR(IF(W58=0, "", ROUNDUP(W58/I58, 0)*0.00937), "")</f>
        <v/>
      </c>
      <c r="Y58" s="29" t="s">
        <v>24</v>
      </c>
      <c r="Z58" s="30" t="s">
        <v>24</v>
      </c>
    </row>
    <row r="59" spans="1:26" x14ac:dyDescent="0.25">
      <c r="A59" s="32"/>
      <c r="B59" s="219"/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1"/>
      <c r="N59" s="216" t="s">
        <v>26</v>
      </c>
      <c r="O59" s="217"/>
      <c r="P59" s="217"/>
      <c r="Q59" s="217"/>
      <c r="R59" s="217"/>
      <c r="S59" s="217"/>
      <c r="T59" s="218"/>
      <c r="U59" s="38" t="s">
        <v>27</v>
      </c>
      <c r="V59" s="40">
        <f>IFERROR(V56/I56, "0")+IFERROR(V57/I57, "0")+IFERROR(V58/I58, "0")</f>
        <v>15</v>
      </c>
      <c r="W59" s="40">
        <f>IFERROR(W56/I56, "0")+IFERROR(W57/I57, "0")+IFERROR(W58/I58, "0")</f>
        <v>15</v>
      </c>
      <c r="X59" s="40">
        <f>IFERROR(IF(X56="", 0, X56), "0")+IFERROR(IF(X57="", 0, X57), "0")+IFERROR(IF(X58="", 0, X58), "0")</f>
        <v>0.22721</v>
      </c>
      <c r="Y59" s="41"/>
      <c r="Z59" s="41"/>
    </row>
    <row r="60" spans="1:26" x14ac:dyDescent="0.25">
      <c r="A60" s="32"/>
      <c r="B60" s="222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3"/>
      <c r="N60" s="216" t="s">
        <v>26</v>
      </c>
      <c r="O60" s="217"/>
      <c r="P60" s="217"/>
      <c r="Q60" s="217"/>
      <c r="R60" s="217"/>
      <c r="S60" s="217"/>
      <c r="T60" s="218"/>
      <c r="U60" s="38" t="s">
        <v>25</v>
      </c>
      <c r="V60" s="40">
        <f>IFERROR(SUM(V56:V58), "0")</f>
        <v>111.6</v>
      </c>
      <c r="W60" s="40">
        <f>IFERROR(SUM(W56:W58), "0")</f>
        <v>111.60000000000001</v>
      </c>
      <c r="X60" s="38"/>
      <c r="Y60" s="41"/>
      <c r="Z60" s="41"/>
    </row>
    <row r="61" spans="1:26" x14ac:dyDescent="0.25">
      <c r="A61" s="1"/>
      <c r="B61" s="105" t="s">
        <v>68</v>
      </c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7"/>
      <c r="Z61" s="17"/>
    </row>
    <row r="62" spans="1:26" x14ac:dyDescent="0.25">
      <c r="A62" s="1"/>
      <c r="B62" s="213" t="s">
        <v>61</v>
      </c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5"/>
      <c r="Y62" s="18"/>
      <c r="Z62" s="18"/>
    </row>
    <row r="63" spans="1:26" ht="14.45" customHeight="1" x14ac:dyDescent="0.25">
      <c r="A63" s="20" t="s">
        <v>70</v>
      </c>
      <c r="B63" s="19" t="s">
        <v>69</v>
      </c>
      <c r="C63" s="19" t="s">
        <v>612</v>
      </c>
      <c r="D63" s="97">
        <v>4301011191</v>
      </c>
      <c r="E63" s="193">
        <v>4607091382945</v>
      </c>
      <c r="F63" s="194"/>
      <c r="G63" s="21">
        <v>1.35</v>
      </c>
      <c r="H63" s="22">
        <v>8</v>
      </c>
      <c r="I63" s="21">
        <v>10.8</v>
      </c>
      <c r="J63" s="21">
        <v>11.28</v>
      </c>
      <c r="K63" s="22">
        <v>56</v>
      </c>
      <c r="L63" s="98" t="s">
        <v>607</v>
      </c>
      <c r="M63" s="22">
        <v>50</v>
      </c>
      <c r="N63" s="207" t="s">
        <v>71</v>
      </c>
      <c r="O63" s="208"/>
      <c r="P63" s="208"/>
      <c r="Q63" s="208"/>
      <c r="R63" s="209"/>
      <c r="S63" s="24" t="s">
        <v>24</v>
      </c>
      <c r="T63" s="24" t="s">
        <v>24</v>
      </c>
      <c r="U63" s="25" t="s">
        <v>25</v>
      </c>
      <c r="V63" s="99">
        <v>0</v>
      </c>
      <c r="W63" s="100">
        <f t="shared" ref="W63:W78" si="2">IFERROR(IF(V63="", 0, CEILING(V63/$I63, 1)*$I63), "")</f>
        <v>0</v>
      </c>
      <c r="X63" s="28" t="str">
        <f>IFERROR(IF(W63=0, "", ROUNDUP(W63/I63, 0)*0.02175), "")</f>
        <v/>
      </c>
      <c r="Y63" s="29" t="s">
        <v>24</v>
      </c>
      <c r="Z63" s="30" t="s">
        <v>24</v>
      </c>
    </row>
    <row r="64" spans="1:26" ht="14.45" customHeight="1" x14ac:dyDescent="0.25">
      <c r="A64" s="20" t="s">
        <v>73</v>
      </c>
      <c r="B64" s="19" t="s">
        <v>72</v>
      </c>
      <c r="C64" s="19" t="s">
        <v>613</v>
      </c>
      <c r="D64" s="97">
        <v>4301011380</v>
      </c>
      <c r="E64" s="193">
        <v>4607091385670</v>
      </c>
      <c r="F64" s="194"/>
      <c r="G64" s="21">
        <v>1.35</v>
      </c>
      <c r="H64" s="22">
        <v>8</v>
      </c>
      <c r="I64" s="21">
        <v>10.8</v>
      </c>
      <c r="J64" s="21">
        <v>11.28</v>
      </c>
      <c r="K64" s="22">
        <v>56</v>
      </c>
      <c r="L64" s="98" t="s">
        <v>607</v>
      </c>
      <c r="M64" s="22">
        <v>50</v>
      </c>
      <c r="N64" s="207" t="s">
        <v>74</v>
      </c>
      <c r="O64" s="208"/>
      <c r="P64" s="208"/>
      <c r="Q64" s="208"/>
      <c r="R64" s="209"/>
      <c r="S64" s="24" t="s">
        <v>24</v>
      </c>
      <c r="T64" s="24" t="s">
        <v>24</v>
      </c>
      <c r="U64" s="25" t="s">
        <v>25</v>
      </c>
      <c r="V64" s="99">
        <v>10.8</v>
      </c>
      <c r="W64" s="100">
        <f t="shared" si="2"/>
        <v>10.8</v>
      </c>
      <c r="X64" s="28">
        <f>IFERROR(IF(W64=0, "", ROUNDUP(W64/I64, 0)*0.02175), "")</f>
        <v>2.1749999999999999E-2</v>
      </c>
      <c r="Y64" s="29" t="s">
        <v>24</v>
      </c>
      <c r="Z64" s="30" t="s">
        <v>24</v>
      </c>
    </row>
    <row r="65" spans="1:26" ht="14.45" customHeight="1" x14ac:dyDescent="0.25">
      <c r="A65" s="20" t="s">
        <v>76</v>
      </c>
      <c r="B65" s="19" t="s">
        <v>75</v>
      </c>
      <c r="C65" s="19" t="s">
        <v>614</v>
      </c>
      <c r="D65" s="97">
        <v>4301011468</v>
      </c>
      <c r="E65" s="193">
        <v>4680115881327</v>
      </c>
      <c r="F65" s="194"/>
      <c r="G65" s="21">
        <v>1.35</v>
      </c>
      <c r="H65" s="22">
        <v>8</v>
      </c>
      <c r="I65" s="21">
        <v>10.8</v>
      </c>
      <c r="J65" s="21">
        <v>11.28</v>
      </c>
      <c r="K65" s="22">
        <v>56</v>
      </c>
      <c r="L65" s="98" t="s">
        <v>615</v>
      </c>
      <c r="M65" s="22">
        <v>50</v>
      </c>
      <c r="N65" s="207" t="s">
        <v>77</v>
      </c>
      <c r="O65" s="208"/>
      <c r="P65" s="208"/>
      <c r="Q65" s="208"/>
      <c r="R65" s="209"/>
      <c r="S65" s="24" t="s">
        <v>24</v>
      </c>
      <c r="T65" s="24" t="s">
        <v>24</v>
      </c>
      <c r="U65" s="25" t="s">
        <v>25</v>
      </c>
      <c r="V65" s="99">
        <v>0</v>
      </c>
      <c r="W65" s="100">
        <f t="shared" si="2"/>
        <v>0</v>
      </c>
      <c r="X65" s="28" t="str">
        <f>IFERROR(IF(W65=0, "", ROUNDUP(W65/I65, 0)*0.02175), "")</f>
        <v/>
      </c>
      <c r="Y65" s="29" t="s">
        <v>24</v>
      </c>
      <c r="Z65" s="30" t="s">
        <v>24</v>
      </c>
    </row>
    <row r="66" spans="1:26" ht="14.45" customHeight="1" x14ac:dyDescent="0.25">
      <c r="A66" s="20"/>
      <c r="B66" s="19" t="s">
        <v>78</v>
      </c>
      <c r="C66" s="19" t="s">
        <v>616</v>
      </c>
      <c r="D66" s="97">
        <v>4301011348</v>
      </c>
      <c r="E66" s="193">
        <v>4607091388312</v>
      </c>
      <c r="F66" s="194"/>
      <c r="G66" s="21">
        <v>1.35</v>
      </c>
      <c r="H66" s="22">
        <v>8</v>
      </c>
      <c r="I66" s="21">
        <v>10.8</v>
      </c>
      <c r="J66" s="21">
        <v>11.28</v>
      </c>
      <c r="K66" s="22">
        <v>56</v>
      </c>
      <c r="L66" s="98" t="s">
        <v>607</v>
      </c>
      <c r="M66" s="22">
        <v>45</v>
      </c>
      <c r="N66" s="198" t="s">
        <v>79</v>
      </c>
      <c r="O66" s="199"/>
      <c r="P66" s="199"/>
      <c r="Q66" s="199"/>
      <c r="R66" s="200"/>
      <c r="S66" s="24" t="s">
        <v>24</v>
      </c>
      <c r="T66" s="24" t="s">
        <v>24</v>
      </c>
      <c r="U66" s="25" t="s">
        <v>25</v>
      </c>
      <c r="V66" s="99">
        <v>0</v>
      </c>
      <c r="W66" s="100">
        <f t="shared" si="2"/>
        <v>0</v>
      </c>
      <c r="X66" s="28" t="str">
        <f>IFERROR(IF(W66=0, "", ROUNDUP(W66/I66, 0)*0.02175), "")</f>
        <v/>
      </c>
      <c r="Y66" s="29" t="s">
        <v>24</v>
      </c>
      <c r="Z66" s="30" t="s">
        <v>24</v>
      </c>
    </row>
    <row r="67" spans="1:26" ht="14.45" customHeight="1" x14ac:dyDescent="0.25">
      <c r="A67" s="20"/>
      <c r="B67" s="19" t="s">
        <v>80</v>
      </c>
      <c r="C67" s="19" t="s">
        <v>617</v>
      </c>
      <c r="D67" s="97">
        <v>4301011514</v>
      </c>
      <c r="E67" s="193">
        <v>4680115882133</v>
      </c>
      <c r="F67" s="194"/>
      <c r="G67" s="21">
        <v>1.35</v>
      </c>
      <c r="H67" s="22">
        <v>8</v>
      </c>
      <c r="I67" s="21">
        <v>10.8</v>
      </c>
      <c r="J67" s="21">
        <v>11.28</v>
      </c>
      <c r="K67" s="22">
        <v>56</v>
      </c>
      <c r="L67" s="98" t="s">
        <v>607</v>
      </c>
      <c r="M67" s="22">
        <v>50</v>
      </c>
      <c r="N67" s="224" t="s">
        <v>81</v>
      </c>
      <c r="O67" s="225"/>
      <c r="P67" s="225"/>
      <c r="Q67" s="225"/>
      <c r="R67" s="226"/>
      <c r="S67" s="24" t="s">
        <v>24</v>
      </c>
      <c r="T67" s="24" t="s">
        <v>24</v>
      </c>
      <c r="U67" s="25" t="s">
        <v>25</v>
      </c>
      <c r="V67" s="99">
        <v>0</v>
      </c>
      <c r="W67" s="100">
        <f t="shared" si="2"/>
        <v>0</v>
      </c>
      <c r="X67" s="28" t="str">
        <f>IFERROR(IF(W67=0, "", ROUNDUP(W67/I67, 0)*0.02175), "")</f>
        <v/>
      </c>
      <c r="Y67" s="29" t="s">
        <v>24</v>
      </c>
      <c r="Z67" s="30" t="s">
        <v>24</v>
      </c>
    </row>
    <row r="68" spans="1:26" ht="14.45" customHeight="1" x14ac:dyDescent="0.25">
      <c r="A68" s="20" t="s">
        <v>83</v>
      </c>
      <c r="B68" s="19" t="s">
        <v>82</v>
      </c>
      <c r="C68" s="19" t="s">
        <v>618</v>
      </c>
      <c r="D68" s="97">
        <v>4301011192</v>
      </c>
      <c r="E68" s="193">
        <v>4607091382952</v>
      </c>
      <c r="F68" s="194"/>
      <c r="G68" s="21">
        <v>0.5</v>
      </c>
      <c r="H68" s="22">
        <v>6</v>
      </c>
      <c r="I68" s="21">
        <v>3</v>
      </c>
      <c r="J68" s="21">
        <v>3.2</v>
      </c>
      <c r="K68" s="22">
        <v>156</v>
      </c>
      <c r="L68" s="98" t="s">
        <v>607</v>
      </c>
      <c r="M68" s="22">
        <v>50</v>
      </c>
      <c r="N68" s="198" t="s">
        <v>84</v>
      </c>
      <c r="O68" s="199"/>
      <c r="P68" s="199"/>
      <c r="Q68" s="199"/>
      <c r="R68" s="200"/>
      <c r="S68" s="24" t="s">
        <v>24</v>
      </c>
      <c r="T68" s="24" t="s">
        <v>24</v>
      </c>
      <c r="U68" s="25" t="s">
        <v>25</v>
      </c>
      <c r="V68" s="99">
        <v>0</v>
      </c>
      <c r="W68" s="100">
        <f t="shared" si="2"/>
        <v>0</v>
      </c>
      <c r="X68" s="28" t="str">
        <f>IFERROR(IF(W68=0, "", ROUNDUP(W68/I68, 0)*0.00753), "")</f>
        <v/>
      </c>
      <c r="Y68" s="29" t="s">
        <v>24</v>
      </c>
      <c r="Z68" s="30" t="s">
        <v>24</v>
      </c>
    </row>
    <row r="69" spans="1:26" ht="14.45" customHeight="1" x14ac:dyDescent="0.25">
      <c r="A69" s="20" t="s">
        <v>86</v>
      </c>
      <c r="B69" s="19" t="s">
        <v>85</v>
      </c>
      <c r="C69" s="19" t="s">
        <v>619</v>
      </c>
      <c r="D69" s="97">
        <v>4301011382</v>
      </c>
      <c r="E69" s="193">
        <v>4607091385687</v>
      </c>
      <c r="F69" s="194"/>
      <c r="G69" s="21">
        <v>0.4</v>
      </c>
      <c r="H69" s="22">
        <v>10</v>
      </c>
      <c r="I69" s="21">
        <v>4</v>
      </c>
      <c r="J69" s="21">
        <v>4.24</v>
      </c>
      <c r="K69" s="22">
        <v>120</v>
      </c>
      <c r="L69" s="98" t="s">
        <v>620</v>
      </c>
      <c r="M69" s="22">
        <v>50</v>
      </c>
      <c r="N69" s="224" t="s">
        <v>87</v>
      </c>
      <c r="O69" s="225"/>
      <c r="P69" s="225"/>
      <c r="Q69" s="225"/>
      <c r="R69" s="226"/>
      <c r="S69" s="24" t="s">
        <v>24</v>
      </c>
      <c r="T69" s="24" t="s">
        <v>24</v>
      </c>
      <c r="U69" s="25" t="s">
        <v>25</v>
      </c>
      <c r="V69" s="99">
        <v>12</v>
      </c>
      <c r="W69" s="100">
        <f t="shared" si="2"/>
        <v>12</v>
      </c>
      <c r="X69" s="28">
        <f t="shared" ref="X69:X74" si="3">IFERROR(IF(W69=0, "", ROUNDUP(W69/I69, 0)*0.00937), "")</f>
        <v>2.811E-2</v>
      </c>
      <c r="Y69" s="29" t="s">
        <v>24</v>
      </c>
      <c r="Z69" s="30" t="s">
        <v>24</v>
      </c>
    </row>
    <row r="70" spans="1:26" ht="14.45" customHeight="1" x14ac:dyDescent="0.25">
      <c r="A70" s="43" t="s">
        <v>89</v>
      </c>
      <c r="B70" s="19" t="s">
        <v>88</v>
      </c>
      <c r="C70" s="19" t="s">
        <v>621</v>
      </c>
      <c r="D70" s="97">
        <v>4301011344</v>
      </c>
      <c r="E70" s="193">
        <v>4607091384604</v>
      </c>
      <c r="F70" s="194"/>
      <c r="G70" s="21">
        <v>0.4</v>
      </c>
      <c r="H70" s="22">
        <v>10</v>
      </c>
      <c r="I70" s="21">
        <v>4</v>
      </c>
      <c r="J70" s="21">
        <v>4.24</v>
      </c>
      <c r="K70" s="22">
        <v>120</v>
      </c>
      <c r="L70" s="98" t="s">
        <v>607</v>
      </c>
      <c r="M70" s="22">
        <v>50</v>
      </c>
      <c r="N70" s="207" t="s">
        <v>90</v>
      </c>
      <c r="O70" s="208"/>
      <c r="P70" s="208"/>
      <c r="Q70" s="208"/>
      <c r="R70" s="209"/>
      <c r="S70" s="24" t="s">
        <v>24</v>
      </c>
      <c r="T70" s="24" t="s">
        <v>24</v>
      </c>
      <c r="U70" s="25" t="s">
        <v>25</v>
      </c>
      <c r="V70" s="99">
        <v>0</v>
      </c>
      <c r="W70" s="100">
        <f t="shared" si="2"/>
        <v>0</v>
      </c>
      <c r="X70" s="28" t="str">
        <f t="shared" si="3"/>
        <v/>
      </c>
      <c r="Y70" s="29" t="s">
        <v>24</v>
      </c>
      <c r="Z70" s="30" t="s">
        <v>24</v>
      </c>
    </row>
    <row r="71" spans="1:26" ht="14.45" customHeight="1" x14ac:dyDescent="0.25">
      <c r="A71" s="20"/>
      <c r="B71" s="19" t="s">
        <v>91</v>
      </c>
      <c r="C71" s="19" t="s">
        <v>622</v>
      </c>
      <c r="D71" s="97">
        <v>4301011386</v>
      </c>
      <c r="E71" s="193">
        <v>4680115880283</v>
      </c>
      <c r="F71" s="194"/>
      <c r="G71" s="21">
        <v>0.6</v>
      </c>
      <c r="H71" s="22">
        <v>8</v>
      </c>
      <c r="I71" s="21">
        <v>4.8</v>
      </c>
      <c r="J71" s="21">
        <v>5.04</v>
      </c>
      <c r="K71" s="22">
        <v>120</v>
      </c>
      <c r="L71" s="98" t="s">
        <v>607</v>
      </c>
      <c r="M71" s="22">
        <v>45</v>
      </c>
      <c r="N71" s="198" t="s">
        <v>92</v>
      </c>
      <c r="O71" s="199"/>
      <c r="P71" s="199"/>
      <c r="Q71" s="199"/>
      <c r="R71" s="200"/>
      <c r="S71" s="24" t="s">
        <v>24</v>
      </c>
      <c r="T71" s="24" t="s">
        <v>24</v>
      </c>
      <c r="U71" s="25" t="s">
        <v>25</v>
      </c>
      <c r="V71" s="99">
        <v>0</v>
      </c>
      <c r="W71" s="100">
        <f t="shared" si="2"/>
        <v>0</v>
      </c>
      <c r="X71" s="28" t="str">
        <f t="shared" si="3"/>
        <v/>
      </c>
      <c r="Y71" s="29" t="s">
        <v>24</v>
      </c>
      <c r="Z71" s="30" t="s">
        <v>24</v>
      </c>
    </row>
    <row r="72" spans="1:26" ht="14.45" customHeight="1" x14ac:dyDescent="0.25">
      <c r="A72" s="20"/>
      <c r="B72" s="19" t="s">
        <v>93</v>
      </c>
      <c r="C72" s="19" t="s">
        <v>623</v>
      </c>
      <c r="D72" s="97">
        <v>4301011476</v>
      </c>
      <c r="E72" s="193">
        <v>4680115881518</v>
      </c>
      <c r="F72" s="194"/>
      <c r="G72" s="21">
        <v>0.4</v>
      </c>
      <c r="H72" s="22">
        <v>10</v>
      </c>
      <c r="I72" s="21">
        <v>4</v>
      </c>
      <c r="J72" s="21">
        <v>4.24</v>
      </c>
      <c r="K72" s="22">
        <v>120</v>
      </c>
      <c r="L72" s="98" t="s">
        <v>620</v>
      </c>
      <c r="M72" s="22">
        <v>50</v>
      </c>
      <c r="N72" s="207" t="s">
        <v>94</v>
      </c>
      <c r="O72" s="208"/>
      <c r="P72" s="208"/>
      <c r="Q72" s="208"/>
      <c r="R72" s="209"/>
      <c r="S72" s="24" t="s">
        <v>24</v>
      </c>
      <c r="T72" s="24" t="s">
        <v>24</v>
      </c>
      <c r="U72" s="25" t="s">
        <v>25</v>
      </c>
      <c r="V72" s="99">
        <v>0</v>
      </c>
      <c r="W72" s="100">
        <f t="shared" si="2"/>
        <v>0</v>
      </c>
      <c r="X72" s="28" t="str">
        <f t="shared" si="3"/>
        <v/>
      </c>
      <c r="Y72" s="29" t="s">
        <v>24</v>
      </c>
      <c r="Z72" s="30" t="s">
        <v>24</v>
      </c>
    </row>
    <row r="73" spans="1:26" ht="14.45" customHeight="1" x14ac:dyDescent="0.25">
      <c r="A73" s="20">
        <v>322</v>
      </c>
      <c r="B73" s="19" t="s">
        <v>95</v>
      </c>
      <c r="C73" s="19" t="s">
        <v>624</v>
      </c>
      <c r="D73" s="97">
        <v>4301011443</v>
      </c>
      <c r="E73" s="193">
        <v>4680115881303</v>
      </c>
      <c r="F73" s="194"/>
      <c r="G73" s="21">
        <v>0.45</v>
      </c>
      <c r="H73" s="22">
        <v>10</v>
      </c>
      <c r="I73" s="21">
        <v>4.5</v>
      </c>
      <c r="J73" s="21">
        <v>4.71</v>
      </c>
      <c r="K73" s="22">
        <v>120</v>
      </c>
      <c r="L73" s="98" t="s">
        <v>615</v>
      </c>
      <c r="M73" s="22">
        <v>50</v>
      </c>
      <c r="N73" s="207" t="s">
        <v>96</v>
      </c>
      <c r="O73" s="208"/>
      <c r="P73" s="208"/>
      <c r="Q73" s="208"/>
      <c r="R73" s="209"/>
      <c r="S73" s="24" t="s">
        <v>24</v>
      </c>
      <c r="T73" s="24" t="s">
        <v>24</v>
      </c>
      <c r="U73" s="25" t="s">
        <v>25</v>
      </c>
      <c r="V73" s="99">
        <v>0</v>
      </c>
      <c r="W73" s="100">
        <f t="shared" si="2"/>
        <v>0</v>
      </c>
      <c r="X73" s="28" t="str">
        <f t="shared" si="3"/>
        <v/>
      </c>
      <c r="Y73" s="29" t="s">
        <v>24</v>
      </c>
      <c r="Z73" s="30" t="s">
        <v>24</v>
      </c>
    </row>
    <row r="74" spans="1:26" ht="14.45" customHeight="1" x14ac:dyDescent="0.25">
      <c r="A74" s="20" t="s">
        <v>98</v>
      </c>
      <c r="B74" s="19" t="s">
        <v>97</v>
      </c>
      <c r="C74" s="19" t="s">
        <v>625</v>
      </c>
      <c r="D74" s="97">
        <v>4301011414</v>
      </c>
      <c r="E74" s="193">
        <v>4607091381986</v>
      </c>
      <c r="F74" s="194"/>
      <c r="G74" s="21">
        <v>0.5</v>
      </c>
      <c r="H74" s="22">
        <v>10</v>
      </c>
      <c r="I74" s="21">
        <v>5</v>
      </c>
      <c r="J74" s="21">
        <v>5.24</v>
      </c>
      <c r="K74" s="22">
        <v>120</v>
      </c>
      <c r="L74" s="98" t="s">
        <v>607</v>
      </c>
      <c r="M74" s="22">
        <v>45</v>
      </c>
      <c r="N74" s="207" t="s">
        <v>99</v>
      </c>
      <c r="O74" s="208"/>
      <c r="P74" s="208"/>
      <c r="Q74" s="208"/>
      <c r="R74" s="209"/>
      <c r="S74" s="24" t="s">
        <v>24</v>
      </c>
      <c r="T74" s="24" t="s">
        <v>24</v>
      </c>
      <c r="U74" s="25" t="s">
        <v>25</v>
      </c>
      <c r="V74" s="99">
        <v>5</v>
      </c>
      <c r="W74" s="100">
        <f t="shared" si="2"/>
        <v>5</v>
      </c>
      <c r="X74" s="28">
        <f t="shared" si="3"/>
        <v>9.3699999999999999E-3</v>
      </c>
      <c r="Y74" s="29" t="s">
        <v>24</v>
      </c>
      <c r="Z74" s="30" t="s">
        <v>24</v>
      </c>
    </row>
    <row r="75" spans="1:26" ht="14.45" customHeight="1" x14ac:dyDescent="0.25">
      <c r="A75" s="20"/>
      <c r="B75" s="19" t="s">
        <v>100</v>
      </c>
      <c r="C75" s="19" t="s">
        <v>626</v>
      </c>
      <c r="D75" s="97">
        <v>4301011352</v>
      </c>
      <c r="E75" s="193">
        <v>4607091388466</v>
      </c>
      <c r="F75" s="194"/>
      <c r="G75" s="21">
        <v>0.45</v>
      </c>
      <c r="H75" s="22">
        <v>6</v>
      </c>
      <c r="I75" s="21">
        <v>2.7</v>
      </c>
      <c r="J75" s="21">
        <v>2.9</v>
      </c>
      <c r="K75" s="22">
        <v>156</v>
      </c>
      <c r="L75" s="98" t="s">
        <v>620</v>
      </c>
      <c r="M75" s="22">
        <v>45</v>
      </c>
      <c r="N75" s="198" t="s">
        <v>101</v>
      </c>
      <c r="O75" s="199"/>
      <c r="P75" s="199"/>
      <c r="Q75" s="199"/>
      <c r="R75" s="200"/>
      <c r="S75" s="24" t="s">
        <v>24</v>
      </c>
      <c r="T75" s="24" t="s">
        <v>24</v>
      </c>
      <c r="U75" s="25" t="s">
        <v>25</v>
      </c>
      <c r="V75" s="99">
        <v>0</v>
      </c>
      <c r="W75" s="100">
        <f t="shared" si="2"/>
        <v>0</v>
      </c>
      <c r="X75" s="28" t="str">
        <f>IFERROR(IF(W75=0, "", ROUNDUP(W75/I75, 0)*0.00753), "")</f>
        <v/>
      </c>
      <c r="Y75" s="29" t="s">
        <v>24</v>
      </c>
      <c r="Z75" s="30" t="s">
        <v>24</v>
      </c>
    </row>
    <row r="76" spans="1:26" ht="14.45" customHeight="1" x14ac:dyDescent="0.25">
      <c r="A76" s="20"/>
      <c r="B76" s="19" t="s">
        <v>102</v>
      </c>
      <c r="C76" s="19" t="s">
        <v>627</v>
      </c>
      <c r="D76" s="97">
        <v>4301011417</v>
      </c>
      <c r="E76" s="193">
        <v>4680115880269</v>
      </c>
      <c r="F76" s="194"/>
      <c r="G76" s="21">
        <v>0.375</v>
      </c>
      <c r="H76" s="22">
        <v>10</v>
      </c>
      <c r="I76" s="21">
        <v>3.75</v>
      </c>
      <c r="J76" s="21">
        <v>3.99</v>
      </c>
      <c r="K76" s="22">
        <v>120</v>
      </c>
      <c r="L76" s="98" t="s">
        <v>620</v>
      </c>
      <c r="M76" s="22">
        <v>50</v>
      </c>
      <c r="N76" s="198" t="s">
        <v>103</v>
      </c>
      <c r="O76" s="199"/>
      <c r="P76" s="199"/>
      <c r="Q76" s="199"/>
      <c r="R76" s="200"/>
      <c r="S76" s="24" t="s">
        <v>24</v>
      </c>
      <c r="T76" s="24" t="s">
        <v>24</v>
      </c>
      <c r="U76" s="25" t="s">
        <v>25</v>
      </c>
      <c r="V76" s="99">
        <v>0</v>
      </c>
      <c r="W76" s="100">
        <f t="shared" si="2"/>
        <v>0</v>
      </c>
      <c r="X76" s="28" t="str">
        <f>IFERROR(IF(W76=0, "", ROUNDUP(W76/I76, 0)*0.00937), "")</f>
        <v/>
      </c>
      <c r="Y76" s="29" t="s">
        <v>24</v>
      </c>
      <c r="Z76" s="30" t="s">
        <v>24</v>
      </c>
    </row>
    <row r="77" spans="1:26" ht="14.45" customHeight="1" x14ac:dyDescent="0.25">
      <c r="A77" s="20"/>
      <c r="B77" s="19" t="s">
        <v>104</v>
      </c>
      <c r="C77" s="19" t="s">
        <v>628</v>
      </c>
      <c r="D77" s="97">
        <v>4301011415</v>
      </c>
      <c r="E77" s="193">
        <v>4680115880429</v>
      </c>
      <c r="F77" s="194"/>
      <c r="G77" s="21">
        <v>0.45</v>
      </c>
      <c r="H77" s="22">
        <v>10</v>
      </c>
      <c r="I77" s="21">
        <v>4.5</v>
      </c>
      <c r="J77" s="21">
        <v>4.74</v>
      </c>
      <c r="K77" s="22">
        <v>120</v>
      </c>
      <c r="L77" s="98" t="s">
        <v>620</v>
      </c>
      <c r="M77" s="22">
        <v>50</v>
      </c>
      <c r="N77" s="224" t="s">
        <v>105</v>
      </c>
      <c r="O77" s="225"/>
      <c r="P77" s="225"/>
      <c r="Q77" s="225"/>
      <c r="R77" s="226"/>
      <c r="S77" s="24" t="s">
        <v>24</v>
      </c>
      <c r="T77" s="24" t="s">
        <v>24</v>
      </c>
      <c r="U77" s="25" t="s">
        <v>25</v>
      </c>
      <c r="V77" s="99">
        <v>0</v>
      </c>
      <c r="W77" s="100">
        <f t="shared" si="2"/>
        <v>0</v>
      </c>
      <c r="X77" s="28" t="str">
        <f>IFERROR(IF(W77=0, "", ROUNDUP(W77/I77, 0)*0.00937), "")</f>
        <v/>
      </c>
      <c r="Y77" s="29" t="s">
        <v>24</v>
      </c>
      <c r="Z77" s="30" t="s">
        <v>24</v>
      </c>
    </row>
    <row r="78" spans="1:26" ht="14.45" customHeight="1" x14ac:dyDescent="0.25">
      <c r="A78" s="20"/>
      <c r="B78" s="19" t="s">
        <v>106</v>
      </c>
      <c r="C78" s="19" t="s">
        <v>629</v>
      </c>
      <c r="D78" s="97">
        <v>4301011462</v>
      </c>
      <c r="E78" s="193">
        <v>4680115881457</v>
      </c>
      <c r="F78" s="194"/>
      <c r="G78" s="21">
        <v>0.75</v>
      </c>
      <c r="H78" s="22">
        <v>6</v>
      </c>
      <c r="I78" s="21">
        <v>4.5</v>
      </c>
      <c r="J78" s="21">
        <v>4.74</v>
      </c>
      <c r="K78" s="22">
        <v>120</v>
      </c>
      <c r="L78" s="98" t="s">
        <v>620</v>
      </c>
      <c r="M78" s="22">
        <v>50</v>
      </c>
      <c r="N78" s="201" t="s">
        <v>107</v>
      </c>
      <c r="O78" s="202"/>
      <c r="P78" s="202"/>
      <c r="Q78" s="202"/>
      <c r="R78" s="203"/>
      <c r="S78" s="24" t="s">
        <v>24</v>
      </c>
      <c r="T78" s="24" t="s">
        <v>24</v>
      </c>
      <c r="U78" s="25" t="s">
        <v>25</v>
      </c>
      <c r="V78" s="99">
        <v>0</v>
      </c>
      <c r="W78" s="100">
        <f t="shared" si="2"/>
        <v>0</v>
      </c>
      <c r="X78" s="28" t="str">
        <f>IFERROR(IF(W78=0, "", ROUNDUP(W78/I78, 0)*0.00937), "")</f>
        <v/>
      </c>
      <c r="Y78" s="29" t="s">
        <v>24</v>
      </c>
      <c r="Z78" s="30" t="s">
        <v>24</v>
      </c>
    </row>
    <row r="79" spans="1:26" x14ac:dyDescent="0.25">
      <c r="A79" s="32"/>
      <c r="B79" s="219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1"/>
      <c r="N79" s="216" t="s">
        <v>26</v>
      </c>
      <c r="O79" s="217"/>
      <c r="P79" s="217"/>
      <c r="Q79" s="217"/>
      <c r="R79" s="217"/>
      <c r="S79" s="217"/>
      <c r="T79" s="218"/>
      <c r="U79" s="38" t="s">
        <v>27</v>
      </c>
      <c r="V79" s="40">
        <f>IFERROR(V63/I63, "0")+IFERROR(V64/I64, "0")+IFERROR(V65/I65, "0")+IFERROR(V66/I66, "0")+IFERROR(V67/I67, "0")+IFERROR(V68/I68, "0")+IFERROR(V69/I69, "0")+IFERROR(V70/I70, "0")+IFERROR(V71/I71, "0")+IFERROR(V72/I72, "0")+IFERROR(V73/I73, "0")+IFERROR(V74/I74, "0")+IFERROR(V75/I75, "0")+IFERROR(V76/I76, "0")+IFERROR(V77/I77, "0")+IFERROR(V78/I78, "0")</f>
        <v>5</v>
      </c>
      <c r="W79" s="40">
        <f>IFERROR(W63/I63, "0")+IFERROR(W64/I64, "0")+IFERROR(W65/I65, "0")+IFERROR(W66/I66, "0")+IFERROR(W67/I67, "0")+IFERROR(W68/I68, "0")+IFERROR(W69/I69, "0")+IFERROR(W70/I70, "0")+IFERROR(W71/I71, "0")+IFERROR(W72/I72, "0")+IFERROR(W73/I73, "0")+IFERROR(W74/I74, "0")+IFERROR(W75/I75, "0")+IFERROR(W76/I76, "0")+IFERROR(W77/I77, "0")+IFERROR(W78/I78, "0")</f>
        <v>5</v>
      </c>
      <c r="X79" s="40">
        <f>IFERROR(IF(X63="", 0, X63), "0")+IFERROR(IF(X64="", 0, X64), "0")+IFERROR(IF(X65="", 0, X65), "0")+IFERROR(IF(X66="", 0, X66), "0")+IFERROR(IF(X67="", 0, X67), "0")+IFERROR(IF(X68="", 0, X68), "0")+IFERROR(IF(X69="", 0, X69), "0")+IFERROR(IF(X70="", 0, X70), "0")+IFERROR(IF(X71="", 0, X71), "0")+IFERROR(IF(X72="", 0, X72), "0")+IFERROR(IF(X73="", 0, X73), "0")+IFERROR(IF(X74="", 0, X74), "0")+IFERROR(IF(X75="", 0, X75), "0")+IFERROR(IF(X76="", 0, X76), "0")+IFERROR(IF(X77="", 0, X77), "0")+IFERROR(IF(X78="", 0, X78), "0")</f>
        <v>5.9230000000000005E-2</v>
      </c>
      <c r="Y79" s="41"/>
      <c r="Z79" s="41"/>
    </row>
    <row r="80" spans="1:26" x14ac:dyDescent="0.25">
      <c r="A80" s="32"/>
      <c r="B80" s="222"/>
      <c r="C80" s="222"/>
      <c r="D80" s="222"/>
      <c r="E80" s="222"/>
      <c r="F80" s="222"/>
      <c r="G80" s="222"/>
      <c r="H80" s="222"/>
      <c r="I80" s="222"/>
      <c r="J80" s="222"/>
      <c r="K80" s="222"/>
      <c r="L80" s="222"/>
      <c r="M80" s="223"/>
      <c r="N80" s="216" t="s">
        <v>26</v>
      </c>
      <c r="O80" s="217"/>
      <c r="P80" s="217"/>
      <c r="Q80" s="217"/>
      <c r="R80" s="217"/>
      <c r="S80" s="217"/>
      <c r="T80" s="218"/>
      <c r="U80" s="38" t="s">
        <v>25</v>
      </c>
      <c r="V80" s="40">
        <f>IFERROR(SUM(V63:V78), "0")</f>
        <v>27.8</v>
      </c>
      <c r="W80" s="40">
        <f>IFERROR(SUM(W63:W78), "0")</f>
        <v>27.8</v>
      </c>
      <c r="X80" s="38"/>
      <c r="Y80" s="41"/>
      <c r="Z80" s="41"/>
    </row>
    <row r="81" spans="1:26" x14ac:dyDescent="0.25">
      <c r="A81" s="1"/>
      <c r="B81" s="213" t="s">
        <v>55</v>
      </c>
      <c r="C81" s="214"/>
      <c r="D81" s="214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4"/>
      <c r="W81" s="214"/>
      <c r="X81" s="215"/>
      <c r="Y81" s="18"/>
      <c r="Z81" s="18"/>
    </row>
    <row r="82" spans="1:26" ht="14.45" customHeight="1" x14ac:dyDescent="0.25">
      <c r="A82" s="20"/>
      <c r="B82" s="19" t="s">
        <v>108</v>
      </c>
      <c r="C82" s="19" t="s">
        <v>630</v>
      </c>
      <c r="D82" s="97">
        <v>4301020204</v>
      </c>
      <c r="E82" s="193">
        <v>4607091388442</v>
      </c>
      <c r="F82" s="194"/>
      <c r="G82" s="21">
        <v>1.35</v>
      </c>
      <c r="H82" s="22">
        <v>8</v>
      </c>
      <c r="I82" s="21">
        <v>10.8</v>
      </c>
      <c r="J82" s="21">
        <v>11.28</v>
      </c>
      <c r="K82" s="22">
        <v>56</v>
      </c>
      <c r="L82" s="98" t="s">
        <v>607</v>
      </c>
      <c r="M82" s="22">
        <v>45</v>
      </c>
      <c r="N82" s="198" t="s">
        <v>109</v>
      </c>
      <c r="O82" s="199"/>
      <c r="P82" s="199"/>
      <c r="Q82" s="199"/>
      <c r="R82" s="200"/>
      <c r="S82" s="24" t="s">
        <v>24</v>
      </c>
      <c r="T82" s="24" t="s">
        <v>24</v>
      </c>
      <c r="U82" s="25" t="s">
        <v>25</v>
      </c>
      <c r="V82" s="99">
        <v>0</v>
      </c>
      <c r="W82" s="100">
        <f t="shared" ref="W82:W87" si="4">IFERROR(IF(V82="", 0, CEILING(V82/$I82, 1)*$I82), "")</f>
        <v>0</v>
      </c>
      <c r="X82" s="28" t="str">
        <f>IFERROR(IF(W82=0, "", ROUNDUP(W82/I82, 0)*0.02175), "")</f>
        <v/>
      </c>
      <c r="Y82" s="29" t="s">
        <v>24</v>
      </c>
      <c r="Z82" s="30" t="s">
        <v>24</v>
      </c>
    </row>
    <row r="83" spans="1:26" ht="14.45" customHeight="1" x14ac:dyDescent="0.25">
      <c r="A83" s="20" t="s">
        <v>111</v>
      </c>
      <c r="B83" s="19" t="s">
        <v>110</v>
      </c>
      <c r="C83" s="19" t="s">
        <v>631</v>
      </c>
      <c r="D83" s="97">
        <v>4301020189</v>
      </c>
      <c r="E83" s="193">
        <v>4607091384789</v>
      </c>
      <c r="F83" s="194"/>
      <c r="G83" s="21">
        <v>1</v>
      </c>
      <c r="H83" s="22">
        <v>6</v>
      </c>
      <c r="I83" s="21">
        <v>6</v>
      </c>
      <c r="J83" s="21">
        <v>6.36</v>
      </c>
      <c r="K83" s="22">
        <v>104</v>
      </c>
      <c r="L83" s="98" t="s">
        <v>607</v>
      </c>
      <c r="M83" s="22">
        <v>45</v>
      </c>
      <c r="N83" s="198" t="s">
        <v>112</v>
      </c>
      <c r="O83" s="199"/>
      <c r="P83" s="199"/>
      <c r="Q83" s="199"/>
      <c r="R83" s="200"/>
      <c r="S83" s="24" t="s">
        <v>24</v>
      </c>
      <c r="T83" s="24" t="s">
        <v>24</v>
      </c>
      <c r="U83" s="25" t="s">
        <v>25</v>
      </c>
      <c r="V83" s="99">
        <v>0</v>
      </c>
      <c r="W83" s="100">
        <f t="shared" si="4"/>
        <v>0</v>
      </c>
      <c r="X83" s="28" t="str">
        <f>IFERROR(IF(W83=0, "", ROUNDUP(W83/I83, 0)*0.01196), "")</f>
        <v/>
      </c>
      <c r="Y83" s="29" t="s">
        <v>24</v>
      </c>
      <c r="Z83" s="30" t="s">
        <v>24</v>
      </c>
    </row>
    <row r="84" spans="1:26" ht="14.45" customHeight="1" x14ac:dyDescent="0.25">
      <c r="A84" s="20"/>
      <c r="B84" s="19" t="s">
        <v>113</v>
      </c>
      <c r="C84" s="19" t="s">
        <v>632</v>
      </c>
      <c r="D84" s="97">
        <v>4301020235</v>
      </c>
      <c r="E84" s="193">
        <v>4680115881488</v>
      </c>
      <c r="F84" s="194"/>
      <c r="G84" s="21">
        <v>1.35</v>
      </c>
      <c r="H84" s="22">
        <v>8</v>
      </c>
      <c r="I84" s="21">
        <v>10.8</v>
      </c>
      <c r="J84" s="21">
        <v>11.28</v>
      </c>
      <c r="K84" s="22">
        <v>48</v>
      </c>
      <c r="L84" s="98" t="s">
        <v>607</v>
      </c>
      <c r="M84" s="22">
        <v>50</v>
      </c>
      <c r="N84" s="198" t="s">
        <v>114</v>
      </c>
      <c r="O84" s="199"/>
      <c r="P84" s="199"/>
      <c r="Q84" s="199"/>
      <c r="R84" s="200"/>
      <c r="S84" s="24" t="s">
        <v>24</v>
      </c>
      <c r="T84" s="24" t="s">
        <v>24</v>
      </c>
      <c r="U84" s="25" t="s">
        <v>25</v>
      </c>
      <c r="V84" s="99">
        <v>0</v>
      </c>
      <c r="W84" s="100">
        <f t="shared" si="4"/>
        <v>0</v>
      </c>
      <c r="X84" s="28" t="str">
        <f>IFERROR(IF(W84=0, "", ROUNDUP(W84/I84, 0)*0.02175), "")</f>
        <v/>
      </c>
      <c r="Y84" s="29" t="s">
        <v>24</v>
      </c>
      <c r="Z84" s="30" t="s">
        <v>24</v>
      </c>
    </row>
    <row r="85" spans="1:26" ht="14.45" customHeight="1" x14ac:dyDescent="0.25">
      <c r="A85" s="20"/>
      <c r="B85" s="19" t="s">
        <v>115</v>
      </c>
      <c r="C85" s="19" t="s">
        <v>633</v>
      </c>
      <c r="D85" s="97">
        <v>4301020183</v>
      </c>
      <c r="E85" s="193">
        <v>4607091384765</v>
      </c>
      <c r="F85" s="194"/>
      <c r="G85" s="21">
        <v>0.42</v>
      </c>
      <c r="H85" s="22">
        <v>6</v>
      </c>
      <c r="I85" s="21">
        <v>2.52</v>
      </c>
      <c r="J85" s="21">
        <v>2.72</v>
      </c>
      <c r="K85" s="22">
        <v>156</v>
      </c>
      <c r="L85" s="98" t="s">
        <v>607</v>
      </c>
      <c r="M85" s="22">
        <v>45</v>
      </c>
      <c r="N85" s="198" t="s">
        <v>116</v>
      </c>
      <c r="O85" s="199"/>
      <c r="P85" s="199"/>
      <c r="Q85" s="199"/>
      <c r="R85" s="200"/>
      <c r="S85" s="24" t="s">
        <v>24</v>
      </c>
      <c r="T85" s="24" t="s">
        <v>24</v>
      </c>
      <c r="U85" s="25" t="s">
        <v>25</v>
      </c>
      <c r="V85" s="99">
        <v>0</v>
      </c>
      <c r="W85" s="100">
        <f t="shared" si="4"/>
        <v>0</v>
      </c>
      <c r="X85" s="28" t="str">
        <f>IFERROR(IF(W85=0, "", ROUNDUP(W85/I85, 0)*0.00753), "")</f>
        <v/>
      </c>
      <c r="Y85" s="29" t="s">
        <v>24</v>
      </c>
      <c r="Z85" s="30" t="s">
        <v>24</v>
      </c>
    </row>
    <row r="86" spans="1:26" ht="14.45" customHeight="1" x14ac:dyDescent="0.25">
      <c r="A86" s="20"/>
      <c r="B86" s="19" t="s">
        <v>117</v>
      </c>
      <c r="C86" s="19" t="s">
        <v>634</v>
      </c>
      <c r="D86" s="97">
        <v>4301020217</v>
      </c>
      <c r="E86" s="193">
        <v>4680115880658</v>
      </c>
      <c r="F86" s="194"/>
      <c r="G86" s="21">
        <v>0.4</v>
      </c>
      <c r="H86" s="22">
        <v>6</v>
      </c>
      <c r="I86" s="21">
        <v>2.4</v>
      </c>
      <c r="J86" s="21">
        <v>2.6</v>
      </c>
      <c r="K86" s="22">
        <v>156</v>
      </c>
      <c r="L86" s="98" t="s">
        <v>607</v>
      </c>
      <c r="M86" s="22">
        <v>50</v>
      </c>
      <c r="N86" s="198" t="s">
        <v>118</v>
      </c>
      <c r="O86" s="199"/>
      <c r="P86" s="199"/>
      <c r="Q86" s="199"/>
      <c r="R86" s="200"/>
      <c r="S86" s="24" t="s">
        <v>24</v>
      </c>
      <c r="T86" s="24" t="s">
        <v>24</v>
      </c>
      <c r="U86" s="25" t="s">
        <v>25</v>
      </c>
      <c r="V86" s="99">
        <v>0</v>
      </c>
      <c r="W86" s="100">
        <f t="shared" si="4"/>
        <v>0</v>
      </c>
      <c r="X86" s="28" t="str">
        <f>IFERROR(IF(W86=0, "", ROUNDUP(W86/I86, 0)*0.00753), "")</f>
        <v/>
      </c>
      <c r="Y86" s="29" t="s">
        <v>24</v>
      </c>
      <c r="Z86" s="30" t="s">
        <v>24</v>
      </c>
    </row>
    <row r="87" spans="1:26" ht="14.45" customHeight="1" x14ac:dyDescent="0.25">
      <c r="A87" s="20"/>
      <c r="B87" s="19" t="s">
        <v>119</v>
      </c>
      <c r="C87" s="19" t="s">
        <v>635</v>
      </c>
      <c r="D87" s="97">
        <v>4301020223</v>
      </c>
      <c r="E87" s="193">
        <v>4607091381962</v>
      </c>
      <c r="F87" s="194"/>
      <c r="G87" s="21">
        <v>0.5</v>
      </c>
      <c r="H87" s="22">
        <v>6</v>
      </c>
      <c r="I87" s="21">
        <v>3</v>
      </c>
      <c r="J87" s="21">
        <v>3.2</v>
      </c>
      <c r="K87" s="22">
        <v>156</v>
      </c>
      <c r="L87" s="98" t="s">
        <v>607</v>
      </c>
      <c r="M87" s="22">
        <v>50</v>
      </c>
      <c r="N87" s="201" t="s">
        <v>120</v>
      </c>
      <c r="O87" s="202"/>
      <c r="P87" s="202"/>
      <c r="Q87" s="202"/>
      <c r="R87" s="203"/>
      <c r="S87" s="24" t="s">
        <v>24</v>
      </c>
      <c r="T87" s="24" t="s">
        <v>24</v>
      </c>
      <c r="U87" s="25" t="s">
        <v>25</v>
      </c>
      <c r="V87" s="99">
        <v>0</v>
      </c>
      <c r="W87" s="100">
        <f t="shared" si="4"/>
        <v>0</v>
      </c>
      <c r="X87" s="28" t="str">
        <f>IFERROR(IF(W87=0, "", ROUNDUP(W87/I87, 0)*0.00753), "")</f>
        <v/>
      </c>
      <c r="Y87" s="29" t="s">
        <v>24</v>
      </c>
      <c r="Z87" s="30" t="s">
        <v>24</v>
      </c>
    </row>
    <row r="88" spans="1:26" x14ac:dyDescent="0.25">
      <c r="A88" s="32"/>
      <c r="B88" s="219"/>
      <c r="C88" s="220"/>
      <c r="D88" s="220"/>
      <c r="E88" s="220"/>
      <c r="F88" s="220"/>
      <c r="G88" s="220"/>
      <c r="H88" s="220"/>
      <c r="I88" s="220"/>
      <c r="J88" s="220"/>
      <c r="K88" s="220"/>
      <c r="L88" s="220"/>
      <c r="M88" s="221"/>
      <c r="N88" s="216" t="s">
        <v>26</v>
      </c>
      <c r="O88" s="217"/>
      <c r="P88" s="217"/>
      <c r="Q88" s="217"/>
      <c r="R88" s="217"/>
      <c r="S88" s="217"/>
      <c r="T88" s="218"/>
      <c r="U88" s="38" t="s">
        <v>27</v>
      </c>
      <c r="V88" s="40">
        <f>IFERROR(V82/I82, "0")+IFERROR(V83/I83, "0")+IFERROR(V84/I84, "0")+IFERROR(V85/I85, "0")+IFERROR(V86/I86, "0")+IFERROR(V87/I87, "0")</f>
        <v>0</v>
      </c>
      <c r="W88" s="40">
        <f>IFERROR(W82/I82, "0")+IFERROR(W83/I83, "0")+IFERROR(W84/I84, "0")+IFERROR(W85/I85, "0")+IFERROR(W86/I86, "0")+IFERROR(W87/I87, "0")</f>
        <v>0</v>
      </c>
      <c r="X88" s="40">
        <f>IFERROR(IF(X82="", 0, X82), "0")+IFERROR(IF(X83="", 0, X83), "0")+IFERROR(IF(X84="", 0, X84), "0")+IFERROR(IF(X85="", 0, X85), "0")+IFERROR(IF(X86="", 0, X86), "0")+IFERROR(IF(X87="", 0, X87), "0")</f>
        <v>0</v>
      </c>
      <c r="Y88" s="41"/>
      <c r="Z88" s="41"/>
    </row>
    <row r="89" spans="1:26" x14ac:dyDescent="0.25">
      <c r="A89" s="32"/>
      <c r="B89" s="222"/>
      <c r="C89" s="222"/>
      <c r="D89" s="222"/>
      <c r="E89" s="222"/>
      <c r="F89" s="222"/>
      <c r="G89" s="222"/>
      <c r="H89" s="222"/>
      <c r="I89" s="222"/>
      <c r="J89" s="222"/>
      <c r="K89" s="222"/>
      <c r="L89" s="222"/>
      <c r="M89" s="223"/>
      <c r="N89" s="216" t="s">
        <v>26</v>
      </c>
      <c r="O89" s="217"/>
      <c r="P89" s="217"/>
      <c r="Q89" s="217"/>
      <c r="R89" s="217"/>
      <c r="S89" s="217"/>
      <c r="T89" s="218"/>
      <c r="U89" s="38" t="s">
        <v>25</v>
      </c>
      <c r="V89" s="40">
        <f>IFERROR(SUM(V82:V87), "0")</f>
        <v>0</v>
      </c>
      <c r="W89" s="40">
        <f>IFERROR(SUM(W82:W87), "0")</f>
        <v>0</v>
      </c>
      <c r="X89" s="38"/>
      <c r="Y89" s="41"/>
      <c r="Z89" s="41"/>
    </row>
    <row r="90" spans="1:26" x14ac:dyDescent="0.25">
      <c r="A90" s="1"/>
      <c r="B90" s="213" t="s">
        <v>21</v>
      </c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4"/>
      <c r="W90" s="214"/>
      <c r="X90" s="215"/>
      <c r="Y90" s="18"/>
      <c r="Z90" s="18"/>
    </row>
    <row r="91" spans="1:26" ht="14.45" customHeight="1" x14ac:dyDescent="0.25">
      <c r="A91" s="20" t="s">
        <v>122</v>
      </c>
      <c r="B91" s="19" t="s">
        <v>121</v>
      </c>
      <c r="C91" s="19" t="s">
        <v>636</v>
      </c>
      <c r="D91" s="97">
        <v>4301030895</v>
      </c>
      <c r="E91" s="193">
        <v>4607091387667</v>
      </c>
      <c r="F91" s="194"/>
      <c r="G91" s="21">
        <v>0.9</v>
      </c>
      <c r="H91" s="22">
        <v>10</v>
      </c>
      <c r="I91" s="21">
        <v>9</v>
      </c>
      <c r="J91" s="21">
        <v>9.6300000000000008</v>
      </c>
      <c r="K91" s="22">
        <v>56</v>
      </c>
      <c r="L91" s="98" t="s">
        <v>607</v>
      </c>
      <c r="M91" s="22">
        <v>40</v>
      </c>
      <c r="N91" s="195" t="s">
        <v>123</v>
      </c>
      <c r="O91" s="196"/>
      <c r="P91" s="196"/>
      <c r="Q91" s="196"/>
      <c r="R91" s="197"/>
      <c r="S91" s="24" t="s">
        <v>24</v>
      </c>
      <c r="T91" s="24" t="s">
        <v>24</v>
      </c>
      <c r="U91" s="25" t="s">
        <v>25</v>
      </c>
      <c r="V91" s="99">
        <v>0</v>
      </c>
      <c r="W91" s="100">
        <f t="shared" ref="W91:W99" si="5">IFERROR(IF(V91="", 0, CEILING(V91/$I91, 1)*$I91), "")</f>
        <v>0</v>
      </c>
      <c r="X91" s="28" t="str">
        <f>IFERROR(IF(W91=0, "", ROUNDUP(W91/I91, 0)*0.02175), "")</f>
        <v/>
      </c>
      <c r="Y91" s="29" t="s">
        <v>24</v>
      </c>
      <c r="Z91" s="30" t="s">
        <v>24</v>
      </c>
    </row>
    <row r="92" spans="1:26" ht="14.45" customHeight="1" x14ac:dyDescent="0.25">
      <c r="A92" s="20"/>
      <c r="B92" s="19" t="s">
        <v>124</v>
      </c>
      <c r="C92" s="19" t="s">
        <v>637</v>
      </c>
      <c r="D92" s="97">
        <v>4301030961</v>
      </c>
      <c r="E92" s="193">
        <v>4607091387636</v>
      </c>
      <c r="F92" s="194"/>
      <c r="G92" s="21">
        <v>0.7</v>
      </c>
      <c r="H92" s="22">
        <v>6</v>
      </c>
      <c r="I92" s="21">
        <v>4.2</v>
      </c>
      <c r="J92" s="21">
        <v>4.5</v>
      </c>
      <c r="K92" s="22">
        <v>120</v>
      </c>
      <c r="L92" s="98" t="s">
        <v>593</v>
      </c>
      <c r="M92" s="22">
        <v>40</v>
      </c>
      <c r="N92" s="195" t="s">
        <v>125</v>
      </c>
      <c r="O92" s="196"/>
      <c r="P92" s="196"/>
      <c r="Q92" s="196"/>
      <c r="R92" s="197"/>
      <c r="S92" s="24" t="s">
        <v>24</v>
      </c>
      <c r="T92" s="24" t="s">
        <v>24</v>
      </c>
      <c r="U92" s="25" t="s">
        <v>25</v>
      </c>
      <c r="V92" s="99">
        <v>0</v>
      </c>
      <c r="W92" s="100">
        <f t="shared" si="5"/>
        <v>0</v>
      </c>
      <c r="X92" s="28" t="str">
        <f>IFERROR(IF(W92=0, "", ROUNDUP(W92/I92, 0)*0.00937), "")</f>
        <v/>
      </c>
      <c r="Y92" s="29" t="s">
        <v>24</v>
      </c>
      <c r="Z92" s="30" t="s">
        <v>24</v>
      </c>
    </row>
    <row r="93" spans="1:26" ht="14.45" customHeight="1" x14ac:dyDescent="0.25">
      <c r="A93" s="20"/>
      <c r="B93" s="19" t="s">
        <v>126</v>
      </c>
      <c r="C93" s="19" t="s">
        <v>638</v>
      </c>
      <c r="D93" s="97">
        <v>4301031078</v>
      </c>
      <c r="E93" s="193">
        <v>4607091384727</v>
      </c>
      <c r="F93" s="194"/>
      <c r="G93" s="21">
        <v>0.8</v>
      </c>
      <c r="H93" s="22">
        <v>6</v>
      </c>
      <c r="I93" s="21">
        <v>4.8</v>
      </c>
      <c r="J93" s="21">
        <v>5.16</v>
      </c>
      <c r="K93" s="22">
        <v>104</v>
      </c>
      <c r="L93" s="98" t="s">
        <v>593</v>
      </c>
      <c r="M93" s="22">
        <v>45</v>
      </c>
      <c r="N93" s="198" t="s">
        <v>127</v>
      </c>
      <c r="O93" s="199"/>
      <c r="P93" s="199"/>
      <c r="Q93" s="199"/>
      <c r="R93" s="200"/>
      <c r="S93" s="24" t="s">
        <v>24</v>
      </c>
      <c r="T93" s="24" t="s">
        <v>24</v>
      </c>
      <c r="U93" s="25" t="s">
        <v>25</v>
      </c>
      <c r="V93" s="99">
        <v>0</v>
      </c>
      <c r="W93" s="100">
        <f t="shared" si="5"/>
        <v>0</v>
      </c>
      <c r="X93" s="28" t="str">
        <f>IFERROR(IF(W93=0, "", ROUNDUP(W93/I93, 0)*0.01196), "")</f>
        <v/>
      </c>
      <c r="Y93" s="29" t="s">
        <v>24</v>
      </c>
      <c r="Z93" s="30" t="s">
        <v>24</v>
      </c>
    </row>
    <row r="94" spans="1:26" ht="14.45" customHeight="1" x14ac:dyDescent="0.25">
      <c r="A94" s="20"/>
      <c r="B94" s="19" t="s">
        <v>128</v>
      </c>
      <c r="C94" s="19" t="s">
        <v>639</v>
      </c>
      <c r="D94" s="97">
        <v>4301031080</v>
      </c>
      <c r="E94" s="193">
        <v>4607091386745</v>
      </c>
      <c r="F94" s="194"/>
      <c r="G94" s="21">
        <v>0.8</v>
      </c>
      <c r="H94" s="22">
        <v>6</v>
      </c>
      <c r="I94" s="21">
        <v>4.8</v>
      </c>
      <c r="J94" s="21">
        <v>5.16</v>
      </c>
      <c r="K94" s="22">
        <v>104</v>
      </c>
      <c r="L94" s="98" t="s">
        <v>593</v>
      </c>
      <c r="M94" s="22">
        <v>45</v>
      </c>
      <c r="N94" s="198" t="s">
        <v>129</v>
      </c>
      <c r="O94" s="199"/>
      <c r="P94" s="199"/>
      <c r="Q94" s="199"/>
      <c r="R94" s="200"/>
      <c r="S94" s="24" t="s">
        <v>24</v>
      </c>
      <c r="T94" s="24" t="s">
        <v>24</v>
      </c>
      <c r="U94" s="25" t="s">
        <v>25</v>
      </c>
      <c r="V94" s="99">
        <v>0</v>
      </c>
      <c r="W94" s="100">
        <f t="shared" si="5"/>
        <v>0</v>
      </c>
      <c r="X94" s="28" t="str">
        <f>IFERROR(IF(W94=0, "", ROUNDUP(W94/I94, 0)*0.01196), "")</f>
        <v/>
      </c>
      <c r="Y94" s="29" t="s">
        <v>24</v>
      </c>
      <c r="Z94" s="30" t="s">
        <v>24</v>
      </c>
    </row>
    <row r="95" spans="1:26" ht="14.45" customHeight="1" x14ac:dyDescent="0.25">
      <c r="A95" s="20"/>
      <c r="B95" s="19" t="s">
        <v>130</v>
      </c>
      <c r="C95" s="19" t="s">
        <v>640</v>
      </c>
      <c r="D95" s="97">
        <v>4301030963</v>
      </c>
      <c r="E95" s="193">
        <v>4607091382426</v>
      </c>
      <c r="F95" s="194"/>
      <c r="G95" s="21">
        <v>0.9</v>
      </c>
      <c r="H95" s="22">
        <v>10</v>
      </c>
      <c r="I95" s="21">
        <v>9</v>
      </c>
      <c r="J95" s="21">
        <v>9.6300000000000008</v>
      </c>
      <c r="K95" s="22">
        <v>56</v>
      </c>
      <c r="L95" s="98" t="s">
        <v>593</v>
      </c>
      <c r="M95" s="22">
        <v>40</v>
      </c>
      <c r="N95" s="195" t="s">
        <v>131</v>
      </c>
      <c r="O95" s="196"/>
      <c r="P95" s="196"/>
      <c r="Q95" s="196"/>
      <c r="R95" s="197"/>
      <c r="S95" s="24" t="s">
        <v>24</v>
      </c>
      <c r="T95" s="24" t="s">
        <v>24</v>
      </c>
      <c r="U95" s="25" t="s">
        <v>25</v>
      </c>
      <c r="V95" s="99">
        <v>0</v>
      </c>
      <c r="W95" s="100">
        <f t="shared" si="5"/>
        <v>0</v>
      </c>
      <c r="X95" s="28" t="str">
        <f>IFERROR(IF(W95=0, "", ROUNDUP(W95/I95, 0)*0.02175), "")</f>
        <v/>
      </c>
      <c r="Y95" s="29" t="s">
        <v>24</v>
      </c>
      <c r="Z95" s="30" t="s">
        <v>24</v>
      </c>
    </row>
    <row r="96" spans="1:26" ht="14.45" customHeight="1" x14ac:dyDescent="0.25">
      <c r="A96" s="20"/>
      <c r="B96" s="19" t="s">
        <v>132</v>
      </c>
      <c r="C96" s="19" t="s">
        <v>641</v>
      </c>
      <c r="D96" s="97">
        <v>4301030962</v>
      </c>
      <c r="E96" s="193">
        <v>4607091386547</v>
      </c>
      <c r="F96" s="194"/>
      <c r="G96" s="21">
        <v>0.35</v>
      </c>
      <c r="H96" s="22">
        <v>8</v>
      </c>
      <c r="I96" s="21">
        <v>2.8</v>
      </c>
      <c r="J96" s="21">
        <v>2.94</v>
      </c>
      <c r="K96" s="22">
        <v>234</v>
      </c>
      <c r="L96" s="98" t="s">
        <v>593</v>
      </c>
      <c r="M96" s="22">
        <v>40</v>
      </c>
      <c r="N96" s="198" t="s">
        <v>133</v>
      </c>
      <c r="O96" s="199"/>
      <c r="P96" s="199"/>
      <c r="Q96" s="199"/>
      <c r="R96" s="200"/>
      <c r="S96" s="24" t="s">
        <v>24</v>
      </c>
      <c r="T96" s="24" t="s">
        <v>24</v>
      </c>
      <c r="U96" s="25" t="s">
        <v>25</v>
      </c>
      <c r="V96" s="99">
        <v>0</v>
      </c>
      <c r="W96" s="100">
        <f t="shared" si="5"/>
        <v>0</v>
      </c>
      <c r="X96" s="28" t="str">
        <f>IFERROR(IF(W96=0, "", ROUNDUP(W96/I96, 0)*0.00502), "")</f>
        <v/>
      </c>
      <c r="Y96" s="29" t="s">
        <v>24</v>
      </c>
      <c r="Z96" s="30" t="s">
        <v>24</v>
      </c>
    </row>
    <row r="97" spans="1:26" ht="14.45" customHeight="1" x14ac:dyDescent="0.25">
      <c r="A97" s="20"/>
      <c r="B97" s="19" t="s">
        <v>134</v>
      </c>
      <c r="C97" s="19" t="s">
        <v>642</v>
      </c>
      <c r="D97" s="97">
        <v>4301031077</v>
      </c>
      <c r="E97" s="193">
        <v>4607091384703</v>
      </c>
      <c r="F97" s="194"/>
      <c r="G97" s="21">
        <v>0.35</v>
      </c>
      <c r="H97" s="22">
        <v>6</v>
      </c>
      <c r="I97" s="21">
        <v>2.1</v>
      </c>
      <c r="J97" s="21">
        <v>2.2000000000000002</v>
      </c>
      <c r="K97" s="22">
        <v>234</v>
      </c>
      <c r="L97" s="98" t="s">
        <v>593</v>
      </c>
      <c r="M97" s="22">
        <v>45</v>
      </c>
      <c r="N97" s="198" t="s">
        <v>135</v>
      </c>
      <c r="O97" s="199"/>
      <c r="P97" s="199"/>
      <c r="Q97" s="199"/>
      <c r="R97" s="200"/>
      <c r="S97" s="24" t="s">
        <v>24</v>
      </c>
      <c r="T97" s="24" t="s">
        <v>24</v>
      </c>
      <c r="U97" s="25" t="s">
        <v>25</v>
      </c>
      <c r="V97" s="99">
        <v>0</v>
      </c>
      <c r="W97" s="100">
        <f t="shared" si="5"/>
        <v>0</v>
      </c>
      <c r="X97" s="28" t="str">
        <f>IFERROR(IF(W97=0, "", ROUNDUP(W97/I97, 0)*0.00502), "")</f>
        <v/>
      </c>
      <c r="Y97" s="29" t="s">
        <v>24</v>
      </c>
      <c r="Z97" s="30" t="s">
        <v>24</v>
      </c>
    </row>
    <row r="98" spans="1:26" ht="14.45" customHeight="1" x14ac:dyDescent="0.25">
      <c r="A98" s="20"/>
      <c r="B98" s="19" t="s">
        <v>136</v>
      </c>
      <c r="C98" s="19" t="s">
        <v>643</v>
      </c>
      <c r="D98" s="97">
        <v>4301031079</v>
      </c>
      <c r="E98" s="193">
        <v>4607091384734</v>
      </c>
      <c r="F98" s="194"/>
      <c r="G98" s="21">
        <v>0.35</v>
      </c>
      <c r="H98" s="22">
        <v>6</v>
      </c>
      <c r="I98" s="21">
        <v>2.1</v>
      </c>
      <c r="J98" s="21">
        <v>2.2000000000000002</v>
      </c>
      <c r="K98" s="22">
        <v>234</v>
      </c>
      <c r="L98" s="98" t="s">
        <v>593</v>
      </c>
      <c r="M98" s="22">
        <v>45</v>
      </c>
      <c r="N98" s="198" t="s">
        <v>137</v>
      </c>
      <c r="O98" s="199"/>
      <c r="P98" s="199"/>
      <c r="Q98" s="199"/>
      <c r="R98" s="200"/>
      <c r="S98" s="24" t="s">
        <v>24</v>
      </c>
      <c r="T98" s="24" t="s">
        <v>24</v>
      </c>
      <c r="U98" s="25" t="s">
        <v>25</v>
      </c>
      <c r="V98" s="99">
        <v>0</v>
      </c>
      <c r="W98" s="100">
        <f t="shared" si="5"/>
        <v>0</v>
      </c>
      <c r="X98" s="28" t="str">
        <f>IFERROR(IF(W98=0, "", ROUNDUP(W98/I98, 0)*0.00502), "")</f>
        <v/>
      </c>
      <c r="Y98" s="29" t="s">
        <v>24</v>
      </c>
      <c r="Z98" s="30" t="s">
        <v>24</v>
      </c>
    </row>
    <row r="99" spans="1:26" ht="14.45" customHeight="1" x14ac:dyDescent="0.25">
      <c r="A99" s="20"/>
      <c r="B99" s="19" t="s">
        <v>138</v>
      </c>
      <c r="C99" s="19" t="s">
        <v>644</v>
      </c>
      <c r="D99" s="97">
        <v>4301030964</v>
      </c>
      <c r="E99" s="193">
        <v>4607091382464</v>
      </c>
      <c r="F99" s="194"/>
      <c r="G99" s="21">
        <v>0.35</v>
      </c>
      <c r="H99" s="22">
        <v>8</v>
      </c>
      <c r="I99" s="21">
        <v>2.8</v>
      </c>
      <c r="J99" s="21">
        <v>2.964</v>
      </c>
      <c r="K99" s="22">
        <v>234</v>
      </c>
      <c r="L99" s="98" t="s">
        <v>593</v>
      </c>
      <c r="M99" s="22">
        <v>40</v>
      </c>
      <c r="N99" s="201" t="s">
        <v>139</v>
      </c>
      <c r="O99" s="202"/>
      <c r="P99" s="202"/>
      <c r="Q99" s="202"/>
      <c r="R99" s="203"/>
      <c r="S99" s="24" t="s">
        <v>24</v>
      </c>
      <c r="T99" s="24" t="s">
        <v>24</v>
      </c>
      <c r="U99" s="25" t="s">
        <v>25</v>
      </c>
      <c r="V99" s="99">
        <v>0</v>
      </c>
      <c r="W99" s="100">
        <f t="shared" si="5"/>
        <v>0</v>
      </c>
      <c r="X99" s="28" t="str">
        <f>IFERROR(IF(W99=0, "", ROUNDUP(W99/I99, 0)*0.00502), "")</f>
        <v/>
      </c>
      <c r="Y99" s="29" t="s">
        <v>24</v>
      </c>
      <c r="Z99" s="30" t="s">
        <v>24</v>
      </c>
    </row>
    <row r="100" spans="1:26" x14ac:dyDescent="0.25">
      <c r="A100" s="32"/>
      <c r="B100" s="219"/>
      <c r="C100" s="220"/>
      <c r="D100" s="220"/>
      <c r="E100" s="220"/>
      <c r="F100" s="220"/>
      <c r="G100" s="220"/>
      <c r="H100" s="220"/>
      <c r="I100" s="220"/>
      <c r="J100" s="220"/>
      <c r="K100" s="220"/>
      <c r="L100" s="220"/>
      <c r="M100" s="221"/>
      <c r="N100" s="216" t="s">
        <v>26</v>
      </c>
      <c r="O100" s="217"/>
      <c r="P100" s="217"/>
      <c r="Q100" s="217"/>
      <c r="R100" s="217"/>
      <c r="S100" s="217"/>
      <c r="T100" s="218"/>
      <c r="U100" s="38" t="s">
        <v>27</v>
      </c>
      <c r="V100" s="40">
        <f>IFERROR(V91/I91, "0")+IFERROR(V92/I92, "0")+IFERROR(V93/I93, "0")+IFERROR(V94/I94, "0")+IFERROR(V95/I95, "0")+IFERROR(V96/I96, "0")+IFERROR(V97/I97, "0")+IFERROR(V98/I98, "0")+IFERROR(V99/I99, "0")</f>
        <v>0</v>
      </c>
      <c r="W100" s="40">
        <f>IFERROR(W91/I91, "0")+IFERROR(W92/I92, "0")+IFERROR(W93/I93, "0")+IFERROR(W94/I94, "0")+IFERROR(W95/I95, "0")+IFERROR(W96/I96, "0")+IFERROR(W97/I97, "0")+IFERROR(W98/I98, "0")+IFERROR(W99/I99, "0")</f>
        <v>0</v>
      </c>
      <c r="X100" s="40">
        <f>IFERROR(IF(X91="", 0, X91), "0")+IFERROR(IF(X92="", 0, X92), "0")+IFERROR(IF(X93="", 0, X93), "0")+IFERROR(IF(X94="", 0, X94), "0")+IFERROR(IF(X95="", 0, X95), "0")+IFERROR(IF(X96="", 0, X96), "0")+IFERROR(IF(X97="", 0, X97), "0")+IFERROR(IF(X98="", 0, X98), "0")+IFERROR(IF(X99="", 0, X99), "0")</f>
        <v>0</v>
      </c>
      <c r="Y100" s="41"/>
      <c r="Z100" s="41"/>
    </row>
    <row r="101" spans="1:26" x14ac:dyDescent="0.25">
      <c r="A101" s="32"/>
      <c r="B101" s="222"/>
      <c r="C101" s="222"/>
      <c r="D101" s="222"/>
      <c r="E101" s="222"/>
      <c r="F101" s="222"/>
      <c r="G101" s="222"/>
      <c r="H101" s="222"/>
      <c r="I101" s="222"/>
      <c r="J101" s="222"/>
      <c r="K101" s="222"/>
      <c r="L101" s="222"/>
      <c r="M101" s="223"/>
      <c r="N101" s="216" t="s">
        <v>26</v>
      </c>
      <c r="O101" s="217"/>
      <c r="P101" s="217"/>
      <c r="Q101" s="217"/>
      <c r="R101" s="217"/>
      <c r="S101" s="217"/>
      <c r="T101" s="218"/>
      <c r="U101" s="38" t="s">
        <v>25</v>
      </c>
      <c r="V101" s="40">
        <f>IFERROR(SUM(V91:V99), "0")</f>
        <v>0</v>
      </c>
      <c r="W101" s="40">
        <f>IFERROR(SUM(W91:W99), "0")</f>
        <v>0</v>
      </c>
      <c r="X101" s="38"/>
      <c r="Y101" s="41"/>
      <c r="Z101" s="41"/>
    </row>
    <row r="102" spans="1:26" x14ac:dyDescent="0.25">
      <c r="A102" s="1"/>
      <c r="B102" s="213" t="s">
        <v>28</v>
      </c>
      <c r="C102" s="214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5"/>
      <c r="Y102" s="18"/>
      <c r="Z102" s="18"/>
    </row>
    <row r="103" spans="1:26" ht="14.45" customHeight="1" x14ac:dyDescent="0.25">
      <c r="A103" s="20" t="s">
        <v>141</v>
      </c>
      <c r="B103" s="19" t="s">
        <v>140</v>
      </c>
      <c r="C103" s="19" t="s">
        <v>645</v>
      </c>
      <c r="D103" s="97">
        <v>4301051437</v>
      </c>
      <c r="E103" s="193">
        <v>4607091386967</v>
      </c>
      <c r="F103" s="194"/>
      <c r="G103" s="21">
        <v>1.35</v>
      </c>
      <c r="H103" s="22">
        <v>6</v>
      </c>
      <c r="I103" s="21">
        <v>8.1</v>
      </c>
      <c r="J103" s="21">
        <v>8.6639999999999997</v>
      </c>
      <c r="K103" s="22">
        <v>56</v>
      </c>
      <c r="L103" s="98" t="s">
        <v>620</v>
      </c>
      <c r="M103" s="22">
        <v>45</v>
      </c>
      <c r="N103" s="207" t="s">
        <v>142</v>
      </c>
      <c r="O103" s="208"/>
      <c r="P103" s="208"/>
      <c r="Q103" s="208"/>
      <c r="R103" s="209"/>
      <c r="S103" s="24" t="s">
        <v>24</v>
      </c>
      <c r="T103" s="24" t="s">
        <v>24</v>
      </c>
      <c r="U103" s="25" t="s">
        <v>25</v>
      </c>
      <c r="V103" s="99">
        <v>8.1</v>
      </c>
      <c r="W103" s="100">
        <f t="shared" ref="W103:W109" si="6">IFERROR(IF(V103="", 0, CEILING(V103/$I103, 1)*$I103), "")</f>
        <v>8.1</v>
      </c>
      <c r="X103" s="28">
        <f>IFERROR(IF(W103=0, "", ROUNDUP(W103/I103, 0)*0.02175), "")</f>
        <v>2.1749999999999999E-2</v>
      </c>
      <c r="Y103" s="29" t="s">
        <v>24</v>
      </c>
      <c r="Z103" s="30" t="s">
        <v>24</v>
      </c>
    </row>
    <row r="104" spans="1:26" ht="14.45" customHeight="1" x14ac:dyDescent="0.25">
      <c r="A104" s="20" t="s">
        <v>144</v>
      </c>
      <c r="B104" s="19" t="s">
        <v>143</v>
      </c>
      <c r="C104" s="19" t="s">
        <v>646</v>
      </c>
      <c r="D104" s="97">
        <v>4301051311</v>
      </c>
      <c r="E104" s="193">
        <v>4607091385304</v>
      </c>
      <c r="F104" s="194"/>
      <c r="G104" s="21">
        <v>1.35</v>
      </c>
      <c r="H104" s="22">
        <v>6</v>
      </c>
      <c r="I104" s="21">
        <v>8.1</v>
      </c>
      <c r="J104" s="21">
        <v>8.6639999999999997</v>
      </c>
      <c r="K104" s="22">
        <v>56</v>
      </c>
      <c r="L104" s="98" t="s">
        <v>593</v>
      </c>
      <c r="M104" s="22">
        <v>40</v>
      </c>
      <c r="N104" s="198" t="s">
        <v>145</v>
      </c>
      <c r="O104" s="199"/>
      <c r="P104" s="199"/>
      <c r="Q104" s="199"/>
      <c r="R104" s="200"/>
      <c r="S104" s="24" t="s">
        <v>24</v>
      </c>
      <c r="T104" s="24" t="s">
        <v>24</v>
      </c>
      <c r="U104" s="25" t="s">
        <v>25</v>
      </c>
      <c r="V104" s="99">
        <v>8.1</v>
      </c>
      <c r="W104" s="100">
        <f t="shared" si="6"/>
        <v>8.1</v>
      </c>
      <c r="X104" s="28">
        <f>IFERROR(IF(W104=0, "", ROUNDUP(W104/I104, 0)*0.02175), "")</f>
        <v>2.1749999999999999E-2</v>
      </c>
      <c r="Y104" s="29" t="s">
        <v>24</v>
      </c>
      <c r="Z104" s="30" t="s">
        <v>24</v>
      </c>
    </row>
    <row r="105" spans="1:26" ht="14.45" customHeight="1" x14ac:dyDescent="0.25">
      <c r="A105" s="20" t="s">
        <v>147</v>
      </c>
      <c r="B105" s="19" t="s">
        <v>146</v>
      </c>
      <c r="C105" s="19" t="s">
        <v>647</v>
      </c>
      <c r="D105" s="97">
        <v>4301051306</v>
      </c>
      <c r="E105" s="193">
        <v>4607091386264</v>
      </c>
      <c r="F105" s="194"/>
      <c r="G105" s="21">
        <v>0.5</v>
      </c>
      <c r="H105" s="22">
        <v>6</v>
      </c>
      <c r="I105" s="21">
        <v>3</v>
      </c>
      <c r="J105" s="21">
        <v>3.278</v>
      </c>
      <c r="K105" s="22">
        <v>156</v>
      </c>
      <c r="L105" s="98" t="s">
        <v>593</v>
      </c>
      <c r="M105" s="22">
        <v>31</v>
      </c>
      <c r="N105" s="198" t="s">
        <v>148</v>
      </c>
      <c r="O105" s="199"/>
      <c r="P105" s="199"/>
      <c r="Q105" s="199"/>
      <c r="R105" s="200"/>
      <c r="S105" s="24" t="s">
        <v>24</v>
      </c>
      <c r="T105" s="24" t="s">
        <v>24</v>
      </c>
      <c r="U105" s="25" t="s">
        <v>25</v>
      </c>
      <c r="V105" s="99">
        <v>0</v>
      </c>
      <c r="W105" s="100">
        <f t="shared" si="6"/>
        <v>0</v>
      </c>
      <c r="X105" s="28" t="str">
        <f>IFERROR(IF(W105=0, "", ROUNDUP(W105/I105, 0)*0.00753), "")</f>
        <v/>
      </c>
      <c r="Y105" s="29" t="s">
        <v>24</v>
      </c>
      <c r="Z105" s="30" t="s">
        <v>24</v>
      </c>
    </row>
    <row r="106" spans="1:26" ht="14.45" customHeight="1" x14ac:dyDescent="0.25">
      <c r="A106" s="20" t="s">
        <v>150</v>
      </c>
      <c r="B106" s="19" t="s">
        <v>149</v>
      </c>
      <c r="C106" s="19" t="s">
        <v>648</v>
      </c>
      <c r="D106" s="97">
        <v>4301051436</v>
      </c>
      <c r="E106" s="193">
        <v>4607091385731</v>
      </c>
      <c r="F106" s="194"/>
      <c r="G106" s="21">
        <v>0.45</v>
      </c>
      <c r="H106" s="22">
        <v>6</v>
      </c>
      <c r="I106" s="21">
        <v>2.7</v>
      </c>
      <c r="J106" s="21">
        <v>2.972</v>
      </c>
      <c r="K106" s="22">
        <v>156</v>
      </c>
      <c r="L106" s="98" t="s">
        <v>620</v>
      </c>
      <c r="M106" s="22">
        <v>45</v>
      </c>
      <c r="N106" s="207" t="s">
        <v>151</v>
      </c>
      <c r="O106" s="208"/>
      <c r="P106" s="208"/>
      <c r="Q106" s="208"/>
      <c r="R106" s="209"/>
      <c r="S106" s="24" t="s">
        <v>24</v>
      </c>
      <c r="T106" s="24" t="s">
        <v>24</v>
      </c>
      <c r="U106" s="25" t="s">
        <v>25</v>
      </c>
      <c r="V106" s="99">
        <v>0</v>
      </c>
      <c r="W106" s="100">
        <f t="shared" si="6"/>
        <v>0</v>
      </c>
      <c r="X106" s="28" t="str">
        <f>IFERROR(IF(W106=0, "", ROUNDUP(W106/I106, 0)*0.00753), "")</f>
        <v/>
      </c>
      <c r="Y106" s="29" t="s">
        <v>24</v>
      </c>
      <c r="Z106" s="30" t="s">
        <v>24</v>
      </c>
    </row>
    <row r="107" spans="1:26" ht="14.45" customHeight="1" x14ac:dyDescent="0.25">
      <c r="A107" s="20" t="s">
        <v>153</v>
      </c>
      <c r="B107" s="19" t="s">
        <v>152</v>
      </c>
      <c r="C107" s="19" t="s">
        <v>649</v>
      </c>
      <c r="D107" s="97">
        <v>4301051439</v>
      </c>
      <c r="E107" s="193">
        <v>4680115880214</v>
      </c>
      <c r="F107" s="194"/>
      <c r="G107" s="21">
        <v>0.45</v>
      </c>
      <c r="H107" s="22">
        <v>6</v>
      </c>
      <c r="I107" s="21">
        <v>2.7</v>
      </c>
      <c r="J107" s="21">
        <v>2.988</v>
      </c>
      <c r="K107" s="22">
        <v>120</v>
      </c>
      <c r="L107" s="98" t="s">
        <v>620</v>
      </c>
      <c r="M107" s="22">
        <v>45</v>
      </c>
      <c r="N107" s="207" t="s">
        <v>154</v>
      </c>
      <c r="O107" s="208"/>
      <c r="P107" s="208"/>
      <c r="Q107" s="208"/>
      <c r="R107" s="209"/>
      <c r="S107" s="24" t="s">
        <v>24</v>
      </c>
      <c r="T107" s="24" t="s">
        <v>24</v>
      </c>
      <c r="U107" s="25" t="s">
        <v>25</v>
      </c>
      <c r="V107" s="99">
        <v>0</v>
      </c>
      <c r="W107" s="100">
        <f t="shared" si="6"/>
        <v>0</v>
      </c>
      <c r="X107" s="28" t="str">
        <f>IFERROR(IF(W107=0, "", ROUNDUP(W107/I107, 0)*0.00937), "")</f>
        <v/>
      </c>
      <c r="Y107" s="29" t="s">
        <v>24</v>
      </c>
      <c r="Z107" s="30" t="s">
        <v>24</v>
      </c>
    </row>
    <row r="108" spans="1:26" ht="14.45" customHeight="1" x14ac:dyDescent="0.25">
      <c r="A108" s="20"/>
      <c r="B108" s="19" t="s">
        <v>155</v>
      </c>
      <c r="C108" s="19" t="s">
        <v>650</v>
      </c>
      <c r="D108" s="97">
        <v>4301051438</v>
      </c>
      <c r="E108" s="193">
        <v>4680115880894</v>
      </c>
      <c r="F108" s="194"/>
      <c r="G108" s="21">
        <v>0.33</v>
      </c>
      <c r="H108" s="22">
        <v>6</v>
      </c>
      <c r="I108" s="21">
        <v>1.98</v>
      </c>
      <c r="J108" s="21">
        <v>2.258</v>
      </c>
      <c r="K108" s="22">
        <v>156</v>
      </c>
      <c r="L108" s="98" t="s">
        <v>620</v>
      </c>
      <c r="M108" s="22">
        <v>45</v>
      </c>
      <c r="N108" s="207" t="s">
        <v>156</v>
      </c>
      <c r="O108" s="208"/>
      <c r="P108" s="208"/>
      <c r="Q108" s="208"/>
      <c r="R108" s="209"/>
      <c r="S108" s="24" t="s">
        <v>24</v>
      </c>
      <c r="T108" s="24" t="s">
        <v>24</v>
      </c>
      <c r="U108" s="25" t="s">
        <v>25</v>
      </c>
      <c r="V108" s="99">
        <v>0</v>
      </c>
      <c r="W108" s="100">
        <f t="shared" si="6"/>
        <v>0</v>
      </c>
      <c r="X108" s="28" t="str">
        <f>IFERROR(IF(W108=0, "", ROUNDUP(W108/I108, 0)*0.00753), "")</f>
        <v/>
      </c>
      <c r="Y108" s="29" t="s">
        <v>24</v>
      </c>
      <c r="Z108" s="30" t="s">
        <v>24</v>
      </c>
    </row>
    <row r="109" spans="1:26" ht="14.45" customHeight="1" x14ac:dyDescent="0.25">
      <c r="A109" s="20" t="s">
        <v>158</v>
      </c>
      <c r="B109" s="19" t="s">
        <v>157</v>
      </c>
      <c r="C109" s="19" t="s">
        <v>651</v>
      </c>
      <c r="D109" s="97">
        <v>4301051313</v>
      </c>
      <c r="E109" s="193">
        <v>4607091385427</v>
      </c>
      <c r="F109" s="194"/>
      <c r="G109" s="21">
        <v>0.5</v>
      </c>
      <c r="H109" s="22">
        <v>6</v>
      </c>
      <c r="I109" s="21">
        <v>3</v>
      </c>
      <c r="J109" s="21">
        <v>3.2719999999999998</v>
      </c>
      <c r="K109" s="22">
        <v>156</v>
      </c>
      <c r="L109" s="98" t="s">
        <v>593</v>
      </c>
      <c r="M109" s="22">
        <v>40</v>
      </c>
      <c r="N109" s="201" t="s">
        <v>159</v>
      </c>
      <c r="O109" s="202"/>
      <c r="P109" s="202"/>
      <c r="Q109" s="202"/>
      <c r="R109" s="203"/>
      <c r="S109" s="24" t="s">
        <v>24</v>
      </c>
      <c r="T109" s="24" t="s">
        <v>24</v>
      </c>
      <c r="U109" s="25" t="s">
        <v>25</v>
      </c>
      <c r="V109" s="99">
        <v>0</v>
      </c>
      <c r="W109" s="100">
        <f t="shared" si="6"/>
        <v>0</v>
      </c>
      <c r="X109" s="28" t="str">
        <f>IFERROR(IF(W109=0, "", ROUNDUP(W109/I109, 0)*0.00753), "")</f>
        <v/>
      </c>
      <c r="Y109" s="29" t="s">
        <v>24</v>
      </c>
      <c r="Z109" s="30" t="s">
        <v>24</v>
      </c>
    </row>
    <row r="110" spans="1:26" x14ac:dyDescent="0.25">
      <c r="A110" s="32"/>
      <c r="B110" s="219"/>
      <c r="C110" s="220"/>
      <c r="D110" s="220"/>
      <c r="E110" s="220"/>
      <c r="F110" s="220"/>
      <c r="G110" s="220"/>
      <c r="H110" s="220"/>
      <c r="I110" s="220"/>
      <c r="J110" s="220"/>
      <c r="K110" s="220"/>
      <c r="L110" s="220"/>
      <c r="M110" s="221"/>
      <c r="N110" s="216" t="s">
        <v>26</v>
      </c>
      <c r="O110" s="217"/>
      <c r="P110" s="217"/>
      <c r="Q110" s="217"/>
      <c r="R110" s="217"/>
      <c r="S110" s="217"/>
      <c r="T110" s="218"/>
      <c r="U110" s="38" t="s">
        <v>27</v>
      </c>
      <c r="V110" s="40">
        <f>IFERROR(V103/I103, "0")+IFERROR(V104/I104, "0")+IFERROR(V105/I105, "0")+IFERROR(V106/I106, "0")+IFERROR(V107/I107, "0")+IFERROR(V108/I108, "0")+IFERROR(V109/I109, "0")</f>
        <v>2</v>
      </c>
      <c r="W110" s="40">
        <f>IFERROR(W103/I103, "0")+IFERROR(W104/I104, "0")+IFERROR(W105/I105, "0")+IFERROR(W106/I106, "0")+IFERROR(W107/I107, "0")+IFERROR(W108/I108, "0")+IFERROR(W109/I109, "0")</f>
        <v>2</v>
      </c>
      <c r="X110" s="40">
        <f>IFERROR(IF(X103="", 0, X103), "0")+IFERROR(IF(X104="", 0, X104), "0")+IFERROR(IF(X105="", 0, X105), "0")+IFERROR(IF(X106="", 0, X106), "0")+IFERROR(IF(X107="", 0, X107), "0")+IFERROR(IF(X108="", 0, X108), "0")+IFERROR(IF(X109="", 0, X109), "0")</f>
        <v>4.3499999999999997E-2</v>
      </c>
      <c r="Y110" s="41"/>
      <c r="Z110" s="41"/>
    </row>
    <row r="111" spans="1:26" x14ac:dyDescent="0.25">
      <c r="A111" s="32"/>
      <c r="B111" s="222"/>
      <c r="C111" s="222"/>
      <c r="D111" s="222"/>
      <c r="E111" s="222"/>
      <c r="F111" s="222"/>
      <c r="G111" s="222"/>
      <c r="H111" s="222"/>
      <c r="I111" s="222"/>
      <c r="J111" s="222"/>
      <c r="K111" s="222"/>
      <c r="L111" s="222"/>
      <c r="M111" s="223"/>
      <c r="N111" s="216" t="s">
        <v>26</v>
      </c>
      <c r="O111" s="217"/>
      <c r="P111" s="217"/>
      <c r="Q111" s="217"/>
      <c r="R111" s="217"/>
      <c r="S111" s="217"/>
      <c r="T111" s="218"/>
      <c r="U111" s="38" t="s">
        <v>25</v>
      </c>
      <c r="V111" s="40">
        <f>IFERROR(SUM(V103:V109), "0")</f>
        <v>16.2</v>
      </c>
      <c r="W111" s="40">
        <f>IFERROR(SUM(W103:W109), "0")</f>
        <v>16.2</v>
      </c>
      <c r="X111" s="38"/>
      <c r="Y111" s="41"/>
      <c r="Z111" s="41"/>
    </row>
    <row r="112" spans="1:26" x14ac:dyDescent="0.25">
      <c r="A112" s="1"/>
      <c r="B112" s="213" t="s">
        <v>160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5"/>
      <c r="Y112" s="18"/>
      <c r="Z112" s="18"/>
    </row>
    <row r="113" spans="1:26" ht="14.45" customHeight="1" x14ac:dyDescent="0.25">
      <c r="A113" s="20"/>
      <c r="B113" s="19" t="s">
        <v>161</v>
      </c>
      <c r="C113" s="19" t="s">
        <v>652</v>
      </c>
      <c r="D113" s="97">
        <v>4301060296</v>
      </c>
      <c r="E113" s="193">
        <v>4607091383065</v>
      </c>
      <c r="F113" s="194"/>
      <c r="G113" s="21">
        <v>0.83</v>
      </c>
      <c r="H113" s="22">
        <v>4</v>
      </c>
      <c r="I113" s="21">
        <v>3.32</v>
      </c>
      <c r="J113" s="21">
        <v>3.5819999999999999</v>
      </c>
      <c r="K113" s="22">
        <v>120</v>
      </c>
      <c r="L113" s="98" t="s">
        <v>593</v>
      </c>
      <c r="M113" s="22">
        <v>30</v>
      </c>
      <c r="N113" s="198" t="s">
        <v>162</v>
      </c>
      <c r="O113" s="199"/>
      <c r="P113" s="199"/>
      <c r="Q113" s="199"/>
      <c r="R113" s="200"/>
      <c r="S113" s="24" t="s">
        <v>24</v>
      </c>
      <c r="T113" s="24" t="s">
        <v>24</v>
      </c>
      <c r="U113" s="25" t="s">
        <v>25</v>
      </c>
      <c r="V113" s="99">
        <v>0</v>
      </c>
      <c r="W113" s="100">
        <f>IFERROR(IF(V113="", 0, CEILING(V113/$I113, 1)*$I113), "")</f>
        <v>0</v>
      </c>
      <c r="X113" s="28" t="str">
        <f>IFERROR(IF(W113=0, "", ROUNDUP(W113/I113, 0)*0.00937), "")</f>
        <v/>
      </c>
      <c r="Y113" s="29" t="s">
        <v>24</v>
      </c>
      <c r="Z113" s="30" t="s">
        <v>24</v>
      </c>
    </row>
    <row r="114" spans="1:26" ht="14.45" customHeight="1" x14ac:dyDescent="0.25">
      <c r="A114" s="20"/>
      <c r="B114" s="19" t="s">
        <v>163</v>
      </c>
      <c r="C114" s="19" t="s">
        <v>653</v>
      </c>
      <c r="D114" s="97">
        <v>4301060282</v>
      </c>
      <c r="E114" s="193">
        <v>4607091380699</v>
      </c>
      <c r="F114" s="194"/>
      <c r="G114" s="21">
        <v>1.3</v>
      </c>
      <c r="H114" s="22">
        <v>6</v>
      </c>
      <c r="I114" s="21">
        <v>7.8</v>
      </c>
      <c r="J114" s="21">
        <v>8.3640000000000008</v>
      </c>
      <c r="K114" s="22">
        <v>56</v>
      </c>
      <c r="L114" s="98" t="s">
        <v>593</v>
      </c>
      <c r="M114" s="22">
        <v>30</v>
      </c>
      <c r="N114" s="195" t="s">
        <v>164</v>
      </c>
      <c r="O114" s="196"/>
      <c r="P114" s="196"/>
      <c r="Q114" s="196"/>
      <c r="R114" s="197"/>
      <c r="S114" s="24" t="s">
        <v>24</v>
      </c>
      <c r="T114" s="24" t="s">
        <v>24</v>
      </c>
      <c r="U114" s="25" t="s">
        <v>25</v>
      </c>
      <c r="V114" s="99">
        <v>0</v>
      </c>
      <c r="W114" s="100">
        <f>IFERROR(IF(V114="", 0, CEILING(V114/$I114, 1)*$I114), "")</f>
        <v>0</v>
      </c>
      <c r="X114" s="28" t="str">
        <f>IFERROR(IF(W114=0, "", ROUNDUP(W114/I114, 0)*0.02175), "")</f>
        <v/>
      </c>
      <c r="Y114" s="29" t="s">
        <v>24</v>
      </c>
      <c r="Z114" s="30" t="s">
        <v>24</v>
      </c>
    </row>
    <row r="115" spans="1:26" ht="14.45" customHeight="1" x14ac:dyDescent="0.25">
      <c r="A115" s="20"/>
      <c r="B115" s="19" t="s">
        <v>165</v>
      </c>
      <c r="C115" s="19" t="s">
        <v>654</v>
      </c>
      <c r="D115" s="97">
        <v>4301060309</v>
      </c>
      <c r="E115" s="193">
        <v>4680115880238</v>
      </c>
      <c r="F115" s="194"/>
      <c r="G115" s="21">
        <v>0.33</v>
      </c>
      <c r="H115" s="22">
        <v>6</v>
      </c>
      <c r="I115" s="21">
        <v>1.98</v>
      </c>
      <c r="J115" s="21">
        <v>2.258</v>
      </c>
      <c r="K115" s="22">
        <v>156</v>
      </c>
      <c r="L115" s="98" t="s">
        <v>593</v>
      </c>
      <c r="M115" s="22">
        <v>40</v>
      </c>
      <c r="N115" s="198" t="s">
        <v>166</v>
      </c>
      <c r="O115" s="199"/>
      <c r="P115" s="199"/>
      <c r="Q115" s="199"/>
      <c r="R115" s="200"/>
      <c r="S115" s="24" t="s">
        <v>24</v>
      </c>
      <c r="T115" s="24" t="s">
        <v>24</v>
      </c>
      <c r="U115" s="25" t="s">
        <v>25</v>
      </c>
      <c r="V115" s="99">
        <v>0</v>
      </c>
      <c r="W115" s="100">
        <f>IFERROR(IF(V115="", 0, CEILING(V115/$I115, 1)*$I115), "")</f>
        <v>0</v>
      </c>
      <c r="X115" s="28" t="str">
        <f>IFERROR(IF(W115=0, "", ROUNDUP(W115/I115, 0)*0.00753), "")</f>
        <v/>
      </c>
      <c r="Y115" s="29" t="s">
        <v>24</v>
      </c>
      <c r="Z115" s="30" t="s">
        <v>24</v>
      </c>
    </row>
    <row r="116" spans="1:26" ht="14.45" customHeight="1" x14ac:dyDescent="0.25">
      <c r="A116" s="20"/>
      <c r="B116" s="19" t="s">
        <v>167</v>
      </c>
      <c r="C116" s="19" t="s">
        <v>655</v>
      </c>
      <c r="D116" s="97">
        <v>4301060304</v>
      </c>
      <c r="E116" s="193">
        <v>4607091385922</v>
      </c>
      <c r="F116" s="194"/>
      <c r="G116" s="21">
        <v>0.47</v>
      </c>
      <c r="H116" s="22">
        <v>6</v>
      </c>
      <c r="I116" s="21">
        <v>2.82</v>
      </c>
      <c r="J116" s="21">
        <v>3.0979999999999999</v>
      </c>
      <c r="K116" s="22">
        <v>156</v>
      </c>
      <c r="L116" s="98" t="s">
        <v>593</v>
      </c>
      <c r="M116" s="22">
        <v>30</v>
      </c>
      <c r="N116" s="201" t="s">
        <v>168</v>
      </c>
      <c r="O116" s="202"/>
      <c r="P116" s="202"/>
      <c r="Q116" s="202"/>
      <c r="R116" s="203"/>
      <c r="S116" s="24" t="s">
        <v>24</v>
      </c>
      <c r="T116" s="24" t="s">
        <v>24</v>
      </c>
      <c r="U116" s="25" t="s">
        <v>25</v>
      </c>
      <c r="V116" s="99">
        <v>0</v>
      </c>
      <c r="W116" s="100">
        <f>IFERROR(IF(V116="", 0, CEILING(V116/$I116, 1)*$I116), "")</f>
        <v>0</v>
      </c>
      <c r="X116" s="28" t="str">
        <f>IFERROR(IF(W116=0, "", ROUNDUP(W116/I116, 0)*0.00753), "")</f>
        <v/>
      </c>
      <c r="Y116" s="29" t="s">
        <v>24</v>
      </c>
      <c r="Z116" s="30" t="s">
        <v>24</v>
      </c>
    </row>
    <row r="117" spans="1:26" x14ac:dyDescent="0.25">
      <c r="A117" s="32"/>
      <c r="B117" s="219"/>
      <c r="C117" s="220"/>
      <c r="D117" s="220"/>
      <c r="E117" s="220"/>
      <c r="F117" s="220"/>
      <c r="G117" s="220"/>
      <c r="H117" s="220"/>
      <c r="I117" s="220"/>
      <c r="J117" s="220"/>
      <c r="K117" s="220"/>
      <c r="L117" s="220"/>
      <c r="M117" s="221"/>
      <c r="N117" s="216" t="s">
        <v>26</v>
      </c>
      <c r="O117" s="217"/>
      <c r="P117" s="217"/>
      <c r="Q117" s="217"/>
      <c r="R117" s="217"/>
      <c r="S117" s="217"/>
      <c r="T117" s="218"/>
      <c r="U117" s="38" t="s">
        <v>27</v>
      </c>
      <c r="V117" s="40">
        <f>IFERROR(V113/I113, "0")+IFERROR(V114/I114, "0")+IFERROR(V115/I115, "0")+IFERROR(V116/I116, "0")</f>
        <v>0</v>
      </c>
      <c r="W117" s="40">
        <f>IFERROR(W113/I113, "0")+IFERROR(W114/I114, "0")+IFERROR(W115/I115, "0")+IFERROR(W116/I116, "0")</f>
        <v>0</v>
      </c>
      <c r="X117" s="40">
        <f>IFERROR(IF(X113="", 0, X113), "0")+IFERROR(IF(X114="", 0, X114), "0")+IFERROR(IF(X115="", 0, X115), "0")+IFERROR(IF(X116="", 0, X116), "0")</f>
        <v>0</v>
      </c>
      <c r="Y117" s="41"/>
      <c r="Z117" s="41"/>
    </row>
    <row r="118" spans="1:26" x14ac:dyDescent="0.25">
      <c r="A118" s="32"/>
      <c r="B118" s="222"/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3"/>
      <c r="N118" s="216" t="s">
        <v>26</v>
      </c>
      <c r="O118" s="217"/>
      <c r="P118" s="217"/>
      <c r="Q118" s="217"/>
      <c r="R118" s="217"/>
      <c r="S118" s="217"/>
      <c r="T118" s="218"/>
      <c r="U118" s="38" t="s">
        <v>25</v>
      </c>
      <c r="V118" s="40">
        <f>IFERROR(SUM(V113:V116), "0")</f>
        <v>0</v>
      </c>
      <c r="W118" s="40">
        <f>IFERROR(SUM(W113:W116), "0")</f>
        <v>0</v>
      </c>
      <c r="X118" s="38"/>
      <c r="Y118" s="41"/>
      <c r="Z118" s="41"/>
    </row>
    <row r="119" spans="1:26" x14ac:dyDescent="0.25">
      <c r="A119" s="1"/>
      <c r="B119" s="105" t="s">
        <v>169</v>
      </c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7"/>
      <c r="Z119" s="17"/>
    </row>
    <row r="120" spans="1:26" x14ac:dyDescent="0.25">
      <c r="A120" s="1"/>
      <c r="B120" s="213" t="s">
        <v>28</v>
      </c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5"/>
      <c r="Y120" s="18"/>
      <c r="Z120" s="18"/>
    </row>
    <row r="121" spans="1:26" ht="14.45" customHeight="1" x14ac:dyDescent="0.25">
      <c r="A121" s="20"/>
      <c r="B121" s="19" t="s">
        <v>170</v>
      </c>
      <c r="C121" s="19" t="s">
        <v>656</v>
      </c>
      <c r="D121" s="97">
        <v>4301051360</v>
      </c>
      <c r="E121" s="193">
        <v>4607091385168</v>
      </c>
      <c r="F121" s="194"/>
      <c r="G121" s="21">
        <v>1.35</v>
      </c>
      <c r="H121" s="22">
        <v>6</v>
      </c>
      <c r="I121" s="21">
        <v>8.1</v>
      </c>
      <c r="J121" s="21">
        <v>8.6579999999999995</v>
      </c>
      <c r="K121" s="22">
        <v>56</v>
      </c>
      <c r="L121" s="98" t="s">
        <v>620</v>
      </c>
      <c r="M121" s="22">
        <v>45</v>
      </c>
      <c r="N121" s="207" t="s">
        <v>171</v>
      </c>
      <c r="O121" s="208"/>
      <c r="P121" s="208"/>
      <c r="Q121" s="208"/>
      <c r="R121" s="209"/>
      <c r="S121" s="24" t="s">
        <v>24</v>
      </c>
      <c r="T121" s="24" t="s">
        <v>24</v>
      </c>
      <c r="U121" s="25" t="s">
        <v>25</v>
      </c>
      <c r="V121" s="99">
        <v>0</v>
      </c>
      <c r="W121" s="100">
        <f>IFERROR(IF(V121="", 0, CEILING(V121/$I121, 1)*$I121), "")</f>
        <v>0</v>
      </c>
      <c r="X121" s="28" t="str">
        <f>IFERROR(IF(W121=0, "", ROUNDUP(W121/I121, 0)*0.02175), "")</f>
        <v/>
      </c>
      <c r="Y121" s="29" t="s">
        <v>24</v>
      </c>
      <c r="Z121" s="30" t="s">
        <v>24</v>
      </c>
    </row>
    <row r="122" spans="1:26" ht="14.45" customHeight="1" x14ac:dyDescent="0.25">
      <c r="A122" s="20"/>
      <c r="B122" s="19" t="s">
        <v>172</v>
      </c>
      <c r="C122" s="19" t="s">
        <v>657</v>
      </c>
      <c r="D122" s="97">
        <v>4301051362</v>
      </c>
      <c r="E122" s="193">
        <v>4607091383256</v>
      </c>
      <c r="F122" s="194"/>
      <c r="G122" s="21">
        <v>0.33</v>
      </c>
      <c r="H122" s="22">
        <v>6</v>
      </c>
      <c r="I122" s="21">
        <v>1.98</v>
      </c>
      <c r="J122" s="21">
        <v>2.246</v>
      </c>
      <c r="K122" s="22">
        <v>156</v>
      </c>
      <c r="L122" s="98" t="s">
        <v>620</v>
      </c>
      <c r="M122" s="22">
        <v>45</v>
      </c>
      <c r="N122" s="207" t="s">
        <v>173</v>
      </c>
      <c r="O122" s="208"/>
      <c r="P122" s="208"/>
      <c r="Q122" s="208"/>
      <c r="R122" s="209"/>
      <c r="S122" s="24" t="s">
        <v>24</v>
      </c>
      <c r="T122" s="24" t="s">
        <v>24</v>
      </c>
      <c r="U122" s="25" t="s">
        <v>25</v>
      </c>
      <c r="V122" s="99">
        <v>0</v>
      </c>
      <c r="W122" s="100">
        <f>IFERROR(IF(V122="", 0, CEILING(V122/$I122, 1)*$I122), "")</f>
        <v>0</v>
      </c>
      <c r="X122" s="28" t="str">
        <f>IFERROR(IF(W122=0, "", ROUNDUP(W122/I122, 0)*0.00753), "")</f>
        <v/>
      </c>
      <c r="Y122" s="29" t="s">
        <v>24</v>
      </c>
      <c r="Z122" s="30" t="s">
        <v>24</v>
      </c>
    </row>
    <row r="123" spans="1:26" ht="14.45" customHeight="1" x14ac:dyDescent="0.25">
      <c r="A123" s="20"/>
      <c r="B123" s="19" t="s">
        <v>174</v>
      </c>
      <c r="C123" s="19" t="s">
        <v>658</v>
      </c>
      <c r="D123" s="97">
        <v>4301051358</v>
      </c>
      <c r="E123" s="193">
        <v>4607091385748</v>
      </c>
      <c r="F123" s="194"/>
      <c r="G123" s="21">
        <v>0.45</v>
      </c>
      <c r="H123" s="22">
        <v>6</v>
      </c>
      <c r="I123" s="21">
        <v>2.7</v>
      </c>
      <c r="J123" s="21">
        <v>2.972</v>
      </c>
      <c r="K123" s="22">
        <v>156</v>
      </c>
      <c r="L123" s="98" t="s">
        <v>620</v>
      </c>
      <c r="M123" s="22">
        <v>45</v>
      </c>
      <c r="N123" s="207" t="s">
        <v>175</v>
      </c>
      <c r="O123" s="208"/>
      <c r="P123" s="208"/>
      <c r="Q123" s="208"/>
      <c r="R123" s="209"/>
      <c r="S123" s="24" t="s">
        <v>24</v>
      </c>
      <c r="T123" s="24" t="s">
        <v>24</v>
      </c>
      <c r="U123" s="25" t="s">
        <v>25</v>
      </c>
      <c r="V123" s="99">
        <v>0</v>
      </c>
      <c r="W123" s="100">
        <f>IFERROR(IF(V123="", 0, CEILING(V123/$I123, 1)*$I123), "")</f>
        <v>0</v>
      </c>
      <c r="X123" s="28" t="str">
        <f>IFERROR(IF(W123=0, "", ROUNDUP(W123/I123, 0)*0.00753), "")</f>
        <v/>
      </c>
      <c r="Y123" s="29" t="s">
        <v>24</v>
      </c>
      <c r="Z123" s="30" t="s">
        <v>24</v>
      </c>
    </row>
    <row r="124" spans="1:26" ht="14.45" customHeight="1" x14ac:dyDescent="0.25">
      <c r="A124" s="20"/>
      <c r="B124" s="19" t="s">
        <v>176</v>
      </c>
      <c r="C124" s="19" t="s">
        <v>659</v>
      </c>
      <c r="D124" s="97">
        <v>4301051364</v>
      </c>
      <c r="E124" s="193">
        <v>4607091384581</v>
      </c>
      <c r="F124" s="194"/>
      <c r="G124" s="21">
        <v>0.67</v>
      </c>
      <c r="H124" s="22">
        <v>4</v>
      </c>
      <c r="I124" s="21">
        <v>2.68</v>
      </c>
      <c r="J124" s="21">
        <v>2.9420000000000002</v>
      </c>
      <c r="K124" s="22">
        <v>120</v>
      </c>
      <c r="L124" s="98" t="s">
        <v>620</v>
      </c>
      <c r="M124" s="22">
        <v>45</v>
      </c>
      <c r="N124" s="204" t="s">
        <v>177</v>
      </c>
      <c r="O124" s="205"/>
      <c r="P124" s="205"/>
      <c r="Q124" s="205"/>
      <c r="R124" s="206"/>
      <c r="S124" s="24" t="s">
        <v>24</v>
      </c>
      <c r="T124" s="24" t="s">
        <v>24</v>
      </c>
      <c r="U124" s="25" t="s">
        <v>25</v>
      </c>
      <c r="V124" s="99">
        <v>0</v>
      </c>
      <c r="W124" s="100">
        <f>IFERROR(IF(V124="", 0, CEILING(V124/$I124, 1)*$I124), "")</f>
        <v>0</v>
      </c>
      <c r="X124" s="28" t="str">
        <f>IFERROR(IF(W124=0, "", ROUNDUP(W124/I124, 0)*0.00937), "")</f>
        <v/>
      </c>
      <c r="Y124" s="29" t="s">
        <v>24</v>
      </c>
      <c r="Z124" s="30" t="s">
        <v>24</v>
      </c>
    </row>
    <row r="125" spans="1:26" x14ac:dyDescent="0.25">
      <c r="A125" s="32"/>
      <c r="B125" s="219"/>
      <c r="C125" s="220"/>
      <c r="D125" s="220"/>
      <c r="E125" s="220"/>
      <c r="F125" s="220"/>
      <c r="G125" s="220"/>
      <c r="H125" s="220"/>
      <c r="I125" s="220"/>
      <c r="J125" s="220"/>
      <c r="K125" s="220"/>
      <c r="L125" s="220"/>
      <c r="M125" s="221"/>
      <c r="N125" s="216" t="s">
        <v>26</v>
      </c>
      <c r="O125" s="217"/>
      <c r="P125" s="217"/>
      <c r="Q125" s="217"/>
      <c r="R125" s="217"/>
      <c r="S125" s="217"/>
      <c r="T125" s="218"/>
      <c r="U125" s="38" t="s">
        <v>27</v>
      </c>
      <c r="V125" s="40">
        <f>IFERROR(V121/I121, "0")+IFERROR(V122/I122, "0")+IFERROR(V123/I123, "0")+IFERROR(V124/I124, "0")</f>
        <v>0</v>
      </c>
      <c r="W125" s="40">
        <f>IFERROR(W121/I121, "0")+IFERROR(W122/I122, "0")+IFERROR(W123/I123, "0")+IFERROR(W124/I124, "0")</f>
        <v>0</v>
      </c>
      <c r="X125" s="40">
        <f>IFERROR(IF(X121="", 0, X121), "0")+IFERROR(IF(X122="", 0, X122), "0")+IFERROR(IF(X123="", 0, X123), "0")+IFERROR(IF(X124="", 0, X124), "0")</f>
        <v>0</v>
      </c>
      <c r="Y125" s="41"/>
      <c r="Z125" s="41"/>
    </row>
    <row r="126" spans="1:26" x14ac:dyDescent="0.25">
      <c r="A126" s="32"/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3"/>
      <c r="N126" s="216" t="s">
        <v>26</v>
      </c>
      <c r="O126" s="217"/>
      <c r="P126" s="217"/>
      <c r="Q126" s="217"/>
      <c r="R126" s="217"/>
      <c r="S126" s="217"/>
      <c r="T126" s="218"/>
      <c r="U126" s="38" t="s">
        <v>25</v>
      </c>
      <c r="V126" s="40">
        <f>IFERROR(SUM(V121:V124), "0")</f>
        <v>0</v>
      </c>
      <c r="W126" s="40">
        <f>IFERROR(SUM(W121:W124), "0")</f>
        <v>0</v>
      </c>
      <c r="X126" s="38"/>
      <c r="Y126" s="41"/>
      <c r="Z126" s="41"/>
    </row>
    <row r="127" spans="1:26" ht="20.25" x14ac:dyDescent="0.25">
      <c r="A127" s="1"/>
      <c r="B127" s="106" t="s">
        <v>545</v>
      </c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5"/>
      <c r="Z127" s="15"/>
    </row>
    <row r="128" spans="1:26" x14ac:dyDescent="0.25">
      <c r="A128" s="1"/>
      <c r="B128" s="105" t="s">
        <v>179</v>
      </c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7"/>
      <c r="Z128" s="17"/>
    </row>
    <row r="129" spans="1:26" x14ac:dyDescent="0.25">
      <c r="A129" s="1"/>
      <c r="B129" s="213" t="s">
        <v>61</v>
      </c>
      <c r="C129" s="214"/>
      <c r="D129" s="214"/>
      <c r="E129" s="214"/>
      <c r="F129" s="214"/>
      <c r="G129" s="214"/>
      <c r="H129" s="214"/>
      <c r="I129" s="214"/>
      <c r="J129" s="214"/>
      <c r="K129" s="214"/>
      <c r="L129" s="214"/>
      <c r="M129" s="214"/>
      <c r="N129" s="214"/>
      <c r="O129" s="214"/>
      <c r="P129" s="214"/>
      <c r="Q129" s="214"/>
      <c r="R129" s="214"/>
      <c r="S129" s="214"/>
      <c r="T129" s="214"/>
      <c r="U129" s="214"/>
      <c r="V129" s="214"/>
      <c r="W129" s="214"/>
      <c r="X129" s="215"/>
      <c r="Y129" s="18"/>
      <c r="Z129" s="18"/>
    </row>
    <row r="130" spans="1:26" ht="14.45" customHeight="1" x14ac:dyDescent="0.25">
      <c r="A130" s="20"/>
      <c r="B130" s="19" t="s">
        <v>180</v>
      </c>
      <c r="C130" s="19" t="s">
        <v>660</v>
      </c>
      <c r="D130" s="97">
        <v>4301011223</v>
      </c>
      <c r="E130" s="193">
        <v>4607091383423</v>
      </c>
      <c r="F130" s="194"/>
      <c r="G130" s="21">
        <v>1.35</v>
      </c>
      <c r="H130" s="22">
        <v>8</v>
      </c>
      <c r="I130" s="21">
        <v>10.8</v>
      </c>
      <c r="J130" s="21">
        <v>11.375999999999999</v>
      </c>
      <c r="K130" s="22">
        <v>56</v>
      </c>
      <c r="L130" s="98" t="s">
        <v>620</v>
      </c>
      <c r="M130" s="22">
        <v>35</v>
      </c>
      <c r="N130" s="198" t="s">
        <v>181</v>
      </c>
      <c r="O130" s="199"/>
      <c r="P130" s="199"/>
      <c r="Q130" s="199"/>
      <c r="R130" s="200"/>
      <c r="S130" s="24" t="s">
        <v>24</v>
      </c>
      <c r="T130" s="24" t="s">
        <v>24</v>
      </c>
      <c r="U130" s="25" t="s">
        <v>25</v>
      </c>
      <c r="V130" s="99">
        <v>0</v>
      </c>
      <c r="W130" s="100">
        <f>IFERROR(IF(V130="", 0, CEILING(V130/$I130, 1)*$I130), "")</f>
        <v>0</v>
      </c>
      <c r="X130" s="28" t="str">
        <f>IFERROR(IF(W130=0, "", ROUNDUP(W130/I130, 0)*0.02175), "")</f>
        <v/>
      </c>
      <c r="Y130" s="29" t="s">
        <v>24</v>
      </c>
      <c r="Z130" s="30" t="s">
        <v>24</v>
      </c>
    </row>
    <row r="131" spans="1:26" ht="14.45" customHeight="1" x14ac:dyDescent="0.25">
      <c r="A131" s="20"/>
      <c r="B131" s="19" t="s">
        <v>182</v>
      </c>
      <c r="C131" s="19" t="s">
        <v>661</v>
      </c>
      <c r="D131" s="97">
        <v>4301011338</v>
      </c>
      <c r="E131" s="193">
        <v>4607091381405</v>
      </c>
      <c r="F131" s="194"/>
      <c r="G131" s="21">
        <v>1.35</v>
      </c>
      <c r="H131" s="22">
        <v>8</v>
      </c>
      <c r="I131" s="21">
        <v>10.8</v>
      </c>
      <c r="J131" s="21">
        <v>11.375999999999999</v>
      </c>
      <c r="K131" s="22">
        <v>56</v>
      </c>
      <c r="L131" s="98" t="s">
        <v>593</v>
      </c>
      <c r="M131" s="22">
        <v>35</v>
      </c>
      <c r="N131" s="198" t="s">
        <v>183</v>
      </c>
      <c r="O131" s="199"/>
      <c r="P131" s="199"/>
      <c r="Q131" s="199"/>
      <c r="R131" s="200"/>
      <c r="S131" s="24" t="s">
        <v>24</v>
      </c>
      <c r="T131" s="24" t="s">
        <v>24</v>
      </c>
      <c r="U131" s="25" t="s">
        <v>25</v>
      </c>
      <c r="V131" s="99">
        <v>0</v>
      </c>
      <c r="W131" s="100">
        <f>IFERROR(IF(V131="", 0, CEILING(V131/$I131, 1)*$I131), "")</f>
        <v>0</v>
      </c>
      <c r="X131" s="28" t="str">
        <f>IFERROR(IF(W131=0, "", ROUNDUP(W131/I131, 0)*0.02175), "")</f>
        <v/>
      </c>
      <c r="Y131" s="29" t="s">
        <v>24</v>
      </c>
      <c r="Z131" s="30" t="s">
        <v>24</v>
      </c>
    </row>
    <row r="132" spans="1:26" ht="14.45" customHeight="1" x14ac:dyDescent="0.25">
      <c r="A132" s="20"/>
      <c r="B132" s="19" t="s">
        <v>184</v>
      </c>
      <c r="C132" s="19" t="s">
        <v>662</v>
      </c>
      <c r="D132" s="97">
        <v>4301011333</v>
      </c>
      <c r="E132" s="193">
        <v>4607091386516</v>
      </c>
      <c r="F132" s="194"/>
      <c r="G132" s="21">
        <v>1.4</v>
      </c>
      <c r="H132" s="22">
        <v>8</v>
      </c>
      <c r="I132" s="21">
        <v>11.2</v>
      </c>
      <c r="J132" s="21">
        <v>11.776</v>
      </c>
      <c r="K132" s="22">
        <v>56</v>
      </c>
      <c r="L132" s="98" t="s">
        <v>593</v>
      </c>
      <c r="M132" s="22">
        <v>30</v>
      </c>
      <c r="N132" s="201" t="s">
        <v>185</v>
      </c>
      <c r="O132" s="202"/>
      <c r="P132" s="202"/>
      <c r="Q132" s="202"/>
      <c r="R132" s="203"/>
      <c r="S132" s="24" t="s">
        <v>24</v>
      </c>
      <c r="T132" s="24" t="s">
        <v>24</v>
      </c>
      <c r="U132" s="25" t="s">
        <v>25</v>
      </c>
      <c r="V132" s="99">
        <v>0</v>
      </c>
      <c r="W132" s="100">
        <f>IFERROR(IF(V132="", 0, CEILING(V132/$I132, 1)*$I132), "")</f>
        <v>0</v>
      </c>
      <c r="X132" s="28" t="str">
        <f>IFERROR(IF(W132=0, "", ROUNDUP(W132/I132, 0)*0.02175), "")</f>
        <v/>
      </c>
      <c r="Y132" s="29" t="s">
        <v>24</v>
      </c>
      <c r="Z132" s="30" t="s">
        <v>24</v>
      </c>
    </row>
    <row r="133" spans="1:26" x14ac:dyDescent="0.25">
      <c r="A133" s="32"/>
      <c r="B133" s="219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1"/>
      <c r="N133" s="216" t="s">
        <v>26</v>
      </c>
      <c r="O133" s="217"/>
      <c r="P133" s="217"/>
      <c r="Q133" s="217"/>
      <c r="R133" s="217"/>
      <c r="S133" s="217"/>
      <c r="T133" s="218"/>
      <c r="U133" s="38" t="s">
        <v>27</v>
      </c>
      <c r="V133" s="40">
        <f>IFERROR(V130/I130, "0")+IFERROR(V131/I131, "0")+IFERROR(V132/I132, "0")</f>
        <v>0</v>
      </c>
      <c r="W133" s="40">
        <f>IFERROR(W130/I130, "0")+IFERROR(W131/I131, "0")+IFERROR(W132/I132, "0")</f>
        <v>0</v>
      </c>
      <c r="X133" s="40">
        <f>IFERROR(IF(X130="", 0, X130), "0")+IFERROR(IF(X131="", 0, X131), "0")+IFERROR(IF(X132="", 0, X132), "0")</f>
        <v>0</v>
      </c>
      <c r="Y133" s="41"/>
      <c r="Z133" s="41"/>
    </row>
    <row r="134" spans="1:26" x14ac:dyDescent="0.25">
      <c r="A134" s="32"/>
      <c r="B134" s="222"/>
      <c r="C134" s="222"/>
      <c r="D134" s="222"/>
      <c r="E134" s="222"/>
      <c r="F134" s="222"/>
      <c r="G134" s="222"/>
      <c r="H134" s="222"/>
      <c r="I134" s="222"/>
      <c r="J134" s="222"/>
      <c r="K134" s="222"/>
      <c r="L134" s="222"/>
      <c r="M134" s="223"/>
      <c r="N134" s="216" t="s">
        <v>26</v>
      </c>
      <c r="O134" s="217"/>
      <c r="P134" s="217"/>
      <c r="Q134" s="217"/>
      <c r="R134" s="217"/>
      <c r="S134" s="217"/>
      <c r="T134" s="218"/>
      <c r="U134" s="38" t="s">
        <v>25</v>
      </c>
      <c r="V134" s="40">
        <f>IFERROR(SUM(V130:V132), "0")</f>
        <v>0</v>
      </c>
      <c r="W134" s="40">
        <f>IFERROR(SUM(W130:W132), "0")</f>
        <v>0</v>
      </c>
      <c r="X134" s="38"/>
      <c r="Y134" s="41"/>
      <c r="Z134" s="41"/>
    </row>
    <row r="135" spans="1:26" x14ac:dyDescent="0.25">
      <c r="A135" s="1"/>
      <c r="B135" s="105" t="s">
        <v>186</v>
      </c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7"/>
      <c r="Z135" s="17"/>
    </row>
    <row r="136" spans="1:26" x14ac:dyDescent="0.25">
      <c r="A136" s="1"/>
      <c r="B136" s="213" t="s">
        <v>61</v>
      </c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5"/>
      <c r="Y136" s="18"/>
      <c r="Z136" s="18"/>
    </row>
    <row r="137" spans="1:26" ht="14.45" customHeight="1" x14ac:dyDescent="0.25">
      <c r="A137" s="20" t="s">
        <v>188</v>
      </c>
      <c r="B137" s="19" t="s">
        <v>187</v>
      </c>
      <c r="C137" s="19" t="s">
        <v>663</v>
      </c>
      <c r="D137" s="97">
        <v>4301011346</v>
      </c>
      <c r="E137" s="193">
        <v>4607091387445</v>
      </c>
      <c r="F137" s="194"/>
      <c r="G137" s="21">
        <v>0.9</v>
      </c>
      <c r="H137" s="22">
        <v>10</v>
      </c>
      <c r="I137" s="21">
        <v>9</v>
      </c>
      <c r="J137" s="21">
        <v>9.6300000000000008</v>
      </c>
      <c r="K137" s="22">
        <v>56</v>
      </c>
      <c r="L137" s="98" t="s">
        <v>607</v>
      </c>
      <c r="M137" s="22">
        <v>31</v>
      </c>
      <c r="N137" s="195" t="s">
        <v>189</v>
      </c>
      <c r="O137" s="196"/>
      <c r="P137" s="196"/>
      <c r="Q137" s="196"/>
      <c r="R137" s="197"/>
      <c r="S137" s="24" t="s">
        <v>24</v>
      </c>
      <c r="T137" s="24" t="s">
        <v>24</v>
      </c>
      <c r="U137" s="25" t="s">
        <v>25</v>
      </c>
      <c r="V137" s="99">
        <v>27</v>
      </c>
      <c r="W137" s="100">
        <f t="shared" ref="W137:W150" si="7">IFERROR(IF(V137="", 0, CEILING(V137/$I137, 1)*$I137), "")</f>
        <v>27</v>
      </c>
      <c r="X137" s="28">
        <f>IFERROR(IF(W137=0, "", ROUNDUP(W137/I137, 0)*0.02175), "")</f>
        <v>6.5250000000000002E-2</v>
      </c>
      <c r="Y137" s="29" t="s">
        <v>24</v>
      </c>
      <c r="Z137" s="30" t="s">
        <v>24</v>
      </c>
    </row>
    <row r="138" spans="1:26" ht="14.45" customHeight="1" x14ac:dyDescent="0.25">
      <c r="A138" s="20" t="s">
        <v>191</v>
      </c>
      <c r="B138" s="19" t="s">
        <v>190</v>
      </c>
      <c r="C138" s="19" t="s">
        <v>664</v>
      </c>
      <c r="D138" s="97">
        <v>4301011362</v>
      </c>
      <c r="E138" s="193">
        <v>4607091386004</v>
      </c>
      <c r="F138" s="194"/>
      <c r="G138" s="21">
        <v>1.35</v>
      </c>
      <c r="H138" s="22">
        <v>8</v>
      </c>
      <c r="I138" s="21">
        <v>10.8</v>
      </c>
      <c r="J138" s="21">
        <v>11.28</v>
      </c>
      <c r="K138" s="22">
        <v>48</v>
      </c>
      <c r="L138" s="98" t="s">
        <v>665</v>
      </c>
      <c r="M138" s="22">
        <v>55</v>
      </c>
      <c r="N138" s="207" t="s">
        <v>192</v>
      </c>
      <c r="O138" s="208"/>
      <c r="P138" s="208"/>
      <c r="Q138" s="208"/>
      <c r="R138" s="209"/>
      <c r="S138" s="24" t="s">
        <v>24</v>
      </c>
      <c r="T138" s="24" t="s">
        <v>24</v>
      </c>
      <c r="U138" s="25" t="s">
        <v>25</v>
      </c>
      <c r="V138" s="99">
        <v>54</v>
      </c>
      <c r="W138" s="100">
        <f t="shared" si="7"/>
        <v>54</v>
      </c>
      <c r="X138" s="28">
        <f>IFERROR(IF(W138=0, "", ROUNDUP(W138/I138, 0)*0.02039), "")</f>
        <v>0.10194999999999999</v>
      </c>
      <c r="Y138" s="29" t="s">
        <v>24</v>
      </c>
      <c r="Z138" s="30" t="s">
        <v>24</v>
      </c>
    </row>
    <row r="139" spans="1:26" ht="14.45" customHeight="1" x14ac:dyDescent="0.25">
      <c r="A139" s="20"/>
      <c r="B139" s="19" t="s">
        <v>190</v>
      </c>
      <c r="C139" s="19" t="s">
        <v>666</v>
      </c>
      <c r="D139" s="97">
        <v>4301011308</v>
      </c>
      <c r="E139" s="193">
        <v>4607091386004</v>
      </c>
      <c r="F139" s="194"/>
      <c r="G139" s="21">
        <v>1.35</v>
      </c>
      <c r="H139" s="22">
        <v>8</v>
      </c>
      <c r="I139" s="21">
        <v>10.8</v>
      </c>
      <c r="J139" s="21">
        <v>11.28</v>
      </c>
      <c r="K139" s="22">
        <v>56</v>
      </c>
      <c r="L139" s="98" t="s">
        <v>607</v>
      </c>
      <c r="M139" s="22">
        <v>55</v>
      </c>
      <c r="N139" s="198" t="s">
        <v>192</v>
      </c>
      <c r="O139" s="199"/>
      <c r="P139" s="199"/>
      <c r="Q139" s="199"/>
      <c r="R139" s="200"/>
      <c r="S139" s="24" t="s">
        <v>24</v>
      </c>
      <c r="T139" s="24" t="s">
        <v>24</v>
      </c>
      <c r="U139" s="25" t="s">
        <v>25</v>
      </c>
      <c r="V139" s="99">
        <v>0</v>
      </c>
      <c r="W139" s="100">
        <f t="shared" si="7"/>
        <v>0</v>
      </c>
      <c r="X139" s="28" t="str">
        <f>IFERROR(IF(W139=0, "", ROUNDUP(W139/I139, 0)*0.02175), "")</f>
        <v/>
      </c>
      <c r="Y139" s="29" t="s">
        <v>24</v>
      </c>
      <c r="Z139" s="30" t="s">
        <v>24</v>
      </c>
    </row>
    <row r="140" spans="1:26" ht="14.45" customHeight="1" x14ac:dyDescent="0.25">
      <c r="A140" s="20"/>
      <c r="B140" s="19" t="s">
        <v>193</v>
      </c>
      <c r="C140" s="19" t="s">
        <v>667</v>
      </c>
      <c r="D140" s="97">
        <v>4301011347</v>
      </c>
      <c r="E140" s="193">
        <v>4607091386073</v>
      </c>
      <c r="F140" s="194"/>
      <c r="G140" s="21">
        <v>0.9</v>
      </c>
      <c r="H140" s="22">
        <v>10</v>
      </c>
      <c r="I140" s="21">
        <v>9</v>
      </c>
      <c r="J140" s="21">
        <v>9.6300000000000008</v>
      </c>
      <c r="K140" s="22">
        <v>56</v>
      </c>
      <c r="L140" s="98" t="s">
        <v>607</v>
      </c>
      <c r="M140" s="22">
        <v>31</v>
      </c>
      <c r="N140" s="207" t="s">
        <v>194</v>
      </c>
      <c r="O140" s="208"/>
      <c r="P140" s="208"/>
      <c r="Q140" s="208"/>
      <c r="R140" s="209"/>
      <c r="S140" s="24" t="s">
        <v>24</v>
      </c>
      <c r="T140" s="24" t="s">
        <v>24</v>
      </c>
      <c r="U140" s="25" t="s">
        <v>25</v>
      </c>
      <c r="V140" s="99">
        <v>0</v>
      </c>
      <c r="W140" s="100">
        <f t="shared" si="7"/>
        <v>0</v>
      </c>
      <c r="X140" s="28" t="str">
        <f>IFERROR(IF(W140=0, "", ROUNDUP(W140/I140, 0)*0.02175), "")</f>
        <v/>
      </c>
      <c r="Y140" s="29" t="s">
        <v>24</v>
      </c>
      <c r="Z140" s="30" t="s">
        <v>24</v>
      </c>
    </row>
    <row r="141" spans="1:26" ht="14.45" customHeight="1" x14ac:dyDescent="0.25">
      <c r="A141" s="20" t="s">
        <v>196</v>
      </c>
      <c r="B141" s="19" t="s">
        <v>195</v>
      </c>
      <c r="C141" s="19" t="s">
        <v>668</v>
      </c>
      <c r="D141" s="97">
        <v>4301010928</v>
      </c>
      <c r="E141" s="193">
        <v>4607091387322</v>
      </c>
      <c r="F141" s="194"/>
      <c r="G141" s="21">
        <v>1.35</v>
      </c>
      <c r="H141" s="22">
        <v>8</v>
      </c>
      <c r="I141" s="21">
        <v>10.8</v>
      </c>
      <c r="J141" s="21">
        <v>11.28</v>
      </c>
      <c r="K141" s="22">
        <v>56</v>
      </c>
      <c r="L141" s="98" t="s">
        <v>607</v>
      </c>
      <c r="M141" s="22">
        <v>55</v>
      </c>
      <c r="N141" s="224" t="s">
        <v>197</v>
      </c>
      <c r="O141" s="225"/>
      <c r="P141" s="225"/>
      <c r="Q141" s="225"/>
      <c r="R141" s="226"/>
      <c r="S141" s="24" t="s">
        <v>24</v>
      </c>
      <c r="T141" s="24" t="s">
        <v>24</v>
      </c>
      <c r="U141" s="25" t="s">
        <v>25</v>
      </c>
      <c r="V141" s="99">
        <v>0</v>
      </c>
      <c r="W141" s="100">
        <f t="shared" si="7"/>
        <v>0</v>
      </c>
      <c r="X141" s="28" t="str">
        <f>IFERROR(IF(W141=0, "", ROUNDUP(W141/I141, 0)*0.02175), "")</f>
        <v/>
      </c>
      <c r="Y141" s="29" t="s">
        <v>24</v>
      </c>
      <c r="Z141" s="30" t="s">
        <v>24</v>
      </c>
    </row>
    <row r="142" spans="1:26" ht="14.45" customHeight="1" x14ac:dyDescent="0.25">
      <c r="A142" s="20"/>
      <c r="B142" s="19" t="s">
        <v>195</v>
      </c>
      <c r="C142" s="19" t="s">
        <v>669</v>
      </c>
      <c r="D142" s="97">
        <v>4301011395</v>
      </c>
      <c r="E142" s="193">
        <v>4607091387322</v>
      </c>
      <c r="F142" s="194"/>
      <c r="G142" s="21">
        <v>1.35</v>
      </c>
      <c r="H142" s="22">
        <v>8</v>
      </c>
      <c r="I142" s="21">
        <v>10.8</v>
      </c>
      <c r="J142" s="21">
        <v>11.28</v>
      </c>
      <c r="K142" s="22">
        <v>48</v>
      </c>
      <c r="L142" s="98" t="s">
        <v>665</v>
      </c>
      <c r="M142" s="22">
        <v>55</v>
      </c>
      <c r="N142" s="198" t="s">
        <v>197</v>
      </c>
      <c r="O142" s="199"/>
      <c r="P142" s="199"/>
      <c r="Q142" s="199"/>
      <c r="R142" s="200"/>
      <c r="S142" s="24" t="s">
        <v>24</v>
      </c>
      <c r="T142" s="24" t="s">
        <v>24</v>
      </c>
      <c r="U142" s="25" t="s">
        <v>25</v>
      </c>
      <c r="V142" s="99">
        <v>0</v>
      </c>
      <c r="W142" s="100">
        <f t="shared" si="7"/>
        <v>0</v>
      </c>
      <c r="X142" s="28" t="str">
        <f>IFERROR(IF(W142=0, "", ROUNDUP(W142/I142, 0)*0.02039), "")</f>
        <v/>
      </c>
      <c r="Y142" s="29" t="s">
        <v>24</v>
      </c>
      <c r="Z142" s="30" t="s">
        <v>24</v>
      </c>
    </row>
    <row r="143" spans="1:26" ht="14.45" customHeight="1" x14ac:dyDescent="0.25">
      <c r="A143" s="20"/>
      <c r="B143" s="19" t="s">
        <v>198</v>
      </c>
      <c r="C143" s="19" t="s">
        <v>670</v>
      </c>
      <c r="D143" s="97">
        <v>4301011311</v>
      </c>
      <c r="E143" s="193">
        <v>4607091387377</v>
      </c>
      <c r="F143" s="194"/>
      <c r="G143" s="21">
        <v>1.35</v>
      </c>
      <c r="H143" s="22">
        <v>8</v>
      </c>
      <c r="I143" s="21">
        <v>10.8</v>
      </c>
      <c r="J143" s="21">
        <v>11.28</v>
      </c>
      <c r="K143" s="22">
        <v>56</v>
      </c>
      <c r="L143" s="98" t="s">
        <v>607</v>
      </c>
      <c r="M143" s="22">
        <v>55</v>
      </c>
      <c r="N143" s="224" t="s">
        <v>199</v>
      </c>
      <c r="O143" s="225"/>
      <c r="P143" s="225"/>
      <c r="Q143" s="225"/>
      <c r="R143" s="226"/>
      <c r="S143" s="24" t="s">
        <v>24</v>
      </c>
      <c r="T143" s="24" t="s">
        <v>24</v>
      </c>
      <c r="U143" s="25" t="s">
        <v>25</v>
      </c>
      <c r="V143" s="99">
        <v>10.8</v>
      </c>
      <c r="W143" s="100">
        <f t="shared" si="7"/>
        <v>10.8</v>
      </c>
      <c r="X143" s="28">
        <f>IFERROR(IF(W143=0, "", ROUNDUP(W143/I143, 0)*0.02175), "")</f>
        <v>2.1749999999999999E-2</v>
      </c>
      <c r="Y143" s="29" t="s">
        <v>24</v>
      </c>
      <c r="Z143" s="30" t="s">
        <v>24</v>
      </c>
    </row>
    <row r="144" spans="1:26" ht="14.45" customHeight="1" x14ac:dyDescent="0.25">
      <c r="A144" s="20" t="s">
        <v>201</v>
      </c>
      <c r="B144" s="19" t="s">
        <v>200</v>
      </c>
      <c r="C144" s="19" t="s">
        <v>671</v>
      </c>
      <c r="D144" s="97">
        <v>4301010945</v>
      </c>
      <c r="E144" s="193">
        <v>4607091387353</v>
      </c>
      <c r="F144" s="194"/>
      <c r="G144" s="21">
        <v>1.35</v>
      </c>
      <c r="H144" s="22">
        <v>8</v>
      </c>
      <c r="I144" s="21">
        <v>10.8</v>
      </c>
      <c r="J144" s="21">
        <v>11.28</v>
      </c>
      <c r="K144" s="22">
        <v>56</v>
      </c>
      <c r="L144" s="98" t="s">
        <v>607</v>
      </c>
      <c r="M144" s="22">
        <v>55</v>
      </c>
      <c r="N144" s="198" t="s">
        <v>202</v>
      </c>
      <c r="O144" s="199"/>
      <c r="P144" s="199"/>
      <c r="Q144" s="199"/>
      <c r="R144" s="200"/>
      <c r="S144" s="24" t="s">
        <v>24</v>
      </c>
      <c r="T144" s="24" t="s">
        <v>24</v>
      </c>
      <c r="U144" s="25" t="s">
        <v>25</v>
      </c>
      <c r="V144" s="99">
        <v>0</v>
      </c>
      <c r="W144" s="100">
        <f t="shared" si="7"/>
        <v>0</v>
      </c>
      <c r="X144" s="28" t="str">
        <f>IFERROR(IF(W144=0, "", ROUNDUP(W144/I144, 0)*0.02175), "")</f>
        <v/>
      </c>
      <c r="Y144" s="29" t="s">
        <v>24</v>
      </c>
      <c r="Z144" s="30" t="s">
        <v>24</v>
      </c>
    </row>
    <row r="145" spans="1:26" ht="14.45" customHeight="1" x14ac:dyDescent="0.25">
      <c r="A145" s="20" t="s">
        <v>204</v>
      </c>
      <c r="B145" s="19" t="s">
        <v>203</v>
      </c>
      <c r="C145" s="19" t="s">
        <v>672</v>
      </c>
      <c r="D145" s="97">
        <v>4301011328</v>
      </c>
      <c r="E145" s="193">
        <v>4607091386011</v>
      </c>
      <c r="F145" s="194"/>
      <c r="G145" s="21">
        <v>0.5</v>
      </c>
      <c r="H145" s="22">
        <v>10</v>
      </c>
      <c r="I145" s="21">
        <v>5</v>
      </c>
      <c r="J145" s="21">
        <v>5.21</v>
      </c>
      <c r="K145" s="22">
        <v>120</v>
      </c>
      <c r="L145" s="98" t="s">
        <v>593</v>
      </c>
      <c r="M145" s="22">
        <v>55</v>
      </c>
      <c r="N145" s="224" t="s">
        <v>205</v>
      </c>
      <c r="O145" s="225"/>
      <c r="P145" s="225"/>
      <c r="Q145" s="225"/>
      <c r="R145" s="226"/>
      <c r="S145" s="24" t="s">
        <v>24</v>
      </c>
      <c r="T145" s="24" t="s">
        <v>24</v>
      </c>
      <c r="U145" s="25" t="s">
        <v>25</v>
      </c>
      <c r="V145" s="99">
        <v>15</v>
      </c>
      <c r="W145" s="100">
        <f t="shared" si="7"/>
        <v>15</v>
      </c>
      <c r="X145" s="28">
        <f>IFERROR(IF(W145=0, "", ROUNDUP(W145/I145, 0)*0.00937), "")</f>
        <v>2.811E-2</v>
      </c>
      <c r="Y145" s="29" t="s">
        <v>24</v>
      </c>
      <c r="Z145" s="30" t="s">
        <v>24</v>
      </c>
    </row>
    <row r="146" spans="1:26" ht="14.45" customHeight="1" x14ac:dyDescent="0.25">
      <c r="A146" s="20"/>
      <c r="B146" s="19" t="s">
        <v>206</v>
      </c>
      <c r="C146" s="19" t="s">
        <v>673</v>
      </c>
      <c r="D146" s="97">
        <v>4301011329</v>
      </c>
      <c r="E146" s="193">
        <v>4607091387308</v>
      </c>
      <c r="F146" s="194"/>
      <c r="G146" s="21">
        <v>0.5</v>
      </c>
      <c r="H146" s="22">
        <v>10</v>
      </c>
      <c r="I146" s="21">
        <v>5</v>
      </c>
      <c r="J146" s="21">
        <v>5.21</v>
      </c>
      <c r="K146" s="22">
        <v>120</v>
      </c>
      <c r="L146" s="98" t="s">
        <v>593</v>
      </c>
      <c r="M146" s="22">
        <v>55</v>
      </c>
      <c r="N146" s="198" t="s">
        <v>207</v>
      </c>
      <c r="O146" s="199"/>
      <c r="P146" s="199"/>
      <c r="Q146" s="199"/>
      <c r="R146" s="200"/>
      <c r="S146" s="24" t="s">
        <v>24</v>
      </c>
      <c r="T146" s="24" t="s">
        <v>24</v>
      </c>
      <c r="U146" s="25" t="s">
        <v>25</v>
      </c>
      <c r="V146" s="99">
        <v>0</v>
      </c>
      <c r="W146" s="100">
        <f t="shared" si="7"/>
        <v>0</v>
      </c>
      <c r="X146" s="28" t="str">
        <f>IFERROR(IF(W146=0, "", ROUNDUP(W146/I146, 0)*0.00937), "")</f>
        <v/>
      </c>
      <c r="Y146" s="29" t="s">
        <v>24</v>
      </c>
      <c r="Z146" s="30" t="s">
        <v>24</v>
      </c>
    </row>
    <row r="147" spans="1:26" ht="14.45" customHeight="1" x14ac:dyDescent="0.25">
      <c r="A147" s="20"/>
      <c r="B147" s="19" t="s">
        <v>208</v>
      </c>
      <c r="C147" s="19" t="s">
        <v>674</v>
      </c>
      <c r="D147" s="97">
        <v>4301011049</v>
      </c>
      <c r="E147" s="193">
        <v>4607091387339</v>
      </c>
      <c r="F147" s="194"/>
      <c r="G147" s="21">
        <v>0.5</v>
      </c>
      <c r="H147" s="22">
        <v>10</v>
      </c>
      <c r="I147" s="21">
        <v>5</v>
      </c>
      <c r="J147" s="21">
        <v>5.24</v>
      </c>
      <c r="K147" s="22">
        <v>120</v>
      </c>
      <c r="L147" s="98" t="s">
        <v>607</v>
      </c>
      <c r="M147" s="22">
        <v>55</v>
      </c>
      <c r="N147" s="198" t="s">
        <v>209</v>
      </c>
      <c r="O147" s="199"/>
      <c r="P147" s="199"/>
      <c r="Q147" s="199"/>
      <c r="R147" s="200"/>
      <c r="S147" s="24" t="s">
        <v>24</v>
      </c>
      <c r="T147" s="24" t="s">
        <v>24</v>
      </c>
      <c r="U147" s="25" t="s">
        <v>25</v>
      </c>
      <c r="V147" s="99">
        <v>0</v>
      </c>
      <c r="W147" s="100">
        <f t="shared" si="7"/>
        <v>0</v>
      </c>
      <c r="X147" s="28" t="str">
        <f>IFERROR(IF(W147=0, "", ROUNDUP(W147/I147, 0)*0.00937), "")</f>
        <v/>
      </c>
      <c r="Y147" s="29" t="s">
        <v>24</v>
      </c>
      <c r="Z147" s="30" t="s">
        <v>24</v>
      </c>
    </row>
    <row r="148" spans="1:26" ht="14.45" customHeight="1" x14ac:dyDescent="0.25">
      <c r="A148" s="20"/>
      <c r="B148" s="19" t="s">
        <v>210</v>
      </c>
      <c r="C148" s="19" t="s">
        <v>675</v>
      </c>
      <c r="D148" s="97">
        <v>4301011454</v>
      </c>
      <c r="E148" s="193">
        <v>4680115881396</v>
      </c>
      <c r="F148" s="194"/>
      <c r="G148" s="21">
        <v>0.45</v>
      </c>
      <c r="H148" s="22">
        <v>6</v>
      </c>
      <c r="I148" s="21">
        <v>2.7</v>
      </c>
      <c r="J148" s="21">
        <v>2.9</v>
      </c>
      <c r="K148" s="22">
        <v>156</v>
      </c>
      <c r="L148" s="98" t="s">
        <v>593</v>
      </c>
      <c r="M148" s="22">
        <v>55</v>
      </c>
      <c r="N148" s="198" t="s">
        <v>211</v>
      </c>
      <c r="O148" s="199"/>
      <c r="P148" s="199"/>
      <c r="Q148" s="199"/>
      <c r="R148" s="200"/>
      <c r="S148" s="24" t="s">
        <v>24</v>
      </c>
      <c r="T148" s="24" t="s">
        <v>24</v>
      </c>
      <c r="U148" s="25" t="s">
        <v>25</v>
      </c>
      <c r="V148" s="99">
        <v>0</v>
      </c>
      <c r="W148" s="100">
        <f t="shared" si="7"/>
        <v>0</v>
      </c>
      <c r="X148" s="28" t="str">
        <f>IFERROR(IF(W148=0, "", ROUNDUP(W148/I148, 0)*0.00753), "")</f>
        <v/>
      </c>
      <c r="Y148" s="29" t="s">
        <v>24</v>
      </c>
      <c r="Z148" s="30" t="s">
        <v>24</v>
      </c>
    </row>
    <row r="149" spans="1:26" ht="14.45" customHeight="1" x14ac:dyDescent="0.25">
      <c r="A149" s="20"/>
      <c r="B149" s="19" t="s">
        <v>212</v>
      </c>
      <c r="C149" s="19" t="s">
        <v>676</v>
      </c>
      <c r="D149" s="97">
        <v>4301010944</v>
      </c>
      <c r="E149" s="193">
        <v>4607091387346</v>
      </c>
      <c r="F149" s="194"/>
      <c r="G149" s="21">
        <v>0.4</v>
      </c>
      <c r="H149" s="22">
        <v>10</v>
      </c>
      <c r="I149" s="21">
        <v>4</v>
      </c>
      <c r="J149" s="21">
        <v>4.24</v>
      </c>
      <c r="K149" s="22">
        <v>120</v>
      </c>
      <c r="L149" s="98" t="s">
        <v>607</v>
      </c>
      <c r="M149" s="22">
        <v>55</v>
      </c>
      <c r="N149" s="198" t="s">
        <v>213</v>
      </c>
      <c r="O149" s="199"/>
      <c r="P149" s="199"/>
      <c r="Q149" s="199"/>
      <c r="R149" s="200"/>
      <c r="S149" s="24" t="s">
        <v>24</v>
      </c>
      <c r="T149" s="24" t="s">
        <v>24</v>
      </c>
      <c r="U149" s="25" t="s">
        <v>25</v>
      </c>
      <c r="V149" s="99">
        <v>0</v>
      </c>
      <c r="W149" s="100">
        <f t="shared" si="7"/>
        <v>0</v>
      </c>
      <c r="X149" s="28" t="str">
        <f>IFERROR(IF(W149=0, "", ROUNDUP(W149/I149, 0)*0.00937), "")</f>
        <v/>
      </c>
      <c r="Y149" s="29" t="s">
        <v>24</v>
      </c>
      <c r="Z149" s="30" t="s">
        <v>24</v>
      </c>
    </row>
    <row r="150" spans="1:26" ht="14.45" customHeight="1" x14ac:dyDescent="0.25">
      <c r="A150" s="20"/>
      <c r="B150" s="19" t="s">
        <v>214</v>
      </c>
      <c r="C150" s="19" t="s">
        <v>677</v>
      </c>
      <c r="D150" s="97">
        <v>4301011353</v>
      </c>
      <c r="E150" s="193">
        <v>4607091389807</v>
      </c>
      <c r="F150" s="194"/>
      <c r="G150" s="21">
        <v>0.4</v>
      </c>
      <c r="H150" s="22">
        <v>10</v>
      </c>
      <c r="I150" s="21">
        <v>4</v>
      </c>
      <c r="J150" s="21">
        <v>4.24</v>
      </c>
      <c r="K150" s="22">
        <v>120</v>
      </c>
      <c r="L150" s="98" t="s">
        <v>607</v>
      </c>
      <c r="M150" s="22">
        <v>55</v>
      </c>
      <c r="N150" s="201" t="s">
        <v>215</v>
      </c>
      <c r="O150" s="202"/>
      <c r="P150" s="202"/>
      <c r="Q150" s="202"/>
      <c r="R150" s="203"/>
      <c r="S150" s="24" t="s">
        <v>24</v>
      </c>
      <c r="T150" s="24" t="s">
        <v>24</v>
      </c>
      <c r="U150" s="25" t="s">
        <v>25</v>
      </c>
      <c r="V150" s="99">
        <v>0</v>
      </c>
      <c r="W150" s="100">
        <f t="shared" si="7"/>
        <v>0</v>
      </c>
      <c r="X150" s="28" t="str">
        <f>IFERROR(IF(W150=0, "", ROUNDUP(W150/I150, 0)*0.00937), "")</f>
        <v/>
      </c>
      <c r="Y150" s="29" t="s">
        <v>24</v>
      </c>
      <c r="Z150" s="30" t="s">
        <v>24</v>
      </c>
    </row>
    <row r="151" spans="1:26" x14ac:dyDescent="0.25">
      <c r="A151" s="32"/>
      <c r="B151" s="219"/>
      <c r="C151" s="220"/>
      <c r="D151" s="220"/>
      <c r="E151" s="220"/>
      <c r="F151" s="220"/>
      <c r="G151" s="220"/>
      <c r="H151" s="220"/>
      <c r="I151" s="220"/>
      <c r="J151" s="220"/>
      <c r="K151" s="220"/>
      <c r="L151" s="220"/>
      <c r="M151" s="221"/>
      <c r="N151" s="216" t="s">
        <v>26</v>
      </c>
      <c r="O151" s="217"/>
      <c r="P151" s="217"/>
      <c r="Q151" s="217"/>
      <c r="R151" s="217"/>
      <c r="S151" s="217"/>
      <c r="T151" s="218"/>
      <c r="U151" s="38" t="s">
        <v>27</v>
      </c>
      <c r="V151" s="40">
        <f>IFERROR(V137/I137, "0")+IFERROR(V138/I138, "0")+IFERROR(V139/I139, "0")+IFERROR(V140/I140, "0")+IFERROR(V141/I141, "0")+IFERROR(V142/I142, "0")+IFERROR(V143/I143, "0")+IFERROR(V144/I144, "0")+IFERROR(V145/I145, "0")+IFERROR(V146/I146, "0")+IFERROR(V147/I147, "0")+IFERROR(V148/I148, "0")+IFERROR(V149/I149, "0")+IFERROR(V150/I150, "0")</f>
        <v>12</v>
      </c>
      <c r="W151" s="40">
        <f>IFERROR(W137/I137, "0")+IFERROR(W138/I138, "0")+IFERROR(W139/I139, "0")+IFERROR(W140/I140, "0")+IFERROR(W141/I141, "0")+IFERROR(W142/I142, "0")+IFERROR(W143/I143, "0")+IFERROR(W144/I144, "0")+IFERROR(W145/I145, "0")+IFERROR(W146/I146, "0")+IFERROR(W147/I147, "0")+IFERROR(W148/I148, "0")+IFERROR(W149/I149, "0")+IFERROR(W150/I150, "0")</f>
        <v>12</v>
      </c>
      <c r="X151" s="40">
        <f>IFERROR(IF(X137="", 0, X137), "0")+IFERROR(IF(X138="", 0, X138), "0")+IFERROR(IF(X139="", 0, X139), "0")+IFERROR(IF(X140="", 0, X140), "0")+IFERROR(IF(X141="", 0, X141), "0")+IFERROR(IF(X142="", 0, X142), "0")+IFERROR(IF(X143="", 0, X143), "0")+IFERROR(IF(X144="", 0, X144), "0")+IFERROR(IF(X145="", 0, X145), "0")+IFERROR(IF(X146="", 0, X146), "0")+IFERROR(IF(X147="", 0, X147), "0")+IFERROR(IF(X148="", 0, X148), "0")+IFERROR(IF(X149="", 0, X149), "0")+IFERROR(IF(X150="", 0, X150), "0")</f>
        <v>0.21705999999999998</v>
      </c>
      <c r="Y151" s="41"/>
      <c r="Z151" s="41"/>
    </row>
    <row r="152" spans="1:26" x14ac:dyDescent="0.25">
      <c r="A152" s="32"/>
      <c r="B152" s="222"/>
      <c r="C152" s="222"/>
      <c r="D152" s="222"/>
      <c r="E152" s="222"/>
      <c r="F152" s="222"/>
      <c r="G152" s="222"/>
      <c r="H152" s="222"/>
      <c r="I152" s="222"/>
      <c r="J152" s="222"/>
      <c r="K152" s="222"/>
      <c r="L152" s="222"/>
      <c r="M152" s="223"/>
      <c r="N152" s="216" t="s">
        <v>26</v>
      </c>
      <c r="O152" s="217"/>
      <c r="P152" s="217"/>
      <c r="Q152" s="217"/>
      <c r="R152" s="217"/>
      <c r="S152" s="217"/>
      <c r="T152" s="218"/>
      <c r="U152" s="38" t="s">
        <v>25</v>
      </c>
      <c r="V152" s="40">
        <f>IFERROR(SUM(V137:V150), "0")</f>
        <v>106.8</v>
      </c>
      <c r="W152" s="40">
        <f>IFERROR(SUM(W137:W150), "0")</f>
        <v>106.8</v>
      </c>
      <c r="X152" s="38"/>
      <c r="Y152" s="41"/>
      <c r="Z152" s="41"/>
    </row>
    <row r="153" spans="1:26" x14ac:dyDescent="0.25">
      <c r="A153" s="1"/>
      <c r="B153" s="213" t="s">
        <v>55</v>
      </c>
      <c r="C153" s="214"/>
      <c r="D153" s="214"/>
      <c r="E153" s="214"/>
      <c r="F153" s="214"/>
      <c r="G153" s="214"/>
      <c r="H153" s="214"/>
      <c r="I153" s="214"/>
      <c r="J153" s="214"/>
      <c r="K153" s="214"/>
      <c r="L153" s="214"/>
      <c r="M153" s="214"/>
      <c r="N153" s="214"/>
      <c r="O153" s="214"/>
      <c r="P153" s="214"/>
      <c r="Q153" s="214"/>
      <c r="R153" s="214"/>
      <c r="S153" s="214"/>
      <c r="T153" s="214"/>
      <c r="U153" s="214"/>
      <c r="V153" s="214"/>
      <c r="W153" s="214"/>
      <c r="X153" s="215"/>
      <c r="Y153" s="18"/>
      <c r="Z153" s="18"/>
    </row>
    <row r="154" spans="1:26" ht="14.45" customHeight="1" x14ac:dyDescent="0.25">
      <c r="A154" s="20"/>
      <c r="B154" s="19" t="s">
        <v>216</v>
      </c>
      <c r="C154" s="19" t="s">
        <v>678</v>
      </c>
      <c r="D154" s="97">
        <v>4301020220</v>
      </c>
      <c r="E154" s="193">
        <v>4680115880764</v>
      </c>
      <c r="F154" s="194"/>
      <c r="G154" s="21">
        <v>0.35</v>
      </c>
      <c r="H154" s="22">
        <v>6</v>
      </c>
      <c r="I154" s="21">
        <v>2.1</v>
      </c>
      <c r="J154" s="21">
        <v>2.2999999999999998</v>
      </c>
      <c r="K154" s="22">
        <v>156</v>
      </c>
      <c r="L154" s="98" t="s">
        <v>607</v>
      </c>
      <c r="M154" s="22">
        <v>50</v>
      </c>
      <c r="N154" s="201" t="s">
        <v>217</v>
      </c>
      <c r="O154" s="202"/>
      <c r="P154" s="202"/>
      <c r="Q154" s="202"/>
      <c r="R154" s="203"/>
      <c r="S154" s="24" t="s">
        <v>24</v>
      </c>
      <c r="T154" s="24" t="s">
        <v>24</v>
      </c>
      <c r="U154" s="25" t="s">
        <v>25</v>
      </c>
      <c r="V154" s="99">
        <v>0</v>
      </c>
      <c r="W154" s="100">
        <f>IFERROR(IF(V154="", 0, CEILING(V154/$I154, 1)*$I154), "")</f>
        <v>0</v>
      </c>
      <c r="X154" s="28" t="str">
        <f>IFERROR(IF(W154=0, "", ROUNDUP(W154/I154, 0)*0.00753), "")</f>
        <v/>
      </c>
      <c r="Y154" s="29" t="s">
        <v>24</v>
      </c>
      <c r="Z154" s="30" t="s">
        <v>24</v>
      </c>
    </row>
    <row r="155" spans="1:26" x14ac:dyDescent="0.25">
      <c r="A155" s="32"/>
      <c r="B155" s="219"/>
      <c r="C155" s="220"/>
      <c r="D155" s="220"/>
      <c r="E155" s="220"/>
      <c r="F155" s="220"/>
      <c r="G155" s="220"/>
      <c r="H155" s="220"/>
      <c r="I155" s="220"/>
      <c r="J155" s="220"/>
      <c r="K155" s="220"/>
      <c r="L155" s="220"/>
      <c r="M155" s="221"/>
      <c r="N155" s="216" t="s">
        <v>26</v>
      </c>
      <c r="O155" s="217"/>
      <c r="P155" s="217"/>
      <c r="Q155" s="217"/>
      <c r="R155" s="217"/>
      <c r="S155" s="217"/>
      <c r="T155" s="218"/>
      <c r="U155" s="38" t="s">
        <v>27</v>
      </c>
      <c r="V155" s="40">
        <f>IFERROR(V154/I154, "0")</f>
        <v>0</v>
      </c>
      <c r="W155" s="40">
        <f>IFERROR(W154/I154, "0")</f>
        <v>0</v>
      </c>
      <c r="X155" s="40">
        <f>IFERROR(IF(X154="", 0, X154), "0")</f>
        <v>0</v>
      </c>
      <c r="Y155" s="41"/>
      <c r="Z155" s="41"/>
    </row>
    <row r="156" spans="1:26" x14ac:dyDescent="0.25">
      <c r="A156" s="32"/>
      <c r="B156" s="222"/>
      <c r="C156" s="222"/>
      <c r="D156" s="222"/>
      <c r="E156" s="222"/>
      <c r="F156" s="222"/>
      <c r="G156" s="222"/>
      <c r="H156" s="222"/>
      <c r="I156" s="222"/>
      <c r="J156" s="222"/>
      <c r="K156" s="222"/>
      <c r="L156" s="222"/>
      <c r="M156" s="223"/>
      <c r="N156" s="216" t="s">
        <v>26</v>
      </c>
      <c r="O156" s="217"/>
      <c r="P156" s="217"/>
      <c r="Q156" s="217"/>
      <c r="R156" s="217"/>
      <c r="S156" s="217"/>
      <c r="T156" s="218"/>
      <c r="U156" s="38" t="s">
        <v>25</v>
      </c>
      <c r="V156" s="40">
        <f>IFERROR(SUM(V154), "0")</f>
        <v>0</v>
      </c>
      <c r="W156" s="40">
        <f>IFERROR(SUM(W154), "0")</f>
        <v>0</v>
      </c>
      <c r="X156" s="38"/>
      <c r="Y156" s="41"/>
      <c r="Z156" s="41"/>
    </row>
    <row r="157" spans="1:26" x14ac:dyDescent="0.25">
      <c r="A157" s="1"/>
      <c r="B157" s="213" t="s">
        <v>21</v>
      </c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  <c r="S157" s="214"/>
      <c r="T157" s="214"/>
      <c r="U157" s="214"/>
      <c r="V157" s="214"/>
      <c r="W157" s="214"/>
      <c r="X157" s="215"/>
      <c r="Y157" s="18"/>
      <c r="Z157" s="18"/>
    </row>
    <row r="158" spans="1:26" ht="14.45" customHeight="1" x14ac:dyDescent="0.25">
      <c r="A158" s="20"/>
      <c r="B158" s="19" t="s">
        <v>218</v>
      </c>
      <c r="C158" s="19" t="s">
        <v>679</v>
      </c>
      <c r="D158" s="97">
        <v>4301031224</v>
      </c>
      <c r="E158" s="193">
        <v>4680115882683</v>
      </c>
      <c r="F158" s="194"/>
      <c r="G158" s="21">
        <v>0.9</v>
      </c>
      <c r="H158" s="22">
        <v>6</v>
      </c>
      <c r="I158" s="21">
        <v>5.4</v>
      </c>
      <c r="J158" s="21">
        <v>5.88</v>
      </c>
      <c r="K158" s="22">
        <v>56</v>
      </c>
      <c r="L158" s="98" t="s">
        <v>593</v>
      </c>
      <c r="M158" s="22">
        <v>40</v>
      </c>
      <c r="N158" s="198" t="s">
        <v>219</v>
      </c>
      <c r="O158" s="199"/>
      <c r="P158" s="199"/>
      <c r="Q158" s="199"/>
      <c r="R158" s="200"/>
      <c r="S158" s="24" t="s">
        <v>24</v>
      </c>
      <c r="T158" s="24" t="s">
        <v>24</v>
      </c>
      <c r="U158" s="25" t="s">
        <v>25</v>
      </c>
      <c r="V158" s="99">
        <v>0</v>
      </c>
      <c r="W158" s="100">
        <f t="shared" ref="W158:W171" si="8">IFERROR(IF(V158="", 0, CEILING(V158/$I158, 1)*$I158), "")</f>
        <v>0</v>
      </c>
      <c r="X158" s="28" t="str">
        <f>IFERROR(IF(W158=0, "", ROUNDUP(W158/I158, 0)*0.02175), "")</f>
        <v/>
      </c>
      <c r="Y158" s="29" t="s">
        <v>24</v>
      </c>
      <c r="Z158" s="30" t="s">
        <v>220</v>
      </c>
    </row>
    <row r="159" spans="1:26" ht="14.45" customHeight="1" x14ac:dyDescent="0.25">
      <c r="A159" s="20"/>
      <c r="B159" s="19" t="s">
        <v>221</v>
      </c>
      <c r="C159" s="19" t="s">
        <v>680</v>
      </c>
      <c r="D159" s="97">
        <v>4301031230</v>
      </c>
      <c r="E159" s="193">
        <v>4680115882690</v>
      </c>
      <c r="F159" s="194"/>
      <c r="G159" s="21">
        <v>0.9</v>
      </c>
      <c r="H159" s="22">
        <v>6</v>
      </c>
      <c r="I159" s="21">
        <v>5.4</v>
      </c>
      <c r="J159" s="21">
        <v>5.88</v>
      </c>
      <c r="K159" s="22">
        <v>56</v>
      </c>
      <c r="L159" s="98" t="s">
        <v>593</v>
      </c>
      <c r="M159" s="22">
        <v>40</v>
      </c>
      <c r="N159" s="198" t="s">
        <v>222</v>
      </c>
      <c r="O159" s="199"/>
      <c r="P159" s="199"/>
      <c r="Q159" s="199"/>
      <c r="R159" s="200"/>
      <c r="S159" s="24" t="s">
        <v>24</v>
      </c>
      <c r="T159" s="24" t="s">
        <v>24</v>
      </c>
      <c r="U159" s="25" t="s">
        <v>25</v>
      </c>
      <c r="V159" s="99">
        <v>0</v>
      </c>
      <c r="W159" s="100">
        <f t="shared" si="8"/>
        <v>0</v>
      </c>
      <c r="X159" s="28" t="str">
        <f>IFERROR(IF(W159=0, "", ROUNDUP(W159/I159, 0)*0.02175), "")</f>
        <v/>
      </c>
      <c r="Y159" s="29" t="s">
        <v>24</v>
      </c>
      <c r="Z159" s="30" t="s">
        <v>220</v>
      </c>
    </row>
    <row r="160" spans="1:26" ht="14.45" customHeight="1" x14ac:dyDescent="0.25">
      <c r="A160" s="20" t="s">
        <v>224</v>
      </c>
      <c r="B160" s="19" t="s">
        <v>223</v>
      </c>
      <c r="C160" s="19" t="s">
        <v>681</v>
      </c>
      <c r="D160" s="97">
        <v>4301030878</v>
      </c>
      <c r="E160" s="193">
        <v>4607091387193</v>
      </c>
      <c r="F160" s="194"/>
      <c r="G160" s="21">
        <v>0.7</v>
      </c>
      <c r="H160" s="22">
        <v>6</v>
      </c>
      <c r="I160" s="21">
        <v>4.2</v>
      </c>
      <c r="J160" s="21">
        <v>4.46</v>
      </c>
      <c r="K160" s="22">
        <v>156</v>
      </c>
      <c r="L160" s="98" t="s">
        <v>593</v>
      </c>
      <c r="M160" s="22">
        <v>35</v>
      </c>
      <c r="N160" s="207" t="s">
        <v>225</v>
      </c>
      <c r="O160" s="208"/>
      <c r="P160" s="208"/>
      <c r="Q160" s="208"/>
      <c r="R160" s="209"/>
      <c r="S160" s="24" t="s">
        <v>24</v>
      </c>
      <c r="T160" s="24" t="s">
        <v>24</v>
      </c>
      <c r="U160" s="25" t="s">
        <v>25</v>
      </c>
      <c r="V160" s="99">
        <v>8.4</v>
      </c>
      <c r="W160" s="100">
        <f t="shared" si="8"/>
        <v>8.4</v>
      </c>
      <c r="X160" s="28">
        <f>IFERROR(IF(W160=0, "", ROUNDUP(W160/I160, 0)*0.00753), "")</f>
        <v>1.506E-2</v>
      </c>
      <c r="Y160" s="29" t="s">
        <v>24</v>
      </c>
      <c r="Z160" s="30" t="s">
        <v>24</v>
      </c>
    </row>
    <row r="161" spans="1:26" ht="14.45" customHeight="1" x14ac:dyDescent="0.25">
      <c r="A161" s="20" t="s">
        <v>227</v>
      </c>
      <c r="B161" s="19" t="s">
        <v>226</v>
      </c>
      <c r="C161" s="19" t="s">
        <v>682</v>
      </c>
      <c r="D161" s="97">
        <v>4301031153</v>
      </c>
      <c r="E161" s="193">
        <v>4607091387230</v>
      </c>
      <c r="F161" s="194"/>
      <c r="G161" s="21">
        <v>0.7</v>
      </c>
      <c r="H161" s="22">
        <v>6</v>
      </c>
      <c r="I161" s="21">
        <v>4.2</v>
      </c>
      <c r="J161" s="21">
        <v>4.46</v>
      </c>
      <c r="K161" s="22">
        <v>156</v>
      </c>
      <c r="L161" s="98" t="s">
        <v>593</v>
      </c>
      <c r="M161" s="22">
        <v>40</v>
      </c>
      <c r="N161" s="207" t="s">
        <v>228</v>
      </c>
      <c r="O161" s="208"/>
      <c r="P161" s="208"/>
      <c r="Q161" s="208"/>
      <c r="R161" s="209"/>
      <c r="S161" s="24" t="s">
        <v>24</v>
      </c>
      <c r="T161" s="24" t="s">
        <v>24</v>
      </c>
      <c r="U161" s="25" t="s">
        <v>25</v>
      </c>
      <c r="V161" s="99">
        <v>12.6</v>
      </c>
      <c r="W161" s="100">
        <f t="shared" si="8"/>
        <v>12.600000000000001</v>
      </c>
      <c r="X161" s="28">
        <f>IFERROR(IF(W161=0, "", ROUNDUP(W161/I161, 0)*0.00753), "")</f>
        <v>2.2589999999999999E-2</v>
      </c>
      <c r="Y161" s="29" t="s">
        <v>24</v>
      </c>
      <c r="Z161" s="30" t="s">
        <v>24</v>
      </c>
    </row>
    <row r="162" spans="1:26" ht="14.45" customHeight="1" x14ac:dyDescent="0.25">
      <c r="A162" s="20"/>
      <c r="B162" s="19" t="s">
        <v>229</v>
      </c>
      <c r="C162" s="19" t="s">
        <v>683</v>
      </c>
      <c r="D162" s="97">
        <v>4301031191</v>
      </c>
      <c r="E162" s="193">
        <v>4680115880993</v>
      </c>
      <c r="F162" s="194"/>
      <c r="G162" s="21">
        <v>0.7</v>
      </c>
      <c r="H162" s="22">
        <v>6</v>
      </c>
      <c r="I162" s="21">
        <v>4.2</v>
      </c>
      <c r="J162" s="21">
        <v>4.46</v>
      </c>
      <c r="K162" s="22">
        <v>156</v>
      </c>
      <c r="L162" s="98" t="s">
        <v>593</v>
      </c>
      <c r="M162" s="22">
        <v>40</v>
      </c>
      <c r="N162" s="224" t="s">
        <v>230</v>
      </c>
      <c r="O162" s="225"/>
      <c r="P162" s="225"/>
      <c r="Q162" s="225"/>
      <c r="R162" s="226"/>
      <c r="S162" s="24" t="s">
        <v>24</v>
      </c>
      <c r="T162" s="24" t="s">
        <v>24</v>
      </c>
      <c r="U162" s="25" t="s">
        <v>25</v>
      </c>
      <c r="V162" s="99">
        <v>0</v>
      </c>
      <c r="W162" s="100">
        <f t="shared" si="8"/>
        <v>0</v>
      </c>
      <c r="X162" s="28" t="str">
        <f>IFERROR(IF(W162=0, "", ROUNDUP(W162/I162, 0)*0.00753), "")</f>
        <v/>
      </c>
      <c r="Y162" s="29" t="s">
        <v>24</v>
      </c>
      <c r="Z162" s="30" t="s">
        <v>24</v>
      </c>
    </row>
    <row r="163" spans="1:26" ht="14.45" customHeight="1" x14ac:dyDescent="0.25">
      <c r="A163" s="20"/>
      <c r="B163" s="19" t="s">
        <v>231</v>
      </c>
      <c r="C163" s="19" t="s">
        <v>684</v>
      </c>
      <c r="D163" s="97">
        <v>4301031204</v>
      </c>
      <c r="E163" s="193">
        <v>4680115881761</v>
      </c>
      <c r="F163" s="194"/>
      <c r="G163" s="21">
        <v>0.7</v>
      </c>
      <c r="H163" s="22">
        <v>6</v>
      </c>
      <c r="I163" s="21">
        <v>4.2</v>
      </c>
      <c r="J163" s="21">
        <v>4.46</v>
      </c>
      <c r="K163" s="22">
        <v>156</v>
      </c>
      <c r="L163" s="98" t="s">
        <v>593</v>
      </c>
      <c r="M163" s="22">
        <v>40</v>
      </c>
      <c r="N163" s="198" t="s">
        <v>232</v>
      </c>
      <c r="O163" s="199"/>
      <c r="P163" s="199"/>
      <c r="Q163" s="199"/>
      <c r="R163" s="200"/>
      <c r="S163" s="24" t="s">
        <v>24</v>
      </c>
      <c r="T163" s="24" t="s">
        <v>24</v>
      </c>
      <c r="U163" s="25" t="s">
        <v>25</v>
      </c>
      <c r="V163" s="99">
        <v>0</v>
      </c>
      <c r="W163" s="100">
        <f t="shared" si="8"/>
        <v>0</v>
      </c>
      <c r="X163" s="28" t="str">
        <f>IFERROR(IF(W163=0, "", ROUNDUP(W163/I163, 0)*0.00753), "")</f>
        <v/>
      </c>
      <c r="Y163" s="29" t="s">
        <v>24</v>
      </c>
      <c r="Z163" s="30" t="s">
        <v>24</v>
      </c>
    </row>
    <row r="164" spans="1:26" ht="14.45" customHeight="1" x14ac:dyDescent="0.25">
      <c r="A164" s="20"/>
      <c r="B164" s="19" t="s">
        <v>233</v>
      </c>
      <c r="C164" s="19" t="s">
        <v>685</v>
      </c>
      <c r="D164" s="97">
        <v>4301031201</v>
      </c>
      <c r="E164" s="193">
        <v>4680115881563</v>
      </c>
      <c r="F164" s="194"/>
      <c r="G164" s="21">
        <v>0.7</v>
      </c>
      <c r="H164" s="22">
        <v>6</v>
      </c>
      <c r="I164" s="21">
        <v>4.2</v>
      </c>
      <c r="J164" s="21">
        <v>4.4000000000000004</v>
      </c>
      <c r="K164" s="22">
        <v>156</v>
      </c>
      <c r="L164" s="98" t="s">
        <v>593</v>
      </c>
      <c r="M164" s="22">
        <v>40</v>
      </c>
      <c r="N164" s="224" t="s">
        <v>234</v>
      </c>
      <c r="O164" s="225"/>
      <c r="P164" s="225"/>
      <c r="Q164" s="225"/>
      <c r="R164" s="226"/>
      <c r="S164" s="24" t="s">
        <v>24</v>
      </c>
      <c r="T164" s="24" t="s">
        <v>24</v>
      </c>
      <c r="U164" s="25" t="s">
        <v>25</v>
      </c>
      <c r="V164" s="99">
        <v>0</v>
      </c>
      <c r="W164" s="100">
        <f t="shared" si="8"/>
        <v>0</v>
      </c>
      <c r="X164" s="28" t="str">
        <f>IFERROR(IF(W164=0, "", ROUNDUP(W164/I164, 0)*0.00753), "")</f>
        <v/>
      </c>
      <c r="Y164" s="29" t="s">
        <v>24</v>
      </c>
      <c r="Z164" s="30" t="s">
        <v>24</v>
      </c>
    </row>
    <row r="165" spans="1:26" ht="14.45" customHeight="1" x14ac:dyDescent="0.25">
      <c r="A165" s="20" t="s">
        <v>236</v>
      </c>
      <c r="B165" s="19" t="s">
        <v>235</v>
      </c>
      <c r="C165" s="19" t="s">
        <v>686</v>
      </c>
      <c r="D165" s="97">
        <v>4301031152</v>
      </c>
      <c r="E165" s="193">
        <v>4607091387285</v>
      </c>
      <c r="F165" s="194"/>
      <c r="G165" s="21">
        <v>0.35</v>
      </c>
      <c r="H165" s="22">
        <v>6</v>
      </c>
      <c r="I165" s="21">
        <v>2.1</v>
      </c>
      <c r="J165" s="21">
        <v>2.23</v>
      </c>
      <c r="K165" s="22">
        <v>234</v>
      </c>
      <c r="L165" s="98" t="s">
        <v>593</v>
      </c>
      <c r="M165" s="22">
        <v>40</v>
      </c>
      <c r="N165" s="224" t="s">
        <v>237</v>
      </c>
      <c r="O165" s="225"/>
      <c r="P165" s="225"/>
      <c r="Q165" s="225"/>
      <c r="R165" s="226"/>
      <c r="S165" s="24" t="s">
        <v>24</v>
      </c>
      <c r="T165" s="24" t="s">
        <v>24</v>
      </c>
      <c r="U165" s="25" t="s">
        <v>25</v>
      </c>
      <c r="V165" s="99">
        <v>8.4</v>
      </c>
      <c r="W165" s="100">
        <f t="shared" si="8"/>
        <v>8.4</v>
      </c>
      <c r="X165" s="28">
        <f>IFERROR(IF(W165=0, "", ROUNDUP(W165/I165, 0)*0.00502), "")</f>
        <v>2.0080000000000001E-2</v>
      </c>
      <c r="Y165" s="29" t="s">
        <v>24</v>
      </c>
      <c r="Z165" s="30" t="s">
        <v>24</v>
      </c>
    </row>
    <row r="166" spans="1:26" ht="14.45" customHeight="1" x14ac:dyDescent="0.25">
      <c r="A166" s="20"/>
      <c r="B166" s="19" t="s">
        <v>238</v>
      </c>
      <c r="C166" s="19" t="s">
        <v>687</v>
      </c>
      <c r="D166" s="97">
        <v>4301031199</v>
      </c>
      <c r="E166" s="193">
        <v>4680115880986</v>
      </c>
      <c r="F166" s="194"/>
      <c r="G166" s="21">
        <v>0.35</v>
      </c>
      <c r="H166" s="22">
        <v>6</v>
      </c>
      <c r="I166" s="21">
        <v>2.1</v>
      </c>
      <c r="J166" s="21">
        <v>2.23</v>
      </c>
      <c r="K166" s="22">
        <v>234</v>
      </c>
      <c r="L166" s="98" t="s">
        <v>593</v>
      </c>
      <c r="M166" s="22">
        <v>40</v>
      </c>
      <c r="N166" s="224" t="s">
        <v>239</v>
      </c>
      <c r="O166" s="225"/>
      <c r="P166" s="225"/>
      <c r="Q166" s="225"/>
      <c r="R166" s="226"/>
      <c r="S166" s="24" t="s">
        <v>24</v>
      </c>
      <c r="T166" s="24" t="s">
        <v>24</v>
      </c>
      <c r="U166" s="25" t="s">
        <v>25</v>
      </c>
      <c r="V166" s="99">
        <v>0</v>
      </c>
      <c r="W166" s="100">
        <f t="shared" si="8"/>
        <v>0</v>
      </c>
      <c r="X166" s="28" t="str">
        <f>IFERROR(IF(W166=0, "", ROUNDUP(W166/I166, 0)*0.00502), "")</f>
        <v/>
      </c>
      <c r="Y166" s="29" t="s">
        <v>24</v>
      </c>
      <c r="Z166" s="30" t="s">
        <v>24</v>
      </c>
    </row>
    <row r="167" spans="1:26" ht="14.45" customHeight="1" x14ac:dyDescent="0.25">
      <c r="A167" s="20"/>
      <c r="B167" s="19" t="s">
        <v>240</v>
      </c>
      <c r="C167" s="19" t="s">
        <v>688</v>
      </c>
      <c r="D167" s="97">
        <v>4301031190</v>
      </c>
      <c r="E167" s="193">
        <v>4680115880207</v>
      </c>
      <c r="F167" s="194"/>
      <c r="G167" s="21">
        <v>0.4</v>
      </c>
      <c r="H167" s="22">
        <v>6</v>
      </c>
      <c r="I167" s="21">
        <v>2.4</v>
      </c>
      <c r="J167" s="21">
        <v>2.63</v>
      </c>
      <c r="K167" s="22">
        <v>156</v>
      </c>
      <c r="L167" s="98" t="s">
        <v>593</v>
      </c>
      <c r="M167" s="22">
        <v>40</v>
      </c>
      <c r="N167" s="224" t="s">
        <v>241</v>
      </c>
      <c r="O167" s="225"/>
      <c r="P167" s="225"/>
      <c r="Q167" s="225"/>
      <c r="R167" s="226"/>
      <c r="S167" s="24" t="s">
        <v>24</v>
      </c>
      <c r="T167" s="24" t="s">
        <v>24</v>
      </c>
      <c r="U167" s="25" t="s">
        <v>25</v>
      </c>
      <c r="V167" s="99">
        <v>0</v>
      </c>
      <c r="W167" s="100">
        <f t="shared" si="8"/>
        <v>0</v>
      </c>
      <c r="X167" s="28" t="str">
        <f>IFERROR(IF(W167=0, "", ROUNDUP(W167/I167, 0)*0.00753), "")</f>
        <v/>
      </c>
      <c r="Y167" s="29" t="s">
        <v>24</v>
      </c>
      <c r="Z167" s="30" t="s">
        <v>24</v>
      </c>
    </row>
    <row r="168" spans="1:26" ht="14.45" customHeight="1" x14ac:dyDescent="0.25">
      <c r="A168" s="20"/>
      <c r="B168" s="19" t="s">
        <v>242</v>
      </c>
      <c r="C168" s="19" t="s">
        <v>689</v>
      </c>
      <c r="D168" s="97">
        <v>4301031158</v>
      </c>
      <c r="E168" s="193">
        <v>4680115880191</v>
      </c>
      <c r="F168" s="194"/>
      <c r="G168" s="21">
        <v>0.4</v>
      </c>
      <c r="H168" s="22">
        <v>6</v>
      </c>
      <c r="I168" s="21">
        <v>2.4</v>
      </c>
      <c r="J168" s="21">
        <v>2.5</v>
      </c>
      <c r="K168" s="22">
        <v>234</v>
      </c>
      <c r="L168" s="98" t="s">
        <v>593</v>
      </c>
      <c r="M168" s="22">
        <v>40</v>
      </c>
      <c r="N168" s="198" t="s">
        <v>243</v>
      </c>
      <c r="O168" s="199"/>
      <c r="P168" s="199"/>
      <c r="Q168" s="199"/>
      <c r="R168" s="200"/>
      <c r="S168" s="24" t="s">
        <v>24</v>
      </c>
      <c r="T168" s="24" t="s">
        <v>24</v>
      </c>
      <c r="U168" s="25" t="s">
        <v>25</v>
      </c>
      <c r="V168" s="99">
        <v>0</v>
      </c>
      <c r="W168" s="100">
        <f t="shared" si="8"/>
        <v>0</v>
      </c>
      <c r="X168" s="28" t="str">
        <f>IFERROR(IF(W168=0, "", ROUNDUP(W168/I168, 0)*0.00502), "")</f>
        <v/>
      </c>
      <c r="Y168" s="29" t="s">
        <v>24</v>
      </c>
      <c r="Z168" s="30" t="s">
        <v>24</v>
      </c>
    </row>
    <row r="169" spans="1:26" ht="14.45" customHeight="1" x14ac:dyDescent="0.25">
      <c r="A169" s="20"/>
      <c r="B169" s="19" t="s">
        <v>244</v>
      </c>
      <c r="C169" s="19" t="s">
        <v>690</v>
      </c>
      <c r="D169" s="97">
        <v>4301031151</v>
      </c>
      <c r="E169" s="193">
        <v>4607091389845</v>
      </c>
      <c r="F169" s="194"/>
      <c r="G169" s="21">
        <v>0.35</v>
      </c>
      <c r="H169" s="22">
        <v>6</v>
      </c>
      <c r="I169" s="21">
        <v>2.1</v>
      </c>
      <c r="J169" s="21">
        <v>2.2000000000000002</v>
      </c>
      <c r="K169" s="22">
        <v>234</v>
      </c>
      <c r="L169" s="98" t="s">
        <v>593</v>
      </c>
      <c r="M169" s="22">
        <v>40</v>
      </c>
      <c r="N169" s="195" t="s">
        <v>245</v>
      </c>
      <c r="O169" s="196"/>
      <c r="P169" s="196"/>
      <c r="Q169" s="196"/>
      <c r="R169" s="197"/>
      <c r="S169" s="24" t="s">
        <v>24</v>
      </c>
      <c r="T169" s="24" t="s">
        <v>24</v>
      </c>
      <c r="U169" s="25" t="s">
        <v>25</v>
      </c>
      <c r="V169" s="99">
        <v>4.2</v>
      </c>
      <c r="W169" s="100">
        <f t="shared" si="8"/>
        <v>4.2</v>
      </c>
      <c r="X169" s="28">
        <f>IFERROR(IF(W169=0, "", ROUNDUP(W169/I169, 0)*0.00502), "")</f>
        <v>1.004E-2</v>
      </c>
      <c r="Y169" s="29" t="s">
        <v>24</v>
      </c>
      <c r="Z169" s="30" t="s">
        <v>24</v>
      </c>
    </row>
    <row r="170" spans="1:26" ht="14.45" customHeight="1" x14ac:dyDescent="0.25">
      <c r="A170" s="20"/>
      <c r="B170" s="19" t="s">
        <v>246</v>
      </c>
      <c r="C170" s="19" t="s">
        <v>691</v>
      </c>
      <c r="D170" s="97">
        <v>4301031205</v>
      </c>
      <c r="E170" s="193">
        <v>4680115881785</v>
      </c>
      <c r="F170" s="194"/>
      <c r="G170" s="21">
        <v>0.35</v>
      </c>
      <c r="H170" s="22">
        <v>6</v>
      </c>
      <c r="I170" s="21">
        <v>2.1</v>
      </c>
      <c r="J170" s="21">
        <v>2.23</v>
      </c>
      <c r="K170" s="22">
        <v>234</v>
      </c>
      <c r="L170" s="98" t="s">
        <v>593</v>
      </c>
      <c r="M170" s="22">
        <v>40</v>
      </c>
      <c r="N170" s="195" t="s">
        <v>247</v>
      </c>
      <c r="O170" s="196"/>
      <c r="P170" s="196"/>
      <c r="Q170" s="196"/>
      <c r="R170" s="197"/>
      <c r="S170" s="24" t="s">
        <v>24</v>
      </c>
      <c r="T170" s="24" t="s">
        <v>24</v>
      </c>
      <c r="U170" s="25" t="s">
        <v>25</v>
      </c>
      <c r="V170" s="99">
        <v>0</v>
      </c>
      <c r="W170" s="100">
        <f t="shared" si="8"/>
        <v>0</v>
      </c>
      <c r="X170" s="28" t="str">
        <f>IFERROR(IF(W170=0, "", ROUNDUP(W170/I170, 0)*0.00502), "")</f>
        <v/>
      </c>
      <c r="Y170" s="29" t="s">
        <v>24</v>
      </c>
      <c r="Z170" s="30" t="s">
        <v>24</v>
      </c>
    </row>
    <row r="171" spans="1:26" ht="14.45" customHeight="1" x14ac:dyDescent="0.25">
      <c r="A171" s="20"/>
      <c r="B171" s="19" t="s">
        <v>248</v>
      </c>
      <c r="C171" s="19" t="s">
        <v>692</v>
      </c>
      <c r="D171" s="97">
        <v>4301031202</v>
      </c>
      <c r="E171" s="193">
        <v>4680115881679</v>
      </c>
      <c r="F171" s="194"/>
      <c r="G171" s="21">
        <v>0.35</v>
      </c>
      <c r="H171" s="22">
        <v>6</v>
      </c>
      <c r="I171" s="21">
        <v>2.1</v>
      </c>
      <c r="J171" s="21">
        <v>2.2000000000000002</v>
      </c>
      <c r="K171" s="22">
        <v>234</v>
      </c>
      <c r="L171" s="98" t="s">
        <v>593</v>
      </c>
      <c r="M171" s="22">
        <v>40</v>
      </c>
      <c r="N171" s="230" t="s">
        <v>249</v>
      </c>
      <c r="O171" s="231"/>
      <c r="P171" s="231"/>
      <c r="Q171" s="231"/>
      <c r="R171" s="232"/>
      <c r="S171" s="24" t="s">
        <v>24</v>
      </c>
      <c r="T171" s="24" t="s">
        <v>24</v>
      </c>
      <c r="U171" s="25" t="s">
        <v>25</v>
      </c>
      <c r="V171" s="99">
        <v>2.1</v>
      </c>
      <c r="W171" s="100">
        <f t="shared" si="8"/>
        <v>2.1</v>
      </c>
      <c r="X171" s="28">
        <f>IFERROR(IF(W171=0, "", ROUNDUP(W171/I171, 0)*0.00502), "")</f>
        <v>5.0200000000000002E-3</v>
      </c>
      <c r="Y171" s="29" t="s">
        <v>24</v>
      </c>
      <c r="Z171" s="30" t="s">
        <v>24</v>
      </c>
    </row>
    <row r="172" spans="1:26" x14ac:dyDescent="0.25">
      <c r="A172" s="32"/>
      <c r="B172" s="219"/>
      <c r="C172" s="220"/>
      <c r="D172" s="220"/>
      <c r="E172" s="220"/>
      <c r="F172" s="220"/>
      <c r="G172" s="220"/>
      <c r="H172" s="220"/>
      <c r="I172" s="220"/>
      <c r="J172" s="220"/>
      <c r="K172" s="220"/>
      <c r="L172" s="220"/>
      <c r="M172" s="221"/>
      <c r="N172" s="216" t="s">
        <v>26</v>
      </c>
      <c r="O172" s="217"/>
      <c r="P172" s="217"/>
      <c r="Q172" s="217"/>
      <c r="R172" s="217"/>
      <c r="S172" s="217"/>
      <c r="T172" s="218"/>
      <c r="U172" s="38" t="s">
        <v>27</v>
      </c>
      <c r="V172" s="40">
        <f>IFERROR(V158/I158, "0")+IFERROR(V159/I159, "0")+IFERROR(V160/I160, "0")+IFERROR(V161/I161, "0")+IFERROR(V162/I162, "0")+IFERROR(V163/I163, "0")+IFERROR(V164/I164, "0")+IFERROR(V165/I165, "0")+IFERROR(V166/I166, "0")+IFERROR(V167/I167, "0")+IFERROR(V168/I168, "0")+IFERROR(V169/I169, "0")+IFERROR(V170/I170, "0")+IFERROR(V171/I171, "0")</f>
        <v>12</v>
      </c>
      <c r="W172" s="40">
        <f>IFERROR(W158/I158, "0")+IFERROR(W159/I159, "0")+IFERROR(W160/I160, "0")+IFERROR(W161/I161, "0")+IFERROR(W162/I162, "0")+IFERROR(W163/I163, "0")+IFERROR(W164/I164, "0")+IFERROR(W165/I165, "0")+IFERROR(W166/I166, "0")+IFERROR(W167/I167, "0")+IFERROR(W168/I168, "0")+IFERROR(W169/I169, "0")+IFERROR(W170/I170, "0")+IFERROR(W171/I171, "0")</f>
        <v>12</v>
      </c>
      <c r="X172" s="40">
        <f>IFERROR(IF(X158="", 0, X158), "0")+IFERROR(IF(X159="", 0, X159), "0")+IFERROR(IF(X160="", 0, X160), "0")+IFERROR(IF(X161="", 0, X161), "0")+IFERROR(IF(X162="", 0, X162), "0")+IFERROR(IF(X163="", 0, X163), "0")+IFERROR(IF(X164="", 0, X164), "0")+IFERROR(IF(X165="", 0, X165), "0")+IFERROR(IF(X166="", 0, X166), "0")+IFERROR(IF(X167="", 0, X167), "0")+IFERROR(IF(X168="", 0, X168), "0")+IFERROR(IF(X169="", 0, X169), "0")+IFERROR(IF(X170="", 0, X170), "0")+IFERROR(IF(X171="", 0, X171), "0")</f>
        <v>7.2789999999999994E-2</v>
      </c>
      <c r="Y172" s="41"/>
      <c r="Z172" s="41"/>
    </row>
    <row r="173" spans="1:26" x14ac:dyDescent="0.25">
      <c r="A173" s="32"/>
      <c r="B173" s="222"/>
      <c r="C173" s="222"/>
      <c r="D173" s="222"/>
      <c r="E173" s="222"/>
      <c r="F173" s="222"/>
      <c r="G173" s="222"/>
      <c r="H173" s="222"/>
      <c r="I173" s="222"/>
      <c r="J173" s="222"/>
      <c r="K173" s="222"/>
      <c r="L173" s="222"/>
      <c r="M173" s="223"/>
      <c r="N173" s="216" t="s">
        <v>26</v>
      </c>
      <c r="O173" s="217"/>
      <c r="P173" s="217"/>
      <c r="Q173" s="217"/>
      <c r="R173" s="217"/>
      <c r="S173" s="217"/>
      <c r="T173" s="218"/>
      <c r="U173" s="38" t="s">
        <v>25</v>
      </c>
      <c r="V173" s="40">
        <f>IFERROR(SUM(V158:V171), "0")</f>
        <v>35.700000000000003</v>
      </c>
      <c r="W173" s="40">
        <f>IFERROR(SUM(W158:W171), "0")</f>
        <v>35.700000000000003</v>
      </c>
      <c r="X173" s="38"/>
      <c r="Y173" s="41"/>
      <c r="Z173" s="41"/>
    </row>
    <row r="174" spans="1:26" x14ac:dyDescent="0.25">
      <c r="A174" s="1"/>
      <c r="B174" s="213" t="s">
        <v>28</v>
      </c>
      <c r="C174" s="214"/>
      <c r="D174" s="214"/>
      <c r="E174" s="214"/>
      <c r="F174" s="214"/>
      <c r="G174" s="214"/>
      <c r="H174" s="214"/>
      <c r="I174" s="214"/>
      <c r="J174" s="214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4"/>
      <c r="W174" s="214"/>
      <c r="X174" s="215"/>
      <c r="Y174" s="18"/>
      <c r="Z174" s="18"/>
    </row>
    <row r="175" spans="1:26" ht="14.45" customHeight="1" x14ac:dyDescent="0.25">
      <c r="A175" s="20"/>
      <c r="B175" s="19" t="s">
        <v>250</v>
      </c>
      <c r="C175" s="19" t="s">
        <v>693</v>
      </c>
      <c r="D175" s="97">
        <v>4301051408</v>
      </c>
      <c r="E175" s="193">
        <v>4680115881594</v>
      </c>
      <c r="F175" s="194"/>
      <c r="G175" s="21">
        <v>1.35</v>
      </c>
      <c r="H175" s="22">
        <v>6</v>
      </c>
      <c r="I175" s="21">
        <v>8.1</v>
      </c>
      <c r="J175" s="21">
        <v>8.6639999999999997</v>
      </c>
      <c r="K175" s="22">
        <v>56</v>
      </c>
      <c r="L175" s="98" t="s">
        <v>620</v>
      </c>
      <c r="M175" s="22">
        <v>40</v>
      </c>
      <c r="N175" s="198" t="s">
        <v>251</v>
      </c>
      <c r="O175" s="199"/>
      <c r="P175" s="199"/>
      <c r="Q175" s="199"/>
      <c r="R175" s="200"/>
      <c r="S175" s="24" t="s">
        <v>24</v>
      </c>
      <c r="T175" s="24" t="s">
        <v>24</v>
      </c>
      <c r="U175" s="25" t="s">
        <v>25</v>
      </c>
      <c r="V175" s="99">
        <v>0</v>
      </c>
      <c r="W175" s="100">
        <f t="shared" ref="W175:W198" si="9">IFERROR(IF(V175="", 0, CEILING(V175/$I175, 1)*$I175), "")</f>
        <v>0</v>
      </c>
      <c r="X175" s="28" t="str">
        <f>IFERROR(IF(W175=0, "", ROUNDUP(W175/I175, 0)*0.02175), "")</f>
        <v/>
      </c>
      <c r="Y175" s="29" t="s">
        <v>24</v>
      </c>
      <c r="Z175" s="30" t="s">
        <v>220</v>
      </c>
    </row>
    <row r="176" spans="1:26" ht="14.45" customHeight="1" x14ac:dyDescent="0.25">
      <c r="A176" s="20"/>
      <c r="B176" s="19" t="s">
        <v>252</v>
      </c>
      <c r="C176" s="19" t="s">
        <v>694</v>
      </c>
      <c r="D176" s="97">
        <v>4301051407</v>
      </c>
      <c r="E176" s="193">
        <v>4680115882195</v>
      </c>
      <c r="F176" s="194"/>
      <c r="G176" s="21">
        <v>0.4</v>
      </c>
      <c r="H176" s="22">
        <v>6</v>
      </c>
      <c r="I176" s="21">
        <v>2.4</v>
      </c>
      <c r="J176" s="21">
        <v>2.69</v>
      </c>
      <c r="K176" s="22">
        <v>156</v>
      </c>
      <c r="L176" s="98" t="s">
        <v>620</v>
      </c>
      <c r="M176" s="22">
        <v>40</v>
      </c>
      <c r="N176" s="198" t="s">
        <v>253</v>
      </c>
      <c r="O176" s="199"/>
      <c r="P176" s="199"/>
      <c r="Q176" s="199"/>
      <c r="R176" s="200"/>
      <c r="S176" s="24" t="s">
        <v>24</v>
      </c>
      <c r="T176" s="24" t="s">
        <v>24</v>
      </c>
      <c r="U176" s="25" t="s">
        <v>25</v>
      </c>
      <c r="V176" s="99">
        <v>0</v>
      </c>
      <c r="W176" s="100">
        <f t="shared" si="9"/>
        <v>0</v>
      </c>
      <c r="X176" s="28" t="str">
        <f>IFERROR(IF(W176=0, "", ROUNDUP(W176/I176, 0)*0.00753), "")</f>
        <v/>
      </c>
      <c r="Y176" s="29" t="s">
        <v>24</v>
      </c>
      <c r="Z176" s="30" t="s">
        <v>220</v>
      </c>
    </row>
    <row r="177" spans="1:26" ht="14.45" customHeight="1" x14ac:dyDescent="0.25">
      <c r="A177" s="20"/>
      <c r="B177" s="19" t="s">
        <v>254</v>
      </c>
      <c r="C177" s="19" t="s">
        <v>695</v>
      </c>
      <c r="D177" s="97">
        <v>4301051411</v>
      </c>
      <c r="E177" s="193">
        <v>4680115881617</v>
      </c>
      <c r="F177" s="194"/>
      <c r="G177" s="21">
        <v>1.35</v>
      </c>
      <c r="H177" s="22">
        <v>6</v>
      </c>
      <c r="I177" s="21">
        <v>8.1</v>
      </c>
      <c r="J177" s="21">
        <v>8.6460000000000008</v>
      </c>
      <c r="K177" s="22">
        <v>56</v>
      </c>
      <c r="L177" s="98" t="s">
        <v>620</v>
      </c>
      <c r="M177" s="22">
        <v>40</v>
      </c>
      <c r="N177" s="198" t="s">
        <v>255</v>
      </c>
      <c r="O177" s="199"/>
      <c r="P177" s="199"/>
      <c r="Q177" s="199"/>
      <c r="R177" s="200"/>
      <c r="S177" s="24" t="s">
        <v>24</v>
      </c>
      <c r="T177" s="24" t="s">
        <v>24</v>
      </c>
      <c r="U177" s="25" t="s">
        <v>25</v>
      </c>
      <c r="V177" s="99">
        <v>0</v>
      </c>
      <c r="W177" s="100">
        <f t="shared" si="9"/>
        <v>0</v>
      </c>
      <c r="X177" s="28" t="str">
        <f>IFERROR(IF(W177=0, "", ROUNDUP(W177/I177, 0)*0.02175), "")</f>
        <v/>
      </c>
      <c r="Y177" s="29" t="s">
        <v>24</v>
      </c>
      <c r="Z177" s="30" t="s">
        <v>220</v>
      </c>
    </row>
    <row r="178" spans="1:26" ht="14.45" customHeight="1" x14ac:dyDescent="0.25">
      <c r="A178" s="20"/>
      <c r="B178" s="19" t="s">
        <v>256</v>
      </c>
      <c r="C178" s="19" t="s">
        <v>696</v>
      </c>
      <c r="D178" s="97">
        <v>4301051410</v>
      </c>
      <c r="E178" s="193">
        <v>4680115882164</v>
      </c>
      <c r="F178" s="194"/>
      <c r="G178" s="21">
        <v>0.4</v>
      </c>
      <c r="H178" s="22">
        <v>6</v>
      </c>
      <c r="I178" s="21">
        <v>2.4</v>
      </c>
      <c r="J178" s="21">
        <v>2.6779999999999999</v>
      </c>
      <c r="K178" s="22">
        <v>156</v>
      </c>
      <c r="L178" s="98" t="s">
        <v>620</v>
      </c>
      <c r="M178" s="22">
        <v>40</v>
      </c>
      <c r="N178" s="198" t="s">
        <v>257</v>
      </c>
      <c r="O178" s="199"/>
      <c r="P178" s="199"/>
      <c r="Q178" s="199"/>
      <c r="R178" s="200"/>
      <c r="S178" s="24" t="s">
        <v>24</v>
      </c>
      <c r="T178" s="24" t="s">
        <v>24</v>
      </c>
      <c r="U178" s="25" t="s">
        <v>25</v>
      </c>
      <c r="V178" s="99">
        <v>0</v>
      </c>
      <c r="W178" s="100">
        <f t="shared" si="9"/>
        <v>0</v>
      </c>
      <c r="X178" s="28" t="str">
        <f>IFERROR(IF(W178=0, "", ROUNDUP(W178/I178, 0)*0.00753), "")</f>
        <v/>
      </c>
      <c r="Y178" s="29" t="s">
        <v>24</v>
      </c>
      <c r="Z178" s="30" t="s">
        <v>220</v>
      </c>
    </row>
    <row r="179" spans="1:26" ht="14.45" customHeight="1" x14ac:dyDescent="0.25">
      <c r="A179" s="20" t="s">
        <v>259</v>
      </c>
      <c r="B179" s="19" t="s">
        <v>258</v>
      </c>
      <c r="C179" s="19" t="s">
        <v>697</v>
      </c>
      <c r="D179" s="97">
        <v>4301051409</v>
      </c>
      <c r="E179" s="193">
        <v>4680115881556</v>
      </c>
      <c r="F179" s="194"/>
      <c r="G179" s="21">
        <v>1</v>
      </c>
      <c r="H179" s="22">
        <v>4</v>
      </c>
      <c r="I179" s="21">
        <v>4</v>
      </c>
      <c r="J179" s="21">
        <v>4.4080000000000004</v>
      </c>
      <c r="K179" s="22">
        <v>104</v>
      </c>
      <c r="L179" s="98" t="s">
        <v>620</v>
      </c>
      <c r="M179" s="22">
        <v>45</v>
      </c>
      <c r="N179" s="195" t="s">
        <v>260</v>
      </c>
      <c r="O179" s="196"/>
      <c r="P179" s="196"/>
      <c r="Q179" s="196"/>
      <c r="R179" s="197"/>
      <c r="S179" s="24" t="s">
        <v>24</v>
      </c>
      <c r="T179" s="24" t="s">
        <v>24</v>
      </c>
      <c r="U179" s="25" t="s">
        <v>25</v>
      </c>
      <c r="V179" s="99">
        <v>0</v>
      </c>
      <c r="W179" s="100">
        <f t="shared" si="9"/>
        <v>0</v>
      </c>
      <c r="X179" s="28" t="str">
        <f>IFERROR(IF(W179=0, "", ROUNDUP(W179/I179, 0)*0.01196), "")</f>
        <v/>
      </c>
      <c r="Y179" s="29" t="s">
        <v>24</v>
      </c>
      <c r="Z179" s="30" t="s">
        <v>24</v>
      </c>
    </row>
    <row r="180" spans="1:26" ht="14.45" customHeight="1" x14ac:dyDescent="0.25">
      <c r="A180" s="20" t="s">
        <v>262</v>
      </c>
      <c r="B180" s="19" t="s">
        <v>261</v>
      </c>
      <c r="C180" s="19" t="s">
        <v>698</v>
      </c>
      <c r="D180" s="97">
        <v>4301051101</v>
      </c>
      <c r="E180" s="193">
        <v>4607091387766</v>
      </c>
      <c r="F180" s="194"/>
      <c r="G180" s="21">
        <v>1.35</v>
      </c>
      <c r="H180" s="22">
        <v>6</v>
      </c>
      <c r="I180" s="21">
        <v>8.1</v>
      </c>
      <c r="J180" s="21">
        <v>8.6579999999999995</v>
      </c>
      <c r="K180" s="22">
        <v>56</v>
      </c>
      <c r="L180" s="98" t="s">
        <v>593</v>
      </c>
      <c r="M180" s="22">
        <v>40</v>
      </c>
      <c r="N180" s="207" t="s">
        <v>263</v>
      </c>
      <c r="O180" s="208"/>
      <c r="P180" s="208"/>
      <c r="Q180" s="208"/>
      <c r="R180" s="209"/>
      <c r="S180" s="24" t="s">
        <v>24</v>
      </c>
      <c r="T180" s="24" t="s">
        <v>24</v>
      </c>
      <c r="U180" s="25" t="s">
        <v>25</v>
      </c>
      <c r="V180" s="99">
        <v>405</v>
      </c>
      <c r="W180" s="100">
        <f t="shared" si="9"/>
        <v>405</v>
      </c>
      <c r="X180" s="28">
        <f>IFERROR(IF(W180=0, "", ROUNDUP(W180/I180, 0)*0.02175), "")</f>
        <v>1.0874999999999999</v>
      </c>
      <c r="Y180" s="29" t="s">
        <v>24</v>
      </c>
      <c r="Z180" s="30" t="s">
        <v>24</v>
      </c>
    </row>
    <row r="181" spans="1:26" ht="14.45" customHeight="1" x14ac:dyDescent="0.25">
      <c r="A181" s="20" t="s">
        <v>265</v>
      </c>
      <c r="B181" s="19" t="s">
        <v>264</v>
      </c>
      <c r="C181" s="19" t="s">
        <v>699</v>
      </c>
      <c r="D181" s="97">
        <v>4301051116</v>
      </c>
      <c r="E181" s="193">
        <v>4607091387957</v>
      </c>
      <c r="F181" s="194"/>
      <c r="G181" s="21">
        <v>1.3</v>
      </c>
      <c r="H181" s="22">
        <v>6</v>
      </c>
      <c r="I181" s="21">
        <v>7.8</v>
      </c>
      <c r="J181" s="21">
        <v>8.3640000000000008</v>
      </c>
      <c r="K181" s="22">
        <v>56</v>
      </c>
      <c r="L181" s="98" t="s">
        <v>593</v>
      </c>
      <c r="M181" s="22">
        <v>40</v>
      </c>
      <c r="N181" s="195" t="s">
        <v>266</v>
      </c>
      <c r="O181" s="196"/>
      <c r="P181" s="196"/>
      <c r="Q181" s="196"/>
      <c r="R181" s="197"/>
      <c r="S181" s="24" t="s">
        <v>24</v>
      </c>
      <c r="T181" s="24" t="s">
        <v>24</v>
      </c>
      <c r="U181" s="25" t="s">
        <v>25</v>
      </c>
      <c r="V181" s="99">
        <v>0</v>
      </c>
      <c r="W181" s="100">
        <f t="shared" si="9"/>
        <v>0</v>
      </c>
      <c r="X181" s="28" t="str">
        <f>IFERROR(IF(W181=0, "", ROUNDUP(W181/I181, 0)*0.02175), "")</f>
        <v/>
      </c>
      <c r="Y181" s="29" t="s">
        <v>24</v>
      </c>
      <c r="Z181" s="30" t="s">
        <v>24</v>
      </c>
    </row>
    <row r="182" spans="1:26" ht="14.45" customHeight="1" x14ac:dyDescent="0.25">
      <c r="A182" s="20" t="s">
        <v>268</v>
      </c>
      <c r="B182" s="19" t="s">
        <v>267</v>
      </c>
      <c r="C182" s="19" t="s">
        <v>700</v>
      </c>
      <c r="D182" s="97">
        <v>4301051115</v>
      </c>
      <c r="E182" s="193">
        <v>4607091387964</v>
      </c>
      <c r="F182" s="194"/>
      <c r="G182" s="21">
        <v>1.35</v>
      </c>
      <c r="H182" s="22">
        <v>6</v>
      </c>
      <c r="I182" s="21">
        <v>8.1</v>
      </c>
      <c r="J182" s="21">
        <v>8.6460000000000008</v>
      </c>
      <c r="K182" s="22">
        <v>56</v>
      </c>
      <c r="L182" s="98" t="s">
        <v>593</v>
      </c>
      <c r="M182" s="22">
        <v>40</v>
      </c>
      <c r="N182" s="195" t="s">
        <v>269</v>
      </c>
      <c r="O182" s="196"/>
      <c r="P182" s="196"/>
      <c r="Q182" s="196"/>
      <c r="R182" s="197"/>
      <c r="S182" s="24" t="s">
        <v>24</v>
      </c>
      <c r="T182" s="24" t="s">
        <v>24</v>
      </c>
      <c r="U182" s="25" t="s">
        <v>25</v>
      </c>
      <c r="V182" s="99">
        <v>0</v>
      </c>
      <c r="W182" s="100">
        <f t="shared" si="9"/>
        <v>0</v>
      </c>
      <c r="X182" s="28" t="str">
        <f>IFERROR(IF(W182=0, "", ROUNDUP(W182/I182, 0)*0.02175), "")</f>
        <v/>
      </c>
      <c r="Y182" s="29" t="s">
        <v>24</v>
      </c>
      <c r="Z182" s="30" t="s">
        <v>24</v>
      </c>
    </row>
    <row r="183" spans="1:26" ht="14.45" customHeight="1" x14ac:dyDescent="0.25">
      <c r="A183" s="20" t="s">
        <v>271</v>
      </c>
      <c r="B183" s="19" t="s">
        <v>270</v>
      </c>
      <c r="C183" s="19" t="s">
        <v>701</v>
      </c>
      <c r="D183" s="97">
        <v>4301051470</v>
      </c>
      <c r="E183" s="193">
        <v>4680115880573</v>
      </c>
      <c r="F183" s="194"/>
      <c r="G183" s="21">
        <v>1.3</v>
      </c>
      <c r="H183" s="22">
        <v>6</v>
      </c>
      <c r="I183" s="21">
        <v>7.8</v>
      </c>
      <c r="J183" s="21">
        <v>8.3640000000000008</v>
      </c>
      <c r="K183" s="22">
        <v>56</v>
      </c>
      <c r="L183" s="98" t="s">
        <v>620</v>
      </c>
      <c r="M183" s="22">
        <v>45</v>
      </c>
      <c r="N183" s="207" t="s">
        <v>272</v>
      </c>
      <c r="O183" s="208"/>
      <c r="P183" s="208"/>
      <c r="Q183" s="208"/>
      <c r="R183" s="209"/>
      <c r="S183" s="24" t="s">
        <v>273</v>
      </c>
      <c r="T183" s="24" t="s">
        <v>24</v>
      </c>
      <c r="U183" s="25" t="s">
        <v>25</v>
      </c>
      <c r="V183" s="99">
        <v>0</v>
      </c>
      <c r="W183" s="100">
        <f t="shared" si="9"/>
        <v>0</v>
      </c>
      <c r="X183" s="28" t="str">
        <f>IFERROR(IF(W183=0, "", ROUNDUP(W183/I183, 0)*0.02175), "")</f>
        <v/>
      </c>
      <c r="Y183" s="29" t="s">
        <v>24</v>
      </c>
      <c r="Z183" s="30" t="s">
        <v>24</v>
      </c>
    </row>
    <row r="184" spans="1:26" ht="14.45" customHeight="1" x14ac:dyDescent="0.25">
      <c r="A184" s="20"/>
      <c r="B184" s="19" t="s">
        <v>270</v>
      </c>
      <c r="C184" s="19" t="s">
        <v>702</v>
      </c>
      <c r="D184" s="97">
        <v>4301051370</v>
      </c>
      <c r="E184" s="193">
        <v>4680115880573</v>
      </c>
      <c r="F184" s="194"/>
      <c r="G184" s="21">
        <v>1.3</v>
      </c>
      <c r="H184" s="22">
        <v>6</v>
      </c>
      <c r="I184" s="21">
        <v>7.8</v>
      </c>
      <c r="J184" s="21">
        <v>8.3640000000000008</v>
      </c>
      <c r="K184" s="22">
        <v>56</v>
      </c>
      <c r="L184" s="98" t="s">
        <v>620</v>
      </c>
      <c r="M184" s="22">
        <v>40</v>
      </c>
      <c r="N184" s="207" t="s">
        <v>274</v>
      </c>
      <c r="O184" s="208"/>
      <c r="P184" s="208"/>
      <c r="Q184" s="208"/>
      <c r="R184" s="209"/>
      <c r="S184" s="24" t="s">
        <v>24</v>
      </c>
      <c r="T184" s="24" t="s">
        <v>24</v>
      </c>
      <c r="U184" s="25" t="s">
        <v>25</v>
      </c>
      <c r="V184" s="99">
        <v>0</v>
      </c>
      <c r="W184" s="100">
        <f t="shared" si="9"/>
        <v>0</v>
      </c>
      <c r="X184" s="28" t="str">
        <f>IFERROR(IF(W184=0, "", ROUNDUP(W184/I184, 0)*0.02175), "")</f>
        <v/>
      </c>
      <c r="Y184" s="29" t="s">
        <v>24</v>
      </c>
      <c r="Z184" s="30" t="s">
        <v>24</v>
      </c>
    </row>
    <row r="185" spans="1:26" ht="14.45" customHeight="1" x14ac:dyDescent="0.25">
      <c r="A185" s="20"/>
      <c r="B185" s="19" t="s">
        <v>275</v>
      </c>
      <c r="C185" s="19" t="s">
        <v>703</v>
      </c>
      <c r="D185" s="97">
        <v>4301051433</v>
      </c>
      <c r="E185" s="193">
        <v>4680115881587</v>
      </c>
      <c r="F185" s="194"/>
      <c r="G185" s="21">
        <v>1</v>
      </c>
      <c r="H185" s="22">
        <v>4</v>
      </c>
      <c r="I185" s="21">
        <v>4</v>
      </c>
      <c r="J185" s="21">
        <v>4.4080000000000004</v>
      </c>
      <c r="K185" s="22">
        <v>104</v>
      </c>
      <c r="L185" s="98" t="s">
        <v>593</v>
      </c>
      <c r="M185" s="22">
        <v>35</v>
      </c>
      <c r="N185" s="224" t="s">
        <v>276</v>
      </c>
      <c r="O185" s="225"/>
      <c r="P185" s="225"/>
      <c r="Q185" s="225"/>
      <c r="R185" s="226"/>
      <c r="S185" s="24" t="s">
        <v>24</v>
      </c>
      <c r="T185" s="24" t="s">
        <v>24</v>
      </c>
      <c r="U185" s="25" t="s">
        <v>25</v>
      </c>
      <c r="V185" s="99">
        <v>0</v>
      </c>
      <c r="W185" s="100">
        <f t="shared" si="9"/>
        <v>0</v>
      </c>
      <c r="X185" s="28" t="str">
        <f>IFERROR(IF(W185=0, "", ROUNDUP(W185/I185, 0)*0.01196), "")</f>
        <v/>
      </c>
      <c r="Y185" s="29" t="s">
        <v>24</v>
      </c>
      <c r="Z185" s="30" t="s">
        <v>24</v>
      </c>
    </row>
    <row r="186" spans="1:26" ht="14.45" customHeight="1" x14ac:dyDescent="0.25">
      <c r="A186" s="20"/>
      <c r="B186" s="19" t="s">
        <v>277</v>
      </c>
      <c r="C186" s="19" t="s">
        <v>704</v>
      </c>
      <c r="D186" s="97">
        <v>4301051380</v>
      </c>
      <c r="E186" s="193">
        <v>4680115880962</v>
      </c>
      <c r="F186" s="194"/>
      <c r="G186" s="21">
        <v>1.3</v>
      </c>
      <c r="H186" s="22">
        <v>6</v>
      </c>
      <c r="I186" s="21">
        <v>7.8</v>
      </c>
      <c r="J186" s="21">
        <v>8.3640000000000008</v>
      </c>
      <c r="K186" s="22">
        <v>56</v>
      </c>
      <c r="L186" s="98" t="s">
        <v>593</v>
      </c>
      <c r="M186" s="22">
        <v>40</v>
      </c>
      <c r="N186" s="224" t="s">
        <v>278</v>
      </c>
      <c r="O186" s="225"/>
      <c r="P186" s="225"/>
      <c r="Q186" s="225"/>
      <c r="R186" s="226"/>
      <c r="S186" s="24" t="s">
        <v>24</v>
      </c>
      <c r="T186" s="24" t="s">
        <v>24</v>
      </c>
      <c r="U186" s="25" t="s">
        <v>25</v>
      </c>
      <c r="V186" s="99">
        <v>0</v>
      </c>
      <c r="W186" s="100">
        <f t="shared" si="9"/>
        <v>0</v>
      </c>
      <c r="X186" s="28" t="str">
        <f>IFERROR(IF(W186=0, "", ROUNDUP(W186/I186, 0)*0.02175), "")</f>
        <v/>
      </c>
      <c r="Y186" s="29" t="s">
        <v>24</v>
      </c>
      <c r="Z186" s="30" t="s">
        <v>24</v>
      </c>
    </row>
    <row r="187" spans="1:26" ht="14.45" customHeight="1" x14ac:dyDescent="0.25">
      <c r="A187" s="20"/>
      <c r="B187" s="19" t="s">
        <v>279</v>
      </c>
      <c r="C187" s="19" t="s">
        <v>705</v>
      </c>
      <c r="D187" s="97">
        <v>4301051377</v>
      </c>
      <c r="E187" s="193">
        <v>4680115881228</v>
      </c>
      <c r="F187" s="194"/>
      <c r="G187" s="21">
        <v>0.4</v>
      </c>
      <c r="H187" s="22">
        <v>6</v>
      </c>
      <c r="I187" s="21">
        <v>2.4</v>
      </c>
      <c r="J187" s="21">
        <v>2.6</v>
      </c>
      <c r="K187" s="22">
        <v>156</v>
      </c>
      <c r="L187" s="98" t="s">
        <v>593</v>
      </c>
      <c r="M187" s="22">
        <v>35</v>
      </c>
      <c r="N187" s="198" t="s">
        <v>280</v>
      </c>
      <c r="O187" s="199"/>
      <c r="P187" s="199"/>
      <c r="Q187" s="199"/>
      <c r="R187" s="200"/>
      <c r="S187" s="24" t="s">
        <v>24</v>
      </c>
      <c r="T187" s="24" t="s">
        <v>24</v>
      </c>
      <c r="U187" s="25" t="s">
        <v>25</v>
      </c>
      <c r="V187" s="99">
        <v>0</v>
      </c>
      <c r="W187" s="100">
        <f t="shared" si="9"/>
        <v>0</v>
      </c>
      <c r="X187" s="28" t="str">
        <f>IFERROR(IF(W187=0, "", ROUNDUP(W187/I187, 0)*0.00753), "")</f>
        <v/>
      </c>
      <c r="Y187" s="29" t="s">
        <v>24</v>
      </c>
      <c r="Z187" s="30" t="s">
        <v>24</v>
      </c>
    </row>
    <row r="188" spans="1:26" ht="14.45" customHeight="1" x14ac:dyDescent="0.25">
      <c r="A188" s="20"/>
      <c r="B188" s="19" t="s">
        <v>281</v>
      </c>
      <c r="C188" s="19" t="s">
        <v>706</v>
      </c>
      <c r="D188" s="97">
        <v>4301051432</v>
      </c>
      <c r="E188" s="193">
        <v>4680115881037</v>
      </c>
      <c r="F188" s="194"/>
      <c r="G188" s="21">
        <v>0.84</v>
      </c>
      <c r="H188" s="22">
        <v>4</v>
      </c>
      <c r="I188" s="21">
        <v>3.36</v>
      </c>
      <c r="J188" s="21">
        <v>3.6179999999999999</v>
      </c>
      <c r="K188" s="22">
        <v>120</v>
      </c>
      <c r="L188" s="98" t="s">
        <v>593</v>
      </c>
      <c r="M188" s="22">
        <v>35</v>
      </c>
      <c r="N188" s="198" t="s">
        <v>282</v>
      </c>
      <c r="O188" s="199"/>
      <c r="P188" s="199"/>
      <c r="Q188" s="199"/>
      <c r="R188" s="200"/>
      <c r="S188" s="24" t="s">
        <v>24</v>
      </c>
      <c r="T188" s="24" t="s">
        <v>24</v>
      </c>
      <c r="U188" s="25" t="s">
        <v>25</v>
      </c>
      <c r="V188" s="99">
        <v>0</v>
      </c>
      <c r="W188" s="100">
        <f t="shared" si="9"/>
        <v>0</v>
      </c>
      <c r="X188" s="28" t="str">
        <f>IFERROR(IF(W188=0, "", ROUNDUP(W188/I188, 0)*0.00937), "")</f>
        <v/>
      </c>
      <c r="Y188" s="29" t="s">
        <v>24</v>
      </c>
      <c r="Z188" s="30" t="s">
        <v>24</v>
      </c>
    </row>
    <row r="189" spans="1:26" ht="14.45" customHeight="1" x14ac:dyDescent="0.25">
      <c r="A189" s="20"/>
      <c r="B189" s="19" t="s">
        <v>283</v>
      </c>
      <c r="C189" s="19" t="s">
        <v>707</v>
      </c>
      <c r="D189" s="97">
        <v>4301051384</v>
      </c>
      <c r="E189" s="193">
        <v>4680115881211</v>
      </c>
      <c r="F189" s="194"/>
      <c r="G189" s="21">
        <v>0.4</v>
      </c>
      <c r="H189" s="22">
        <v>6</v>
      </c>
      <c r="I189" s="21">
        <v>2.4</v>
      </c>
      <c r="J189" s="21">
        <v>2.6</v>
      </c>
      <c r="K189" s="22">
        <v>156</v>
      </c>
      <c r="L189" s="98" t="s">
        <v>593</v>
      </c>
      <c r="M189" s="22">
        <v>45</v>
      </c>
      <c r="N189" s="207" t="s">
        <v>284</v>
      </c>
      <c r="O189" s="208"/>
      <c r="P189" s="208"/>
      <c r="Q189" s="208"/>
      <c r="R189" s="209"/>
      <c r="S189" s="24" t="s">
        <v>24</v>
      </c>
      <c r="T189" s="24" t="s">
        <v>24</v>
      </c>
      <c r="U189" s="25" t="s">
        <v>25</v>
      </c>
      <c r="V189" s="99">
        <v>0</v>
      </c>
      <c r="W189" s="100">
        <f t="shared" si="9"/>
        <v>0</v>
      </c>
      <c r="X189" s="28" t="str">
        <f>IFERROR(IF(W189=0, "", ROUNDUP(W189/I189, 0)*0.00753), "")</f>
        <v/>
      </c>
      <c r="Y189" s="29" t="s">
        <v>24</v>
      </c>
      <c r="Z189" s="30" t="s">
        <v>24</v>
      </c>
    </row>
    <row r="190" spans="1:26" ht="14.45" customHeight="1" x14ac:dyDescent="0.25">
      <c r="A190" s="20"/>
      <c r="B190" s="19" t="s">
        <v>285</v>
      </c>
      <c r="C190" s="19" t="s">
        <v>708</v>
      </c>
      <c r="D190" s="97">
        <v>4301051378</v>
      </c>
      <c r="E190" s="193">
        <v>4680115881020</v>
      </c>
      <c r="F190" s="194"/>
      <c r="G190" s="21">
        <v>0.84</v>
      </c>
      <c r="H190" s="22">
        <v>4</v>
      </c>
      <c r="I190" s="21">
        <v>3.36</v>
      </c>
      <c r="J190" s="21">
        <v>3.57</v>
      </c>
      <c r="K190" s="22">
        <v>120</v>
      </c>
      <c r="L190" s="98" t="s">
        <v>593</v>
      </c>
      <c r="M190" s="22">
        <v>45</v>
      </c>
      <c r="N190" s="198" t="s">
        <v>286</v>
      </c>
      <c r="O190" s="199"/>
      <c r="P190" s="199"/>
      <c r="Q190" s="199"/>
      <c r="R190" s="200"/>
      <c r="S190" s="24" t="s">
        <v>24</v>
      </c>
      <c r="T190" s="24" t="s">
        <v>24</v>
      </c>
      <c r="U190" s="25" t="s">
        <v>25</v>
      </c>
      <c r="V190" s="99">
        <v>0</v>
      </c>
      <c r="W190" s="100">
        <f t="shared" si="9"/>
        <v>0</v>
      </c>
      <c r="X190" s="28" t="str">
        <f>IFERROR(IF(W190=0, "", ROUNDUP(W190/I190, 0)*0.00937), "")</f>
        <v/>
      </c>
      <c r="Y190" s="29" t="s">
        <v>24</v>
      </c>
      <c r="Z190" s="30" t="s">
        <v>24</v>
      </c>
    </row>
    <row r="191" spans="1:26" ht="14.45" customHeight="1" x14ac:dyDescent="0.25">
      <c r="A191" s="20" t="s">
        <v>288</v>
      </c>
      <c r="B191" s="19" t="s">
        <v>287</v>
      </c>
      <c r="C191" s="19" t="s">
        <v>709</v>
      </c>
      <c r="D191" s="97">
        <v>4301051134</v>
      </c>
      <c r="E191" s="193">
        <v>4607091381672</v>
      </c>
      <c r="F191" s="194"/>
      <c r="G191" s="21">
        <v>0.6</v>
      </c>
      <c r="H191" s="22">
        <v>6</v>
      </c>
      <c r="I191" s="21">
        <v>3.6</v>
      </c>
      <c r="J191" s="21">
        <v>3.8759999999999999</v>
      </c>
      <c r="K191" s="22">
        <v>120</v>
      </c>
      <c r="L191" s="98" t="s">
        <v>593</v>
      </c>
      <c r="M191" s="22">
        <v>40</v>
      </c>
      <c r="N191" s="224" t="s">
        <v>289</v>
      </c>
      <c r="O191" s="225"/>
      <c r="P191" s="225"/>
      <c r="Q191" s="225"/>
      <c r="R191" s="226"/>
      <c r="S191" s="24" t="s">
        <v>24</v>
      </c>
      <c r="T191" s="24" t="s">
        <v>24</v>
      </c>
      <c r="U191" s="25" t="s">
        <v>25</v>
      </c>
      <c r="V191" s="99">
        <v>14.4</v>
      </c>
      <c r="W191" s="100">
        <f t="shared" si="9"/>
        <v>14.4</v>
      </c>
      <c r="X191" s="28">
        <f>IFERROR(IF(W191=0, "", ROUNDUP(W191/I191, 0)*0.00937), "")</f>
        <v>3.7479999999999999E-2</v>
      </c>
      <c r="Y191" s="29" t="s">
        <v>24</v>
      </c>
      <c r="Z191" s="30" t="s">
        <v>24</v>
      </c>
    </row>
    <row r="192" spans="1:26" ht="14.45" customHeight="1" x14ac:dyDescent="0.25">
      <c r="A192" s="20" t="s">
        <v>291</v>
      </c>
      <c r="B192" s="19" t="s">
        <v>290</v>
      </c>
      <c r="C192" s="19" t="s">
        <v>710</v>
      </c>
      <c r="D192" s="97">
        <v>4301051130</v>
      </c>
      <c r="E192" s="193">
        <v>4607091387537</v>
      </c>
      <c r="F192" s="194"/>
      <c r="G192" s="21">
        <v>0.45</v>
      </c>
      <c r="H192" s="22">
        <v>6</v>
      </c>
      <c r="I192" s="21">
        <v>2.7</v>
      </c>
      <c r="J192" s="21">
        <v>2.99</v>
      </c>
      <c r="K192" s="22">
        <v>156</v>
      </c>
      <c r="L192" s="98" t="s">
        <v>593</v>
      </c>
      <c r="M192" s="22">
        <v>40</v>
      </c>
      <c r="N192" s="224" t="s">
        <v>292</v>
      </c>
      <c r="O192" s="225"/>
      <c r="P192" s="225"/>
      <c r="Q192" s="225"/>
      <c r="R192" s="226"/>
      <c r="S192" s="24" t="s">
        <v>24</v>
      </c>
      <c r="T192" s="24" t="s">
        <v>24</v>
      </c>
      <c r="U192" s="25" t="s">
        <v>25</v>
      </c>
      <c r="V192" s="99">
        <v>0</v>
      </c>
      <c r="W192" s="100">
        <f t="shared" si="9"/>
        <v>0</v>
      </c>
      <c r="X192" s="28" t="str">
        <f t="shared" ref="X192:X198" si="10">IFERROR(IF(W192=0, "", ROUNDUP(W192/I192, 0)*0.00753), "")</f>
        <v/>
      </c>
      <c r="Y192" s="29" t="s">
        <v>24</v>
      </c>
      <c r="Z192" s="30" t="s">
        <v>24</v>
      </c>
    </row>
    <row r="193" spans="1:26" ht="14.45" customHeight="1" x14ac:dyDescent="0.25">
      <c r="A193" s="20" t="s">
        <v>294</v>
      </c>
      <c r="B193" s="19" t="s">
        <v>293</v>
      </c>
      <c r="C193" s="19" t="s">
        <v>711</v>
      </c>
      <c r="D193" s="97">
        <v>4301051132</v>
      </c>
      <c r="E193" s="193">
        <v>4607091387513</v>
      </c>
      <c r="F193" s="194"/>
      <c r="G193" s="21">
        <v>0.45</v>
      </c>
      <c r="H193" s="22">
        <v>6</v>
      </c>
      <c r="I193" s="21">
        <v>2.7</v>
      </c>
      <c r="J193" s="21">
        <v>2.9780000000000002</v>
      </c>
      <c r="K193" s="22">
        <v>156</v>
      </c>
      <c r="L193" s="98" t="s">
        <v>593</v>
      </c>
      <c r="M193" s="22">
        <v>40</v>
      </c>
      <c r="N193" s="198" t="s">
        <v>295</v>
      </c>
      <c r="O193" s="199"/>
      <c r="P193" s="199"/>
      <c r="Q193" s="199"/>
      <c r="R193" s="200"/>
      <c r="S193" s="24" t="s">
        <v>24</v>
      </c>
      <c r="T193" s="24" t="s">
        <v>24</v>
      </c>
      <c r="U193" s="25" t="s">
        <v>25</v>
      </c>
      <c r="V193" s="99">
        <v>0</v>
      </c>
      <c r="W193" s="100">
        <f t="shared" si="9"/>
        <v>0</v>
      </c>
      <c r="X193" s="28" t="str">
        <f t="shared" si="10"/>
        <v/>
      </c>
      <c r="Y193" s="29" t="s">
        <v>24</v>
      </c>
      <c r="Z193" s="30" t="s">
        <v>24</v>
      </c>
    </row>
    <row r="194" spans="1:26" ht="14.45" customHeight="1" x14ac:dyDescent="0.25">
      <c r="A194" s="20" t="s">
        <v>297</v>
      </c>
      <c r="B194" s="19" t="s">
        <v>296</v>
      </c>
      <c r="C194" s="19" t="s">
        <v>712</v>
      </c>
      <c r="D194" s="97">
        <v>4301051468</v>
      </c>
      <c r="E194" s="193">
        <v>4680115880092</v>
      </c>
      <c r="F194" s="194"/>
      <c r="G194" s="21">
        <v>0.4</v>
      </c>
      <c r="H194" s="22">
        <v>6</v>
      </c>
      <c r="I194" s="21">
        <v>2.4</v>
      </c>
      <c r="J194" s="21">
        <v>2.6720000000000002</v>
      </c>
      <c r="K194" s="22">
        <v>156</v>
      </c>
      <c r="L194" s="98" t="s">
        <v>620</v>
      </c>
      <c r="M194" s="22">
        <v>45</v>
      </c>
      <c r="N194" s="207" t="s">
        <v>298</v>
      </c>
      <c r="O194" s="208"/>
      <c r="P194" s="208"/>
      <c r="Q194" s="208"/>
      <c r="R194" s="209"/>
      <c r="S194" s="24" t="s">
        <v>273</v>
      </c>
      <c r="T194" s="24" t="s">
        <v>24</v>
      </c>
      <c r="U194" s="25" t="s">
        <v>25</v>
      </c>
      <c r="V194" s="99">
        <v>0</v>
      </c>
      <c r="W194" s="100">
        <f t="shared" si="9"/>
        <v>0</v>
      </c>
      <c r="X194" s="28" t="str">
        <f t="shared" si="10"/>
        <v/>
      </c>
      <c r="Y194" s="29" t="s">
        <v>24</v>
      </c>
      <c r="Z194" s="30" t="s">
        <v>24</v>
      </c>
    </row>
    <row r="195" spans="1:26" ht="14.45" customHeight="1" x14ac:dyDescent="0.25">
      <c r="A195" s="20"/>
      <c r="B195" s="19" t="s">
        <v>296</v>
      </c>
      <c r="C195" s="19" t="s">
        <v>713</v>
      </c>
      <c r="D195" s="97">
        <v>4301051371</v>
      </c>
      <c r="E195" s="193">
        <v>4680115880092</v>
      </c>
      <c r="F195" s="194"/>
      <c r="G195" s="21">
        <v>0.4</v>
      </c>
      <c r="H195" s="22">
        <v>6</v>
      </c>
      <c r="I195" s="21">
        <v>2.4</v>
      </c>
      <c r="J195" s="21">
        <v>2.6720000000000002</v>
      </c>
      <c r="K195" s="22">
        <v>156</v>
      </c>
      <c r="L195" s="98" t="s">
        <v>620</v>
      </c>
      <c r="M195" s="22">
        <v>40</v>
      </c>
      <c r="N195" s="224" t="s">
        <v>299</v>
      </c>
      <c r="O195" s="225"/>
      <c r="P195" s="225"/>
      <c r="Q195" s="225"/>
      <c r="R195" s="226"/>
      <c r="S195" s="24" t="s">
        <v>24</v>
      </c>
      <c r="T195" s="24" t="s">
        <v>24</v>
      </c>
      <c r="U195" s="25" t="s">
        <v>25</v>
      </c>
      <c r="V195" s="99">
        <v>0</v>
      </c>
      <c r="W195" s="100">
        <f t="shared" si="9"/>
        <v>0</v>
      </c>
      <c r="X195" s="28" t="str">
        <f t="shared" si="10"/>
        <v/>
      </c>
      <c r="Y195" s="29" t="s">
        <v>24</v>
      </c>
      <c r="Z195" s="30" t="s">
        <v>24</v>
      </c>
    </row>
    <row r="196" spans="1:26" ht="14.45" customHeight="1" x14ac:dyDescent="0.25">
      <c r="A196" s="20"/>
      <c r="B196" s="19" t="s">
        <v>300</v>
      </c>
      <c r="C196" s="19" t="s">
        <v>714</v>
      </c>
      <c r="D196" s="97">
        <v>4301051469</v>
      </c>
      <c r="E196" s="193">
        <v>4680115880221</v>
      </c>
      <c r="F196" s="194"/>
      <c r="G196" s="21">
        <v>0.4</v>
      </c>
      <c r="H196" s="22">
        <v>6</v>
      </c>
      <c r="I196" s="21">
        <v>2.4</v>
      </c>
      <c r="J196" s="21">
        <v>2.6720000000000002</v>
      </c>
      <c r="K196" s="22">
        <v>156</v>
      </c>
      <c r="L196" s="98" t="s">
        <v>620</v>
      </c>
      <c r="M196" s="22">
        <v>45</v>
      </c>
      <c r="N196" s="224" t="s">
        <v>301</v>
      </c>
      <c r="O196" s="225"/>
      <c r="P196" s="225"/>
      <c r="Q196" s="225"/>
      <c r="R196" s="226"/>
      <c r="S196" s="24" t="s">
        <v>273</v>
      </c>
      <c r="T196" s="24" t="s">
        <v>24</v>
      </c>
      <c r="U196" s="25" t="s">
        <v>25</v>
      </c>
      <c r="V196" s="99">
        <v>0</v>
      </c>
      <c r="W196" s="100">
        <f t="shared" si="9"/>
        <v>0</v>
      </c>
      <c r="X196" s="28" t="str">
        <f t="shared" si="10"/>
        <v/>
      </c>
      <c r="Y196" s="29" t="s">
        <v>24</v>
      </c>
      <c r="Z196" s="30" t="s">
        <v>24</v>
      </c>
    </row>
    <row r="197" spans="1:26" ht="14.45" customHeight="1" x14ac:dyDescent="0.25">
      <c r="A197" s="20"/>
      <c r="B197" s="19" t="s">
        <v>300</v>
      </c>
      <c r="C197" s="19" t="s">
        <v>715</v>
      </c>
      <c r="D197" s="97">
        <v>4301051372</v>
      </c>
      <c r="E197" s="193">
        <v>4680115880221</v>
      </c>
      <c r="F197" s="194"/>
      <c r="G197" s="21">
        <v>0.4</v>
      </c>
      <c r="H197" s="22">
        <v>6</v>
      </c>
      <c r="I197" s="21">
        <v>2.4</v>
      </c>
      <c r="J197" s="21">
        <v>2.6720000000000002</v>
      </c>
      <c r="K197" s="22">
        <v>156</v>
      </c>
      <c r="L197" s="98" t="s">
        <v>620</v>
      </c>
      <c r="M197" s="22">
        <v>40</v>
      </c>
      <c r="N197" s="224" t="s">
        <v>301</v>
      </c>
      <c r="O197" s="225"/>
      <c r="P197" s="225"/>
      <c r="Q197" s="225"/>
      <c r="R197" s="226"/>
      <c r="S197" s="24" t="s">
        <v>24</v>
      </c>
      <c r="T197" s="24" t="s">
        <v>24</v>
      </c>
      <c r="U197" s="25" t="s">
        <v>25</v>
      </c>
      <c r="V197" s="99">
        <v>0</v>
      </c>
      <c r="W197" s="100">
        <f t="shared" si="9"/>
        <v>0</v>
      </c>
      <c r="X197" s="28" t="str">
        <f t="shared" si="10"/>
        <v/>
      </c>
      <c r="Y197" s="29" t="s">
        <v>24</v>
      </c>
      <c r="Z197" s="30" t="s">
        <v>24</v>
      </c>
    </row>
    <row r="198" spans="1:26" ht="14.45" customHeight="1" x14ac:dyDescent="0.25">
      <c r="A198" s="20"/>
      <c r="B198" s="19" t="s">
        <v>302</v>
      </c>
      <c r="C198" s="19" t="s">
        <v>716</v>
      </c>
      <c r="D198" s="97">
        <v>4301051326</v>
      </c>
      <c r="E198" s="193">
        <v>4680115880504</v>
      </c>
      <c r="F198" s="194"/>
      <c r="G198" s="21">
        <v>0.4</v>
      </c>
      <c r="H198" s="22">
        <v>6</v>
      </c>
      <c r="I198" s="21">
        <v>2.4</v>
      </c>
      <c r="J198" s="21">
        <v>2.6720000000000002</v>
      </c>
      <c r="K198" s="22">
        <v>156</v>
      </c>
      <c r="L198" s="98" t="s">
        <v>593</v>
      </c>
      <c r="M198" s="22">
        <v>40</v>
      </c>
      <c r="N198" s="230" t="s">
        <v>303</v>
      </c>
      <c r="O198" s="231"/>
      <c r="P198" s="231"/>
      <c r="Q198" s="231"/>
      <c r="R198" s="232"/>
      <c r="S198" s="24" t="s">
        <v>24</v>
      </c>
      <c r="T198" s="24" t="s">
        <v>24</v>
      </c>
      <c r="U198" s="25" t="s">
        <v>25</v>
      </c>
      <c r="V198" s="99">
        <v>0</v>
      </c>
      <c r="W198" s="100">
        <f t="shared" si="9"/>
        <v>0</v>
      </c>
      <c r="X198" s="28" t="str">
        <f t="shared" si="10"/>
        <v/>
      </c>
      <c r="Y198" s="29" t="s">
        <v>24</v>
      </c>
      <c r="Z198" s="30" t="s">
        <v>24</v>
      </c>
    </row>
    <row r="199" spans="1:26" x14ac:dyDescent="0.25">
      <c r="A199" s="32"/>
      <c r="B199" s="219"/>
      <c r="C199" s="220"/>
      <c r="D199" s="220"/>
      <c r="E199" s="220"/>
      <c r="F199" s="220"/>
      <c r="G199" s="220"/>
      <c r="H199" s="220"/>
      <c r="I199" s="220"/>
      <c r="J199" s="220"/>
      <c r="K199" s="220"/>
      <c r="L199" s="220"/>
      <c r="M199" s="221"/>
      <c r="N199" s="216" t="s">
        <v>26</v>
      </c>
      <c r="O199" s="217"/>
      <c r="P199" s="217"/>
      <c r="Q199" s="217"/>
      <c r="R199" s="217"/>
      <c r="S199" s="217"/>
      <c r="T199" s="218"/>
      <c r="U199" s="38" t="s">
        <v>27</v>
      </c>
      <c r="V199" s="40">
        <f>IFERROR(V175/I175, "0")+IFERROR(V176/I176, "0")+IFERROR(V177/I177, "0")+IFERROR(V178/I178, "0")+IFERROR(V179/I179, "0")+IFERROR(V180/I180, "0")+IFERROR(V181/I181, "0")+IFERROR(V182/I182, "0")+IFERROR(V183/I183, "0")+IFERROR(V184/I184, "0")+IFERROR(V185/I185, "0")+IFERROR(V186/I186, "0")+IFERROR(V187/I187, "0")+IFERROR(V188/I188, "0")+IFERROR(V189/I189, "0")+IFERROR(V190/I190, "0")+IFERROR(V191/I191, "0")+IFERROR(V192/I192, "0")+IFERROR(V193/I193, "0")+IFERROR(V194/I194, "0")+IFERROR(V195/I195, "0")+IFERROR(V196/I196, "0")+IFERROR(V197/I197, "0")+IFERROR(V198/I198, "0")</f>
        <v>54</v>
      </c>
      <c r="W199" s="40">
        <f>IFERROR(W175/I175, "0")+IFERROR(W176/I176, "0")+IFERROR(W177/I177, "0")+IFERROR(W178/I178, "0")+IFERROR(W179/I179, "0")+IFERROR(W180/I180, "0")+IFERROR(W181/I181, "0")+IFERROR(W182/I182, "0")+IFERROR(W183/I183, "0")+IFERROR(W184/I184, "0")+IFERROR(W185/I185, "0")+IFERROR(W186/I186, "0")+IFERROR(W187/I187, "0")+IFERROR(W188/I188, "0")+IFERROR(W189/I189, "0")+IFERROR(W190/I190, "0")+IFERROR(W191/I191, "0")+IFERROR(W192/I192, "0")+IFERROR(W193/I193, "0")+IFERROR(W194/I194, "0")+IFERROR(W195/I195, "0")+IFERROR(W196/I196, "0")+IFERROR(W197/I197, "0")+IFERROR(W198/I198, "0")</f>
        <v>54</v>
      </c>
      <c r="X199" s="40">
        <f>IFERROR(IF(X175="", 0, X175), "0")+IFERROR(IF(X176="", 0, X176), "0")+IFERROR(IF(X177="", 0, X177), "0")+IFERROR(IF(X178="", 0, X178), "0")+IFERROR(IF(X179="", 0, X179), "0")+IFERROR(IF(X180="", 0, X180), "0")+IFERROR(IF(X181="", 0, X181), "0")+IFERROR(IF(X182="", 0, X182), "0")+IFERROR(IF(X183="", 0, X183), "0")+IFERROR(IF(X184="", 0, X184), "0")+IFERROR(IF(X185="", 0, X185), "0")+IFERROR(IF(X186="", 0, X186), "0")+IFERROR(IF(X187="", 0, X187), "0")+IFERROR(IF(X188="", 0, X188), "0")+IFERROR(IF(X189="", 0, X189), "0")+IFERROR(IF(X190="", 0, X190), "0")+IFERROR(IF(X191="", 0, X191), "0")+IFERROR(IF(X192="", 0, X192), "0")+IFERROR(IF(X193="", 0, X193), "0")+IFERROR(IF(X194="", 0, X194), "0")+IFERROR(IF(X195="", 0, X195), "0")+IFERROR(IF(X196="", 0, X196), "0")+IFERROR(IF(X197="", 0, X197), "0")+IFERROR(IF(X198="", 0, X198), "0")</f>
        <v>1.1249799999999999</v>
      </c>
      <c r="Y199" s="41"/>
      <c r="Z199" s="41"/>
    </row>
    <row r="200" spans="1:26" x14ac:dyDescent="0.25">
      <c r="A200" s="32"/>
      <c r="B200" s="222"/>
      <c r="C200" s="222"/>
      <c r="D200" s="222"/>
      <c r="E200" s="222"/>
      <c r="F200" s="222"/>
      <c r="G200" s="222"/>
      <c r="H200" s="222"/>
      <c r="I200" s="222"/>
      <c r="J200" s="222"/>
      <c r="K200" s="222"/>
      <c r="L200" s="222"/>
      <c r="M200" s="223"/>
      <c r="N200" s="216" t="s">
        <v>26</v>
      </c>
      <c r="O200" s="217"/>
      <c r="P200" s="217"/>
      <c r="Q200" s="217"/>
      <c r="R200" s="217"/>
      <c r="S200" s="217"/>
      <c r="T200" s="218"/>
      <c r="U200" s="38" t="s">
        <v>25</v>
      </c>
      <c r="V200" s="40">
        <f>IFERROR(SUM(V175:V198), "0")</f>
        <v>419.4</v>
      </c>
      <c r="W200" s="40">
        <f>IFERROR(SUM(W175:W198), "0")</f>
        <v>419.4</v>
      </c>
      <c r="X200" s="38"/>
      <c r="Y200" s="41"/>
      <c r="Z200" s="41"/>
    </row>
    <row r="201" spans="1:26" x14ac:dyDescent="0.25">
      <c r="A201" s="1"/>
      <c r="B201" s="213" t="s">
        <v>160</v>
      </c>
      <c r="C201" s="214"/>
      <c r="D201" s="214"/>
      <c r="E201" s="214"/>
      <c r="F201" s="214"/>
      <c r="G201" s="214"/>
      <c r="H201" s="214"/>
      <c r="I201" s="214"/>
      <c r="J201" s="214"/>
      <c r="K201" s="214"/>
      <c r="L201" s="214"/>
      <c r="M201" s="214"/>
      <c r="N201" s="214"/>
      <c r="O201" s="214"/>
      <c r="P201" s="214"/>
      <c r="Q201" s="214"/>
      <c r="R201" s="214"/>
      <c r="S201" s="214"/>
      <c r="T201" s="214"/>
      <c r="U201" s="214"/>
      <c r="V201" s="214"/>
      <c r="W201" s="214"/>
      <c r="X201" s="215"/>
      <c r="Y201" s="18"/>
      <c r="Z201" s="18"/>
    </row>
    <row r="202" spans="1:26" ht="14.45" customHeight="1" x14ac:dyDescent="0.25">
      <c r="A202" s="20" t="s">
        <v>305</v>
      </c>
      <c r="B202" s="19" t="s">
        <v>304</v>
      </c>
      <c r="C202" s="19" t="s">
        <v>717</v>
      </c>
      <c r="D202" s="97">
        <v>4301060326</v>
      </c>
      <c r="E202" s="193">
        <v>4607091380880</v>
      </c>
      <c r="F202" s="194"/>
      <c r="G202" s="21">
        <v>1.4</v>
      </c>
      <c r="H202" s="22">
        <v>6</v>
      </c>
      <c r="I202" s="21">
        <v>8.4</v>
      </c>
      <c r="J202" s="21">
        <v>8.9640000000000004</v>
      </c>
      <c r="K202" s="22">
        <v>56</v>
      </c>
      <c r="L202" s="98" t="s">
        <v>593</v>
      </c>
      <c r="M202" s="22">
        <v>30</v>
      </c>
      <c r="N202" s="207" t="s">
        <v>306</v>
      </c>
      <c r="O202" s="208"/>
      <c r="P202" s="208"/>
      <c r="Q202" s="208"/>
      <c r="R202" s="209"/>
      <c r="S202" s="24" t="s">
        <v>24</v>
      </c>
      <c r="T202" s="24" t="s">
        <v>24</v>
      </c>
      <c r="U202" s="25" t="s">
        <v>25</v>
      </c>
      <c r="V202" s="99">
        <v>8.4</v>
      </c>
      <c r="W202" s="100">
        <f t="shared" ref="W202:W207" si="11">IFERROR(IF(V202="", 0, CEILING(V202/$I202, 1)*$I202), "")</f>
        <v>8.4</v>
      </c>
      <c r="X202" s="28">
        <f>IFERROR(IF(W202=0, "", ROUNDUP(W202/I202, 0)*0.02175), "")</f>
        <v>2.1749999999999999E-2</v>
      </c>
      <c r="Y202" s="29" t="s">
        <v>24</v>
      </c>
      <c r="Z202" s="30" t="s">
        <v>24</v>
      </c>
    </row>
    <row r="203" spans="1:26" ht="14.45" customHeight="1" x14ac:dyDescent="0.25">
      <c r="A203" s="20" t="s">
        <v>308</v>
      </c>
      <c r="B203" s="19" t="s">
        <v>307</v>
      </c>
      <c r="C203" s="19" t="s">
        <v>718</v>
      </c>
      <c r="D203" s="97">
        <v>4301060308</v>
      </c>
      <c r="E203" s="193">
        <v>4607091384482</v>
      </c>
      <c r="F203" s="194"/>
      <c r="G203" s="21">
        <v>1.3</v>
      </c>
      <c r="H203" s="22">
        <v>6</v>
      </c>
      <c r="I203" s="21">
        <v>7.8</v>
      </c>
      <c r="J203" s="21">
        <v>8.3640000000000008</v>
      </c>
      <c r="K203" s="22">
        <v>56</v>
      </c>
      <c r="L203" s="98" t="s">
        <v>593</v>
      </c>
      <c r="M203" s="22">
        <v>30</v>
      </c>
      <c r="N203" s="224" t="s">
        <v>309</v>
      </c>
      <c r="O203" s="225"/>
      <c r="P203" s="225"/>
      <c r="Q203" s="225"/>
      <c r="R203" s="226"/>
      <c r="S203" s="24" t="s">
        <v>24</v>
      </c>
      <c r="T203" s="24" t="s">
        <v>24</v>
      </c>
      <c r="U203" s="25" t="s">
        <v>25</v>
      </c>
      <c r="V203" s="99">
        <v>54.6</v>
      </c>
      <c r="W203" s="100">
        <f t="shared" si="11"/>
        <v>54.6</v>
      </c>
      <c r="X203" s="28">
        <f>IFERROR(IF(W203=0, "", ROUNDUP(W203/I203, 0)*0.02175), "")</f>
        <v>0.15225</v>
      </c>
      <c r="Y203" s="29" t="s">
        <v>24</v>
      </c>
      <c r="Z203" s="30" t="s">
        <v>24</v>
      </c>
    </row>
    <row r="204" spans="1:26" ht="14.45" customHeight="1" x14ac:dyDescent="0.25">
      <c r="A204" s="20" t="s">
        <v>311</v>
      </c>
      <c r="B204" s="19" t="s">
        <v>310</v>
      </c>
      <c r="C204" s="19" t="s">
        <v>719</v>
      </c>
      <c r="D204" s="97">
        <v>4301060325</v>
      </c>
      <c r="E204" s="193">
        <v>4607091380897</v>
      </c>
      <c r="F204" s="194"/>
      <c r="G204" s="21">
        <v>1.4</v>
      </c>
      <c r="H204" s="22">
        <v>6</v>
      </c>
      <c r="I204" s="21">
        <v>8.4</v>
      </c>
      <c r="J204" s="21">
        <v>8.9640000000000004</v>
      </c>
      <c r="K204" s="22">
        <v>56</v>
      </c>
      <c r="L204" s="98" t="s">
        <v>593</v>
      </c>
      <c r="M204" s="22">
        <v>30</v>
      </c>
      <c r="N204" s="207" t="s">
        <v>312</v>
      </c>
      <c r="O204" s="208"/>
      <c r="P204" s="208"/>
      <c r="Q204" s="208"/>
      <c r="R204" s="209"/>
      <c r="S204" s="24" t="s">
        <v>24</v>
      </c>
      <c r="T204" s="24" t="s">
        <v>24</v>
      </c>
      <c r="U204" s="25" t="s">
        <v>25</v>
      </c>
      <c r="V204" s="99">
        <v>8.4</v>
      </c>
      <c r="W204" s="100">
        <f t="shared" si="11"/>
        <v>8.4</v>
      </c>
      <c r="X204" s="28">
        <f>IFERROR(IF(W204=0, "", ROUNDUP(W204/I204, 0)*0.02175), "")</f>
        <v>2.1749999999999999E-2</v>
      </c>
      <c r="Y204" s="29" t="s">
        <v>24</v>
      </c>
      <c r="Z204" s="30" t="s">
        <v>24</v>
      </c>
    </row>
    <row r="205" spans="1:26" ht="14.45" customHeight="1" x14ac:dyDescent="0.25">
      <c r="A205" s="20"/>
      <c r="B205" s="19" t="s">
        <v>313</v>
      </c>
      <c r="C205" s="19" t="s">
        <v>720</v>
      </c>
      <c r="D205" s="97">
        <v>4301060338</v>
      </c>
      <c r="E205" s="193">
        <v>4680115880801</v>
      </c>
      <c r="F205" s="194"/>
      <c r="G205" s="21">
        <v>0.4</v>
      </c>
      <c r="H205" s="22">
        <v>6</v>
      </c>
      <c r="I205" s="21">
        <v>2.4</v>
      </c>
      <c r="J205" s="21">
        <v>2.6720000000000002</v>
      </c>
      <c r="K205" s="22">
        <v>156</v>
      </c>
      <c r="L205" s="98" t="s">
        <v>593</v>
      </c>
      <c r="M205" s="22">
        <v>40</v>
      </c>
      <c r="N205" s="198" t="s">
        <v>314</v>
      </c>
      <c r="O205" s="199"/>
      <c r="P205" s="199"/>
      <c r="Q205" s="199"/>
      <c r="R205" s="200"/>
      <c r="S205" s="24" t="s">
        <v>24</v>
      </c>
      <c r="T205" s="24" t="s">
        <v>24</v>
      </c>
      <c r="U205" s="25" t="s">
        <v>25</v>
      </c>
      <c r="V205" s="99">
        <v>0</v>
      </c>
      <c r="W205" s="100">
        <f t="shared" si="11"/>
        <v>0</v>
      </c>
      <c r="X205" s="28" t="str">
        <f>IFERROR(IF(W205=0, "", ROUNDUP(W205/I205, 0)*0.00753), "")</f>
        <v/>
      </c>
      <c r="Y205" s="29" t="s">
        <v>24</v>
      </c>
      <c r="Z205" s="30" t="s">
        <v>24</v>
      </c>
    </row>
    <row r="206" spans="1:26" ht="14.45" customHeight="1" x14ac:dyDescent="0.25">
      <c r="A206" s="20"/>
      <c r="B206" s="19" t="s">
        <v>315</v>
      </c>
      <c r="C206" s="19" t="s">
        <v>721</v>
      </c>
      <c r="D206" s="97">
        <v>4301060339</v>
      </c>
      <c r="E206" s="193">
        <v>4680115880818</v>
      </c>
      <c r="F206" s="194"/>
      <c r="G206" s="21">
        <v>0.4</v>
      </c>
      <c r="H206" s="22">
        <v>6</v>
      </c>
      <c r="I206" s="21">
        <v>2.4</v>
      </c>
      <c r="J206" s="21">
        <v>2.6720000000000002</v>
      </c>
      <c r="K206" s="22">
        <v>156</v>
      </c>
      <c r="L206" s="98" t="s">
        <v>593</v>
      </c>
      <c r="M206" s="22">
        <v>40</v>
      </c>
      <c r="N206" s="198" t="s">
        <v>316</v>
      </c>
      <c r="O206" s="199"/>
      <c r="P206" s="199"/>
      <c r="Q206" s="199"/>
      <c r="R206" s="200"/>
      <c r="S206" s="24" t="s">
        <v>24</v>
      </c>
      <c r="T206" s="24" t="s">
        <v>24</v>
      </c>
      <c r="U206" s="25" t="s">
        <v>25</v>
      </c>
      <c r="V206" s="99">
        <v>0</v>
      </c>
      <c r="W206" s="100">
        <f t="shared" si="11"/>
        <v>0</v>
      </c>
      <c r="X206" s="28" t="str">
        <f>IFERROR(IF(W206=0, "", ROUNDUP(W206/I206, 0)*0.00753), "")</f>
        <v/>
      </c>
      <c r="Y206" s="29" t="s">
        <v>24</v>
      </c>
      <c r="Z206" s="30" t="s">
        <v>24</v>
      </c>
    </row>
    <row r="207" spans="1:26" ht="14.45" customHeight="1" x14ac:dyDescent="0.25">
      <c r="A207" s="20"/>
      <c r="B207" s="19" t="s">
        <v>317</v>
      </c>
      <c r="C207" s="19" t="s">
        <v>722</v>
      </c>
      <c r="D207" s="97">
        <v>4301060337</v>
      </c>
      <c r="E207" s="193">
        <v>4680115880368</v>
      </c>
      <c r="F207" s="194"/>
      <c r="G207" s="21">
        <v>1</v>
      </c>
      <c r="H207" s="22">
        <v>4</v>
      </c>
      <c r="I207" s="21">
        <v>4</v>
      </c>
      <c r="J207" s="21">
        <v>4.3600000000000003</v>
      </c>
      <c r="K207" s="22">
        <v>104</v>
      </c>
      <c r="L207" s="98" t="s">
        <v>620</v>
      </c>
      <c r="M207" s="22">
        <v>40</v>
      </c>
      <c r="N207" s="201" t="s">
        <v>318</v>
      </c>
      <c r="O207" s="202"/>
      <c r="P207" s="202"/>
      <c r="Q207" s="202"/>
      <c r="R207" s="203"/>
      <c r="S207" s="24" t="s">
        <v>24</v>
      </c>
      <c r="T207" s="24" t="s">
        <v>24</v>
      </c>
      <c r="U207" s="25" t="s">
        <v>25</v>
      </c>
      <c r="V207" s="99">
        <v>0</v>
      </c>
      <c r="W207" s="100">
        <f t="shared" si="11"/>
        <v>0</v>
      </c>
      <c r="X207" s="28" t="str">
        <f>IFERROR(IF(W207=0, "", ROUNDUP(W207/I207, 0)*0.01196), "")</f>
        <v/>
      </c>
      <c r="Y207" s="29" t="s">
        <v>24</v>
      </c>
      <c r="Z207" s="30" t="s">
        <v>24</v>
      </c>
    </row>
    <row r="208" spans="1:26" x14ac:dyDescent="0.25">
      <c r="A208" s="32"/>
      <c r="B208" s="219"/>
      <c r="C208" s="220"/>
      <c r="D208" s="220"/>
      <c r="E208" s="220"/>
      <c r="F208" s="220"/>
      <c r="G208" s="220"/>
      <c r="H208" s="220"/>
      <c r="I208" s="220"/>
      <c r="J208" s="220"/>
      <c r="K208" s="220"/>
      <c r="L208" s="220"/>
      <c r="M208" s="221"/>
      <c r="N208" s="216" t="s">
        <v>26</v>
      </c>
      <c r="O208" s="217"/>
      <c r="P208" s="217"/>
      <c r="Q208" s="217"/>
      <c r="R208" s="217"/>
      <c r="S208" s="217"/>
      <c r="T208" s="218"/>
      <c r="U208" s="38" t="s">
        <v>27</v>
      </c>
      <c r="V208" s="40">
        <f>IFERROR(V202/I202, "0")+IFERROR(V203/I203, "0")+IFERROR(V204/I204, "0")+IFERROR(V205/I205, "0")+IFERROR(V206/I206, "0")+IFERROR(V207/I207, "0")</f>
        <v>9</v>
      </c>
      <c r="W208" s="40">
        <f>IFERROR(W202/I202, "0")+IFERROR(W203/I203, "0")+IFERROR(W204/I204, "0")+IFERROR(W205/I205, "0")+IFERROR(W206/I206, "0")+IFERROR(W207/I207, "0")</f>
        <v>9</v>
      </c>
      <c r="X208" s="40">
        <f>IFERROR(IF(X202="", 0, X202), "0")+IFERROR(IF(X203="", 0, X203), "0")+IFERROR(IF(X204="", 0, X204), "0")+IFERROR(IF(X205="", 0, X205), "0")+IFERROR(IF(X206="", 0, X206), "0")+IFERROR(IF(X207="", 0, X207), "0")</f>
        <v>0.19574999999999998</v>
      </c>
      <c r="Y208" s="41"/>
      <c r="Z208" s="41"/>
    </row>
    <row r="209" spans="1:26" x14ac:dyDescent="0.25">
      <c r="A209" s="32"/>
      <c r="B209" s="222"/>
      <c r="C209" s="222"/>
      <c r="D209" s="222"/>
      <c r="E209" s="222"/>
      <c r="F209" s="222"/>
      <c r="G209" s="222"/>
      <c r="H209" s="222"/>
      <c r="I209" s="222"/>
      <c r="J209" s="222"/>
      <c r="K209" s="222"/>
      <c r="L209" s="222"/>
      <c r="M209" s="223"/>
      <c r="N209" s="216" t="s">
        <v>26</v>
      </c>
      <c r="O209" s="217"/>
      <c r="P209" s="217"/>
      <c r="Q209" s="217"/>
      <c r="R209" s="217"/>
      <c r="S209" s="217"/>
      <c r="T209" s="218"/>
      <c r="U209" s="38" t="s">
        <v>25</v>
      </c>
      <c r="V209" s="40">
        <f>IFERROR(SUM(V202:V207), "0")</f>
        <v>71.400000000000006</v>
      </c>
      <c r="W209" s="40">
        <f>IFERROR(SUM(W202:W207), "0")</f>
        <v>71.400000000000006</v>
      </c>
      <c r="X209" s="38"/>
      <c r="Y209" s="41"/>
      <c r="Z209" s="41"/>
    </row>
    <row r="210" spans="1:26" x14ac:dyDescent="0.25">
      <c r="A210" s="1"/>
      <c r="B210" s="213" t="s">
        <v>41</v>
      </c>
      <c r="C210" s="214"/>
      <c r="D210" s="214"/>
      <c r="E210" s="214"/>
      <c r="F210" s="214"/>
      <c r="G210" s="214"/>
      <c r="H210" s="214"/>
      <c r="I210" s="214"/>
      <c r="J210" s="214"/>
      <c r="K210" s="214"/>
      <c r="L210" s="214"/>
      <c r="M210" s="214"/>
      <c r="N210" s="214"/>
      <c r="O210" s="214"/>
      <c r="P210" s="214"/>
      <c r="Q210" s="214"/>
      <c r="R210" s="214"/>
      <c r="S210" s="214"/>
      <c r="T210" s="214"/>
      <c r="U210" s="214"/>
      <c r="V210" s="214"/>
      <c r="W210" s="214"/>
      <c r="X210" s="215"/>
      <c r="Y210" s="18"/>
      <c r="Z210" s="18"/>
    </row>
    <row r="211" spans="1:26" ht="14.45" customHeight="1" x14ac:dyDescent="0.25">
      <c r="A211" s="20"/>
      <c r="B211" s="19" t="s">
        <v>319</v>
      </c>
      <c r="C211" s="19" t="s">
        <v>723</v>
      </c>
      <c r="D211" s="97">
        <v>4301030232</v>
      </c>
      <c r="E211" s="193">
        <v>4607091388374</v>
      </c>
      <c r="F211" s="194"/>
      <c r="G211" s="21">
        <v>0.38</v>
      </c>
      <c r="H211" s="22">
        <v>8</v>
      </c>
      <c r="I211" s="21">
        <v>3.04</v>
      </c>
      <c r="J211" s="21">
        <v>3.28</v>
      </c>
      <c r="K211" s="22">
        <v>156</v>
      </c>
      <c r="L211" s="98" t="s">
        <v>601</v>
      </c>
      <c r="M211" s="22">
        <v>180</v>
      </c>
      <c r="N211" s="195" t="s">
        <v>320</v>
      </c>
      <c r="O211" s="196"/>
      <c r="P211" s="196"/>
      <c r="Q211" s="196"/>
      <c r="R211" s="197"/>
      <c r="S211" s="24" t="s">
        <v>24</v>
      </c>
      <c r="T211" s="24" t="s">
        <v>24</v>
      </c>
      <c r="U211" s="25" t="s">
        <v>25</v>
      </c>
      <c r="V211" s="99">
        <v>0</v>
      </c>
      <c r="W211" s="100">
        <f>IFERROR(IF(V211="", 0, CEILING(V211/$I211, 1)*$I211), "")</f>
        <v>0</v>
      </c>
      <c r="X211" s="28" t="str">
        <f>IFERROR(IF(W211=0, "", ROUNDUP(W211/I211, 0)*0.00753), "")</f>
        <v/>
      </c>
      <c r="Y211" s="29" t="s">
        <v>24</v>
      </c>
      <c r="Z211" s="30" t="s">
        <v>24</v>
      </c>
    </row>
    <row r="212" spans="1:26" ht="14.45" customHeight="1" x14ac:dyDescent="0.25">
      <c r="A212" s="20"/>
      <c r="B212" s="19" t="s">
        <v>321</v>
      </c>
      <c r="C212" s="19" t="s">
        <v>724</v>
      </c>
      <c r="D212" s="97">
        <v>4301030235</v>
      </c>
      <c r="E212" s="193">
        <v>4607091388381</v>
      </c>
      <c r="F212" s="194"/>
      <c r="G212" s="21">
        <v>0.38</v>
      </c>
      <c r="H212" s="22">
        <v>8</v>
      </c>
      <c r="I212" s="21">
        <v>3.04</v>
      </c>
      <c r="J212" s="21">
        <v>3.32</v>
      </c>
      <c r="K212" s="22">
        <v>156</v>
      </c>
      <c r="L212" s="98" t="s">
        <v>601</v>
      </c>
      <c r="M212" s="22">
        <v>180</v>
      </c>
      <c r="N212" s="195" t="s">
        <v>322</v>
      </c>
      <c r="O212" s="196"/>
      <c r="P212" s="196"/>
      <c r="Q212" s="196"/>
      <c r="R212" s="197"/>
      <c r="S212" s="24" t="s">
        <v>24</v>
      </c>
      <c r="T212" s="24" t="s">
        <v>24</v>
      </c>
      <c r="U212" s="25" t="s">
        <v>25</v>
      </c>
      <c r="V212" s="99">
        <v>0</v>
      </c>
      <c r="W212" s="100">
        <f>IFERROR(IF(V212="", 0, CEILING(V212/$I212, 1)*$I212), "")</f>
        <v>0</v>
      </c>
      <c r="X212" s="28" t="str">
        <f>IFERROR(IF(W212=0, "", ROUNDUP(W212/I212, 0)*0.00753), "")</f>
        <v/>
      </c>
      <c r="Y212" s="29" t="s">
        <v>24</v>
      </c>
      <c r="Z212" s="30" t="s">
        <v>24</v>
      </c>
    </row>
    <row r="213" spans="1:26" ht="14.45" customHeight="1" x14ac:dyDescent="0.25">
      <c r="A213" s="20" t="s">
        <v>324</v>
      </c>
      <c r="B213" s="19" t="s">
        <v>323</v>
      </c>
      <c r="C213" s="19" t="s">
        <v>725</v>
      </c>
      <c r="D213" s="97">
        <v>4301030233</v>
      </c>
      <c r="E213" s="193">
        <v>4607091388404</v>
      </c>
      <c r="F213" s="194"/>
      <c r="G213" s="21">
        <v>0.17</v>
      </c>
      <c r="H213" s="22">
        <v>15</v>
      </c>
      <c r="I213" s="21">
        <v>2.5499999999999998</v>
      </c>
      <c r="J213" s="21">
        <v>2.9</v>
      </c>
      <c r="K213" s="22">
        <v>156</v>
      </c>
      <c r="L213" s="98" t="s">
        <v>601</v>
      </c>
      <c r="M213" s="22">
        <v>180</v>
      </c>
      <c r="N213" s="230" t="s">
        <v>325</v>
      </c>
      <c r="O213" s="231"/>
      <c r="P213" s="231"/>
      <c r="Q213" s="231"/>
      <c r="R213" s="232"/>
      <c r="S213" s="24" t="s">
        <v>24</v>
      </c>
      <c r="T213" s="24" t="s">
        <v>24</v>
      </c>
      <c r="U213" s="25" t="s">
        <v>25</v>
      </c>
      <c r="V213" s="99">
        <v>2.5499999999999998</v>
      </c>
      <c r="W213" s="100">
        <f>IFERROR(IF(V213="", 0, CEILING(V213/$I213, 1)*$I213), "")</f>
        <v>2.5499999999999998</v>
      </c>
      <c r="X213" s="28">
        <f>IFERROR(IF(W213=0, "", ROUNDUP(W213/I213, 0)*0.00753), "")</f>
        <v>7.5300000000000002E-3</v>
      </c>
      <c r="Y213" s="29" t="s">
        <v>24</v>
      </c>
      <c r="Z213" s="30" t="s">
        <v>24</v>
      </c>
    </row>
    <row r="214" spans="1:26" x14ac:dyDescent="0.25">
      <c r="A214" s="32"/>
      <c r="B214" s="219"/>
      <c r="C214" s="220"/>
      <c r="D214" s="220"/>
      <c r="E214" s="220"/>
      <c r="F214" s="220"/>
      <c r="G214" s="220"/>
      <c r="H214" s="220"/>
      <c r="I214" s="220"/>
      <c r="J214" s="220"/>
      <c r="K214" s="220"/>
      <c r="L214" s="220"/>
      <c r="M214" s="221"/>
      <c r="N214" s="216" t="s">
        <v>26</v>
      </c>
      <c r="O214" s="217"/>
      <c r="P214" s="217"/>
      <c r="Q214" s="217"/>
      <c r="R214" s="217"/>
      <c r="S214" s="217"/>
      <c r="T214" s="218"/>
      <c r="U214" s="38" t="s">
        <v>27</v>
      </c>
      <c r="V214" s="40">
        <f>IFERROR(V211/I211, "0")+IFERROR(V212/I212, "0")+IFERROR(V213/I213, "0")</f>
        <v>1</v>
      </c>
      <c r="W214" s="40">
        <f>IFERROR(W211/I211, "0")+IFERROR(W212/I212, "0")+IFERROR(W213/I213, "0")</f>
        <v>1</v>
      </c>
      <c r="X214" s="40">
        <f>IFERROR(IF(X211="", 0, X211), "0")+IFERROR(IF(X212="", 0, X212), "0")+IFERROR(IF(X213="", 0, X213), "0")</f>
        <v>7.5300000000000002E-3</v>
      </c>
      <c r="Y214" s="41"/>
      <c r="Z214" s="41"/>
    </row>
    <row r="215" spans="1:26" x14ac:dyDescent="0.25">
      <c r="A215" s="32"/>
      <c r="B215" s="222"/>
      <c r="C215" s="222"/>
      <c r="D215" s="222"/>
      <c r="E215" s="222"/>
      <c r="F215" s="222"/>
      <c r="G215" s="222"/>
      <c r="H215" s="222"/>
      <c r="I215" s="222"/>
      <c r="J215" s="222"/>
      <c r="K215" s="222"/>
      <c r="L215" s="222"/>
      <c r="M215" s="223"/>
      <c r="N215" s="216" t="s">
        <v>26</v>
      </c>
      <c r="O215" s="217"/>
      <c r="P215" s="217"/>
      <c r="Q215" s="217"/>
      <c r="R215" s="217"/>
      <c r="S215" s="217"/>
      <c r="T215" s="218"/>
      <c r="U215" s="38" t="s">
        <v>25</v>
      </c>
      <c r="V215" s="40">
        <f>IFERROR(SUM(V211:V213), "0")</f>
        <v>2.5499999999999998</v>
      </c>
      <c r="W215" s="40">
        <f>IFERROR(SUM(W211:W213), "0")</f>
        <v>2.5499999999999998</v>
      </c>
      <c r="X215" s="38"/>
      <c r="Y215" s="41"/>
      <c r="Z215" s="41"/>
    </row>
    <row r="216" spans="1:26" x14ac:dyDescent="0.25">
      <c r="A216" s="1"/>
      <c r="B216" s="213" t="s">
        <v>326</v>
      </c>
      <c r="C216" s="214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5"/>
      <c r="Y216" s="18"/>
      <c r="Z216" s="18"/>
    </row>
    <row r="217" spans="1:26" ht="14.45" customHeight="1" x14ac:dyDescent="0.25">
      <c r="A217" s="20"/>
      <c r="B217" s="19" t="s">
        <v>327</v>
      </c>
      <c r="C217" s="19" t="s">
        <v>726</v>
      </c>
      <c r="D217" s="97">
        <v>4301180002</v>
      </c>
      <c r="E217" s="193">
        <v>4680115880122</v>
      </c>
      <c r="F217" s="194"/>
      <c r="G217" s="21">
        <v>0.1</v>
      </c>
      <c r="H217" s="22">
        <v>20</v>
      </c>
      <c r="I217" s="21">
        <v>2</v>
      </c>
      <c r="J217" s="21">
        <v>2.2400000000000002</v>
      </c>
      <c r="K217" s="22">
        <v>238</v>
      </c>
      <c r="L217" s="98" t="s">
        <v>727</v>
      </c>
      <c r="M217" s="22">
        <v>730</v>
      </c>
      <c r="N217" s="198" t="s">
        <v>328</v>
      </c>
      <c r="O217" s="199"/>
      <c r="P217" s="199"/>
      <c r="Q217" s="199"/>
      <c r="R217" s="200"/>
      <c r="S217" s="24" t="s">
        <v>24</v>
      </c>
      <c r="T217" s="24" t="s">
        <v>24</v>
      </c>
      <c r="U217" s="25" t="s">
        <v>25</v>
      </c>
      <c r="V217" s="99">
        <v>0</v>
      </c>
      <c r="W217" s="100">
        <f>IFERROR(IF(V217="", 0, CEILING(V217/$I217, 1)*$I217), "")</f>
        <v>0</v>
      </c>
      <c r="X217" s="28" t="str">
        <f>IFERROR(IF(W217=0, "", ROUNDUP(W217/I217, 0)*0.00474), "")</f>
        <v/>
      </c>
      <c r="Y217" s="29" t="s">
        <v>24</v>
      </c>
      <c r="Z217" s="30" t="s">
        <v>24</v>
      </c>
    </row>
    <row r="218" spans="1:26" ht="14.45" customHeight="1" x14ac:dyDescent="0.25">
      <c r="A218" s="20"/>
      <c r="B218" s="19" t="s">
        <v>329</v>
      </c>
      <c r="C218" s="19" t="s">
        <v>728</v>
      </c>
      <c r="D218" s="97">
        <v>4301180007</v>
      </c>
      <c r="E218" s="193">
        <v>4680115881808</v>
      </c>
      <c r="F218" s="194"/>
      <c r="G218" s="21">
        <v>0.1</v>
      </c>
      <c r="H218" s="22">
        <v>20</v>
      </c>
      <c r="I218" s="21">
        <v>2</v>
      </c>
      <c r="J218" s="21">
        <v>2.2400000000000002</v>
      </c>
      <c r="K218" s="22">
        <v>238</v>
      </c>
      <c r="L218" s="98" t="s">
        <v>727</v>
      </c>
      <c r="M218" s="22">
        <v>730</v>
      </c>
      <c r="N218" s="198" t="s">
        <v>330</v>
      </c>
      <c r="O218" s="199"/>
      <c r="P218" s="199"/>
      <c r="Q218" s="199"/>
      <c r="R218" s="200"/>
      <c r="S218" s="24" t="s">
        <v>24</v>
      </c>
      <c r="T218" s="24" t="s">
        <v>24</v>
      </c>
      <c r="U218" s="25" t="s">
        <v>25</v>
      </c>
      <c r="V218" s="99">
        <v>0</v>
      </c>
      <c r="W218" s="100">
        <f>IFERROR(IF(V218="", 0, CEILING(V218/$I218, 1)*$I218), "")</f>
        <v>0</v>
      </c>
      <c r="X218" s="28" t="str">
        <f>IFERROR(IF(W218=0, "", ROUNDUP(W218/I218, 0)*0.00474), "")</f>
        <v/>
      </c>
      <c r="Y218" s="29" t="s">
        <v>24</v>
      </c>
      <c r="Z218" s="30" t="s">
        <v>24</v>
      </c>
    </row>
    <row r="219" spans="1:26" ht="14.45" customHeight="1" x14ac:dyDescent="0.25">
      <c r="A219" s="20"/>
      <c r="B219" s="19" t="s">
        <v>331</v>
      </c>
      <c r="C219" s="19" t="s">
        <v>729</v>
      </c>
      <c r="D219" s="97">
        <v>4301180006</v>
      </c>
      <c r="E219" s="193">
        <v>4680115881822</v>
      </c>
      <c r="F219" s="194"/>
      <c r="G219" s="21">
        <v>0.1</v>
      </c>
      <c r="H219" s="22">
        <v>20</v>
      </c>
      <c r="I219" s="21">
        <v>2</v>
      </c>
      <c r="J219" s="21">
        <v>2.2400000000000002</v>
      </c>
      <c r="K219" s="22">
        <v>238</v>
      </c>
      <c r="L219" s="98" t="s">
        <v>727</v>
      </c>
      <c r="M219" s="22">
        <v>730</v>
      </c>
      <c r="N219" s="198" t="s">
        <v>332</v>
      </c>
      <c r="O219" s="199"/>
      <c r="P219" s="199"/>
      <c r="Q219" s="199"/>
      <c r="R219" s="200"/>
      <c r="S219" s="24" t="s">
        <v>24</v>
      </c>
      <c r="T219" s="24" t="s">
        <v>24</v>
      </c>
      <c r="U219" s="25" t="s">
        <v>25</v>
      </c>
      <c r="V219" s="99">
        <v>0</v>
      </c>
      <c r="W219" s="100">
        <f>IFERROR(IF(V219="", 0, CEILING(V219/$I219, 1)*$I219), "")</f>
        <v>0</v>
      </c>
      <c r="X219" s="28" t="str">
        <f>IFERROR(IF(W219=0, "", ROUNDUP(W219/I219, 0)*0.00474), "")</f>
        <v/>
      </c>
      <c r="Y219" s="29" t="s">
        <v>24</v>
      </c>
      <c r="Z219" s="30" t="s">
        <v>24</v>
      </c>
    </row>
    <row r="220" spans="1:26" ht="14.45" customHeight="1" x14ac:dyDescent="0.25">
      <c r="A220" s="20"/>
      <c r="B220" s="19" t="s">
        <v>333</v>
      </c>
      <c r="C220" s="19" t="s">
        <v>730</v>
      </c>
      <c r="D220" s="97">
        <v>4301180001</v>
      </c>
      <c r="E220" s="193">
        <v>4680115880016</v>
      </c>
      <c r="F220" s="194"/>
      <c r="G220" s="21">
        <v>0.1</v>
      </c>
      <c r="H220" s="22">
        <v>20</v>
      </c>
      <c r="I220" s="21">
        <v>2</v>
      </c>
      <c r="J220" s="21">
        <v>2.2400000000000002</v>
      </c>
      <c r="K220" s="22">
        <v>238</v>
      </c>
      <c r="L220" s="98" t="s">
        <v>727</v>
      </c>
      <c r="M220" s="22">
        <v>730</v>
      </c>
      <c r="N220" s="201" t="s">
        <v>334</v>
      </c>
      <c r="O220" s="202"/>
      <c r="P220" s="202"/>
      <c r="Q220" s="202"/>
      <c r="R220" s="203"/>
      <c r="S220" s="24" t="s">
        <v>24</v>
      </c>
      <c r="T220" s="24" t="s">
        <v>24</v>
      </c>
      <c r="U220" s="25" t="s">
        <v>25</v>
      </c>
      <c r="V220" s="99">
        <v>2</v>
      </c>
      <c r="W220" s="100">
        <f>IFERROR(IF(V220="", 0, CEILING(V220/$I220, 1)*$I220), "")</f>
        <v>2</v>
      </c>
      <c r="X220" s="28">
        <f>IFERROR(IF(W220=0, "", ROUNDUP(W220/I220, 0)*0.00474), "")</f>
        <v>4.7400000000000003E-3</v>
      </c>
      <c r="Y220" s="29" t="s">
        <v>24</v>
      </c>
      <c r="Z220" s="30" t="s">
        <v>24</v>
      </c>
    </row>
    <row r="221" spans="1:26" x14ac:dyDescent="0.25">
      <c r="A221" s="32"/>
      <c r="B221" s="219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1"/>
      <c r="N221" s="216" t="s">
        <v>26</v>
      </c>
      <c r="O221" s="217"/>
      <c r="P221" s="217"/>
      <c r="Q221" s="217"/>
      <c r="R221" s="217"/>
      <c r="S221" s="217"/>
      <c r="T221" s="218"/>
      <c r="U221" s="38" t="s">
        <v>27</v>
      </c>
      <c r="V221" s="40">
        <f>IFERROR(V217/I217, "0")+IFERROR(V218/I218, "0")+IFERROR(V219/I219, "0")+IFERROR(V220/I220, "0")</f>
        <v>1</v>
      </c>
      <c r="W221" s="40">
        <f>IFERROR(W217/I217, "0")+IFERROR(W218/I218, "0")+IFERROR(W219/I219, "0")+IFERROR(W220/I220, "0")</f>
        <v>1</v>
      </c>
      <c r="X221" s="40">
        <f>IFERROR(IF(X217="", 0, X217), "0")+IFERROR(IF(X218="", 0, X218), "0")+IFERROR(IF(X219="", 0, X219), "0")+IFERROR(IF(X220="", 0, X220), "0")</f>
        <v>4.7400000000000003E-3</v>
      </c>
      <c r="Y221" s="41"/>
      <c r="Z221" s="41"/>
    </row>
    <row r="222" spans="1:26" x14ac:dyDescent="0.25">
      <c r="A222" s="32"/>
      <c r="B222" s="222"/>
      <c r="C222" s="222"/>
      <c r="D222" s="222"/>
      <c r="E222" s="222"/>
      <c r="F222" s="222"/>
      <c r="G222" s="222"/>
      <c r="H222" s="222"/>
      <c r="I222" s="222"/>
      <c r="J222" s="222"/>
      <c r="K222" s="222"/>
      <c r="L222" s="222"/>
      <c r="M222" s="223"/>
      <c r="N222" s="216" t="s">
        <v>26</v>
      </c>
      <c r="O222" s="217"/>
      <c r="P222" s="217"/>
      <c r="Q222" s="217"/>
      <c r="R222" s="217"/>
      <c r="S222" s="217"/>
      <c r="T222" s="218"/>
      <c r="U222" s="38" t="s">
        <v>25</v>
      </c>
      <c r="V222" s="40">
        <f>IFERROR(SUM(V217:V220), "0")</f>
        <v>2</v>
      </c>
      <c r="W222" s="40">
        <f>IFERROR(SUM(W217:W220), "0")</f>
        <v>2</v>
      </c>
      <c r="X222" s="38"/>
      <c r="Y222" s="41"/>
      <c r="Z222" s="41"/>
    </row>
    <row r="223" spans="1:26" x14ac:dyDescent="0.25">
      <c r="A223" s="1"/>
      <c r="B223" s="105" t="s">
        <v>335</v>
      </c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7"/>
      <c r="Z223" s="17"/>
    </row>
    <row r="224" spans="1:26" x14ac:dyDescent="0.25">
      <c r="A224" s="1"/>
      <c r="B224" s="213" t="s">
        <v>61</v>
      </c>
      <c r="C224" s="214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  <c r="N224" s="214"/>
      <c r="O224" s="214"/>
      <c r="P224" s="214"/>
      <c r="Q224" s="214"/>
      <c r="R224" s="214"/>
      <c r="S224" s="214"/>
      <c r="T224" s="214"/>
      <c r="U224" s="214"/>
      <c r="V224" s="214"/>
      <c r="W224" s="214"/>
      <c r="X224" s="215"/>
      <c r="Y224" s="18"/>
      <c r="Z224" s="18"/>
    </row>
    <row r="225" spans="1:26" ht="14.45" customHeight="1" x14ac:dyDescent="0.25">
      <c r="A225" s="20"/>
      <c r="B225" s="19" t="s">
        <v>336</v>
      </c>
      <c r="C225" s="19" t="s">
        <v>731</v>
      </c>
      <c r="D225" s="97">
        <v>4301011315</v>
      </c>
      <c r="E225" s="193">
        <v>4607091387421</v>
      </c>
      <c r="F225" s="194"/>
      <c r="G225" s="21">
        <v>1.35</v>
      </c>
      <c r="H225" s="22">
        <v>8</v>
      </c>
      <c r="I225" s="21">
        <v>10.8</v>
      </c>
      <c r="J225" s="21">
        <v>11.28</v>
      </c>
      <c r="K225" s="22">
        <v>56</v>
      </c>
      <c r="L225" s="98" t="s">
        <v>607</v>
      </c>
      <c r="M225" s="22">
        <v>55</v>
      </c>
      <c r="N225" s="207" t="s">
        <v>337</v>
      </c>
      <c r="O225" s="208"/>
      <c r="P225" s="208"/>
      <c r="Q225" s="208"/>
      <c r="R225" s="209"/>
      <c r="S225" s="24" t="s">
        <v>24</v>
      </c>
      <c r="T225" s="24" t="s">
        <v>24</v>
      </c>
      <c r="U225" s="25" t="s">
        <v>25</v>
      </c>
      <c r="V225" s="99">
        <v>0</v>
      </c>
      <c r="W225" s="100">
        <f t="shared" ref="W225:W231" si="12">IFERROR(IF(V225="", 0, CEILING(V225/$I225, 1)*$I225), "")</f>
        <v>0</v>
      </c>
      <c r="X225" s="28" t="str">
        <f>IFERROR(IF(W225=0, "", ROUNDUP(W225/I225, 0)*0.02175), "")</f>
        <v/>
      </c>
      <c r="Y225" s="29" t="s">
        <v>24</v>
      </c>
      <c r="Z225" s="30" t="s">
        <v>24</v>
      </c>
    </row>
    <row r="226" spans="1:26" ht="14.45" customHeight="1" x14ac:dyDescent="0.25">
      <c r="A226" s="20"/>
      <c r="B226" s="19" t="s">
        <v>336</v>
      </c>
      <c r="C226" s="19" t="s">
        <v>732</v>
      </c>
      <c r="D226" s="97">
        <v>4301011121</v>
      </c>
      <c r="E226" s="193">
        <v>4607091387421</v>
      </c>
      <c r="F226" s="194"/>
      <c r="G226" s="21">
        <v>1.35</v>
      </c>
      <c r="H226" s="22">
        <v>8</v>
      </c>
      <c r="I226" s="21">
        <v>10.8</v>
      </c>
      <c r="J226" s="21">
        <v>11.28</v>
      </c>
      <c r="K226" s="22">
        <v>48</v>
      </c>
      <c r="L226" s="98" t="s">
        <v>665</v>
      </c>
      <c r="M226" s="22">
        <v>55</v>
      </c>
      <c r="N226" s="207" t="s">
        <v>337</v>
      </c>
      <c r="O226" s="208"/>
      <c r="P226" s="208"/>
      <c r="Q226" s="208"/>
      <c r="R226" s="209"/>
      <c r="S226" s="24" t="s">
        <v>24</v>
      </c>
      <c r="T226" s="24" t="s">
        <v>24</v>
      </c>
      <c r="U226" s="25" t="s">
        <v>25</v>
      </c>
      <c r="V226" s="99">
        <v>0</v>
      </c>
      <c r="W226" s="100">
        <f t="shared" si="12"/>
        <v>0</v>
      </c>
      <c r="X226" s="28" t="str">
        <f>IFERROR(IF(W226=0, "", ROUNDUP(W226/I226, 0)*0.02039), "")</f>
        <v/>
      </c>
      <c r="Y226" s="29" t="s">
        <v>24</v>
      </c>
      <c r="Z226" s="30" t="s">
        <v>24</v>
      </c>
    </row>
    <row r="227" spans="1:26" ht="14.45" customHeight="1" x14ac:dyDescent="0.25">
      <c r="A227" s="20" t="s">
        <v>339</v>
      </c>
      <c r="B227" s="19" t="s">
        <v>338</v>
      </c>
      <c r="C227" s="19" t="s">
        <v>733</v>
      </c>
      <c r="D227" s="97">
        <v>4301011322</v>
      </c>
      <c r="E227" s="193">
        <v>4607091387452</v>
      </c>
      <c r="F227" s="194"/>
      <c r="G227" s="21">
        <v>1.35</v>
      </c>
      <c r="H227" s="22">
        <v>8</v>
      </c>
      <c r="I227" s="21">
        <v>10.8</v>
      </c>
      <c r="J227" s="21">
        <v>11.28</v>
      </c>
      <c r="K227" s="22">
        <v>56</v>
      </c>
      <c r="L227" s="98" t="s">
        <v>620</v>
      </c>
      <c r="M227" s="22">
        <v>55</v>
      </c>
      <c r="N227" s="207" t="s">
        <v>340</v>
      </c>
      <c r="O227" s="208"/>
      <c r="P227" s="208"/>
      <c r="Q227" s="208"/>
      <c r="R227" s="209"/>
      <c r="S227" s="24" t="s">
        <v>24</v>
      </c>
      <c r="T227" s="24" t="s">
        <v>24</v>
      </c>
      <c r="U227" s="25" t="s">
        <v>25</v>
      </c>
      <c r="V227" s="99">
        <v>0</v>
      </c>
      <c r="W227" s="100">
        <f t="shared" si="12"/>
        <v>0</v>
      </c>
      <c r="X227" s="28" t="str">
        <f>IFERROR(IF(W227=0, "", ROUNDUP(W227/I227, 0)*0.02175), "")</f>
        <v/>
      </c>
      <c r="Y227" s="29" t="s">
        <v>24</v>
      </c>
      <c r="Z227" s="30" t="s">
        <v>24</v>
      </c>
    </row>
    <row r="228" spans="1:26" ht="14.45" customHeight="1" x14ac:dyDescent="0.25">
      <c r="A228" s="20"/>
      <c r="B228" s="19" t="s">
        <v>338</v>
      </c>
      <c r="C228" s="19" t="s">
        <v>734</v>
      </c>
      <c r="D228" s="97">
        <v>4301011396</v>
      </c>
      <c r="E228" s="193">
        <v>4607091387452</v>
      </c>
      <c r="F228" s="194"/>
      <c r="G228" s="21">
        <v>1.35</v>
      </c>
      <c r="H228" s="22">
        <v>8</v>
      </c>
      <c r="I228" s="21">
        <v>10.8</v>
      </c>
      <c r="J228" s="21">
        <v>11.28</v>
      </c>
      <c r="K228" s="22">
        <v>48</v>
      </c>
      <c r="L228" s="98" t="s">
        <v>665</v>
      </c>
      <c r="M228" s="22">
        <v>55</v>
      </c>
      <c r="N228" s="207" t="s">
        <v>340</v>
      </c>
      <c r="O228" s="208"/>
      <c r="P228" s="208"/>
      <c r="Q228" s="208"/>
      <c r="R228" s="209"/>
      <c r="S228" s="24" t="s">
        <v>24</v>
      </c>
      <c r="T228" s="24" t="s">
        <v>24</v>
      </c>
      <c r="U228" s="25" t="s">
        <v>25</v>
      </c>
      <c r="V228" s="99">
        <v>0</v>
      </c>
      <c r="W228" s="100">
        <f t="shared" si="12"/>
        <v>0</v>
      </c>
      <c r="X228" s="28" t="str">
        <f>IFERROR(IF(W228=0, "", ROUNDUP(W228/I228, 0)*0.02039), "")</f>
        <v/>
      </c>
      <c r="Y228" s="29" t="s">
        <v>24</v>
      </c>
      <c r="Z228" s="30" t="s">
        <v>24</v>
      </c>
    </row>
    <row r="229" spans="1:26" ht="14.45" customHeight="1" x14ac:dyDescent="0.25">
      <c r="A229" s="20"/>
      <c r="B229" s="19" t="s">
        <v>341</v>
      </c>
      <c r="C229" s="19" t="s">
        <v>735</v>
      </c>
      <c r="D229" s="97">
        <v>4301011313</v>
      </c>
      <c r="E229" s="193">
        <v>4607091385984</v>
      </c>
      <c r="F229" s="194"/>
      <c r="G229" s="21">
        <v>1.35</v>
      </c>
      <c r="H229" s="22">
        <v>8</v>
      </c>
      <c r="I229" s="21">
        <v>10.8</v>
      </c>
      <c r="J229" s="21">
        <v>11.28</v>
      </c>
      <c r="K229" s="22">
        <v>56</v>
      </c>
      <c r="L229" s="98" t="s">
        <v>607</v>
      </c>
      <c r="M229" s="22">
        <v>55</v>
      </c>
      <c r="N229" s="224" t="s">
        <v>342</v>
      </c>
      <c r="O229" s="225"/>
      <c r="P229" s="225"/>
      <c r="Q229" s="225"/>
      <c r="R229" s="226"/>
      <c r="S229" s="24" t="s">
        <v>24</v>
      </c>
      <c r="T229" s="24" t="s">
        <v>24</v>
      </c>
      <c r="U229" s="25" t="s">
        <v>25</v>
      </c>
      <c r="V229" s="99">
        <v>0</v>
      </c>
      <c r="W229" s="100">
        <f t="shared" si="12"/>
        <v>0</v>
      </c>
      <c r="X229" s="28" t="str">
        <f>IFERROR(IF(W229=0, "", ROUNDUP(W229/I229, 0)*0.02175), "")</f>
        <v/>
      </c>
      <c r="Y229" s="29" t="s">
        <v>24</v>
      </c>
      <c r="Z229" s="30" t="s">
        <v>24</v>
      </c>
    </row>
    <row r="230" spans="1:26" ht="14.45" customHeight="1" x14ac:dyDescent="0.25">
      <c r="A230" s="20" t="s">
        <v>344</v>
      </c>
      <c r="B230" s="19" t="s">
        <v>343</v>
      </c>
      <c r="C230" s="19" t="s">
        <v>736</v>
      </c>
      <c r="D230" s="97">
        <v>4301011316</v>
      </c>
      <c r="E230" s="193">
        <v>4607091387438</v>
      </c>
      <c r="F230" s="194"/>
      <c r="G230" s="21">
        <v>0.5</v>
      </c>
      <c r="H230" s="22">
        <v>10</v>
      </c>
      <c r="I230" s="21">
        <v>5</v>
      </c>
      <c r="J230" s="21">
        <v>5.24</v>
      </c>
      <c r="K230" s="22">
        <v>120</v>
      </c>
      <c r="L230" s="98" t="s">
        <v>607</v>
      </c>
      <c r="M230" s="22">
        <v>55</v>
      </c>
      <c r="N230" s="224" t="s">
        <v>345</v>
      </c>
      <c r="O230" s="225"/>
      <c r="P230" s="225"/>
      <c r="Q230" s="225"/>
      <c r="R230" s="226"/>
      <c r="S230" s="24" t="s">
        <v>24</v>
      </c>
      <c r="T230" s="24" t="s">
        <v>24</v>
      </c>
      <c r="U230" s="25" t="s">
        <v>25</v>
      </c>
      <c r="V230" s="99">
        <v>0</v>
      </c>
      <c r="W230" s="100">
        <f t="shared" si="12"/>
        <v>0</v>
      </c>
      <c r="X230" s="28" t="str">
        <f>IFERROR(IF(W230=0, "", ROUNDUP(W230/I230, 0)*0.00937), "")</f>
        <v/>
      </c>
      <c r="Y230" s="29" t="s">
        <v>24</v>
      </c>
      <c r="Z230" s="30" t="s">
        <v>24</v>
      </c>
    </row>
    <row r="231" spans="1:26" ht="14.45" customHeight="1" x14ac:dyDescent="0.25">
      <c r="A231" s="20"/>
      <c r="B231" s="19" t="s">
        <v>346</v>
      </c>
      <c r="C231" s="19" t="s">
        <v>737</v>
      </c>
      <c r="D231" s="97">
        <v>4301011318</v>
      </c>
      <c r="E231" s="193">
        <v>4607091387469</v>
      </c>
      <c r="F231" s="194"/>
      <c r="G231" s="21">
        <v>0.5</v>
      </c>
      <c r="H231" s="22">
        <v>10</v>
      </c>
      <c r="I231" s="21">
        <v>5</v>
      </c>
      <c r="J231" s="21">
        <v>5.21</v>
      </c>
      <c r="K231" s="22">
        <v>120</v>
      </c>
      <c r="L231" s="98" t="s">
        <v>593</v>
      </c>
      <c r="M231" s="22">
        <v>55</v>
      </c>
      <c r="N231" s="201" t="s">
        <v>347</v>
      </c>
      <c r="O231" s="202"/>
      <c r="P231" s="202"/>
      <c r="Q231" s="202"/>
      <c r="R231" s="203"/>
      <c r="S231" s="24" t="s">
        <v>24</v>
      </c>
      <c r="T231" s="24" t="s">
        <v>24</v>
      </c>
      <c r="U231" s="25" t="s">
        <v>25</v>
      </c>
      <c r="V231" s="99">
        <v>0</v>
      </c>
      <c r="W231" s="100">
        <f t="shared" si="12"/>
        <v>0</v>
      </c>
      <c r="X231" s="28" t="str">
        <f>IFERROR(IF(W231=0, "", ROUNDUP(W231/I231, 0)*0.00937), "")</f>
        <v/>
      </c>
      <c r="Y231" s="29" t="s">
        <v>24</v>
      </c>
      <c r="Z231" s="30" t="s">
        <v>24</v>
      </c>
    </row>
    <row r="232" spans="1:26" x14ac:dyDescent="0.25">
      <c r="A232" s="32"/>
      <c r="B232" s="219"/>
      <c r="C232" s="220"/>
      <c r="D232" s="220"/>
      <c r="E232" s="220"/>
      <c r="F232" s="220"/>
      <c r="G232" s="220"/>
      <c r="H232" s="220"/>
      <c r="I232" s="220"/>
      <c r="J232" s="220"/>
      <c r="K232" s="220"/>
      <c r="L232" s="220"/>
      <c r="M232" s="221"/>
      <c r="N232" s="216" t="s">
        <v>26</v>
      </c>
      <c r="O232" s="217"/>
      <c r="P232" s="217"/>
      <c r="Q232" s="217"/>
      <c r="R232" s="217"/>
      <c r="S232" s="217"/>
      <c r="T232" s="218"/>
      <c r="U232" s="38" t="s">
        <v>27</v>
      </c>
      <c r="V232" s="40">
        <f>IFERROR(V225/I225, "0")+IFERROR(V226/I226, "0")+IFERROR(V227/I227, "0")+IFERROR(V228/I228, "0")+IFERROR(V229/I229, "0")+IFERROR(V230/I230, "0")+IFERROR(V231/I231, "0")</f>
        <v>0</v>
      </c>
      <c r="W232" s="40">
        <f>IFERROR(W225/I225, "0")+IFERROR(W226/I226, "0")+IFERROR(W227/I227, "0")+IFERROR(W228/I228, "0")+IFERROR(W229/I229, "0")+IFERROR(W230/I230, "0")+IFERROR(W231/I231, "0")</f>
        <v>0</v>
      </c>
      <c r="X232" s="40">
        <f>IFERROR(IF(X225="", 0, X225), "0")+IFERROR(IF(X226="", 0, X226), "0")+IFERROR(IF(X227="", 0, X227), "0")+IFERROR(IF(X228="", 0, X228), "0")+IFERROR(IF(X229="", 0, X229), "0")+IFERROR(IF(X230="", 0, X230), "0")+IFERROR(IF(X231="", 0, X231), "0")</f>
        <v>0</v>
      </c>
      <c r="Y232" s="41"/>
      <c r="Z232" s="41"/>
    </row>
    <row r="233" spans="1:26" x14ac:dyDescent="0.25">
      <c r="A233" s="32"/>
      <c r="B233" s="222"/>
      <c r="C233" s="222"/>
      <c r="D233" s="222"/>
      <c r="E233" s="222"/>
      <c r="F233" s="222"/>
      <c r="G233" s="222"/>
      <c r="H233" s="222"/>
      <c r="I233" s="222"/>
      <c r="J233" s="222"/>
      <c r="K233" s="222"/>
      <c r="L233" s="222"/>
      <c r="M233" s="223"/>
      <c r="N233" s="216" t="s">
        <v>26</v>
      </c>
      <c r="O233" s="217"/>
      <c r="P233" s="217"/>
      <c r="Q233" s="217"/>
      <c r="R233" s="217"/>
      <c r="S233" s="217"/>
      <c r="T233" s="218"/>
      <c r="U233" s="38" t="s">
        <v>25</v>
      </c>
      <c r="V233" s="40">
        <f>IFERROR(SUM(V225:V231), "0")</f>
        <v>0</v>
      </c>
      <c r="W233" s="40">
        <f>IFERROR(SUM(W225:W231), "0")</f>
        <v>0</v>
      </c>
      <c r="X233" s="38"/>
      <c r="Y233" s="41"/>
      <c r="Z233" s="41"/>
    </row>
    <row r="234" spans="1:26" x14ac:dyDescent="0.25">
      <c r="A234" s="1"/>
      <c r="B234" s="213" t="s">
        <v>21</v>
      </c>
      <c r="C234" s="214"/>
      <c r="D234" s="214"/>
      <c r="E234" s="214"/>
      <c r="F234" s="214"/>
      <c r="G234" s="214"/>
      <c r="H234" s="214"/>
      <c r="I234" s="214"/>
      <c r="J234" s="214"/>
      <c r="K234" s="214"/>
      <c r="L234" s="214"/>
      <c r="M234" s="214"/>
      <c r="N234" s="214"/>
      <c r="O234" s="214"/>
      <c r="P234" s="214"/>
      <c r="Q234" s="214"/>
      <c r="R234" s="214"/>
      <c r="S234" s="214"/>
      <c r="T234" s="214"/>
      <c r="U234" s="214"/>
      <c r="V234" s="214"/>
      <c r="W234" s="214"/>
      <c r="X234" s="215"/>
      <c r="Y234" s="18"/>
      <c r="Z234" s="18"/>
    </row>
    <row r="235" spans="1:26" ht="14.45" customHeight="1" x14ac:dyDescent="0.25">
      <c r="A235" s="20"/>
      <c r="B235" s="19" t="s">
        <v>348</v>
      </c>
      <c r="C235" s="19" t="s">
        <v>738</v>
      </c>
      <c r="D235" s="97">
        <v>4301031154</v>
      </c>
      <c r="E235" s="193">
        <v>4607091387292</v>
      </c>
      <c r="F235" s="194"/>
      <c r="G235" s="21">
        <v>0.63</v>
      </c>
      <c r="H235" s="22">
        <v>6</v>
      </c>
      <c r="I235" s="21">
        <v>3.78</v>
      </c>
      <c r="J235" s="21">
        <v>4.04</v>
      </c>
      <c r="K235" s="22">
        <v>156</v>
      </c>
      <c r="L235" s="98" t="s">
        <v>593</v>
      </c>
      <c r="M235" s="22">
        <v>45</v>
      </c>
      <c r="N235" s="198" t="s">
        <v>349</v>
      </c>
      <c r="O235" s="199"/>
      <c r="P235" s="199"/>
      <c r="Q235" s="199"/>
      <c r="R235" s="200"/>
      <c r="S235" s="24" t="s">
        <v>24</v>
      </c>
      <c r="T235" s="24" t="s">
        <v>24</v>
      </c>
      <c r="U235" s="25" t="s">
        <v>25</v>
      </c>
      <c r="V235" s="99">
        <v>0</v>
      </c>
      <c r="W235" s="100">
        <f>IFERROR(IF(V235="", 0, CEILING(V235/$I235, 1)*$I235), "")</f>
        <v>0</v>
      </c>
      <c r="X235" s="28" t="str">
        <f>IFERROR(IF(W235=0, "", ROUNDUP(W235/I235, 0)*0.00753), "")</f>
        <v/>
      </c>
      <c r="Y235" s="29" t="s">
        <v>24</v>
      </c>
      <c r="Z235" s="30" t="s">
        <v>24</v>
      </c>
    </row>
    <row r="236" spans="1:26" ht="14.45" customHeight="1" x14ac:dyDescent="0.25">
      <c r="A236" s="20"/>
      <c r="B236" s="19" t="s">
        <v>350</v>
      </c>
      <c r="C236" s="19" t="s">
        <v>739</v>
      </c>
      <c r="D236" s="97">
        <v>4301031155</v>
      </c>
      <c r="E236" s="193">
        <v>4607091387315</v>
      </c>
      <c r="F236" s="194"/>
      <c r="G236" s="21">
        <v>0.7</v>
      </c>
      <c r="H236" s="22">
        <v>4</v>
      </c>
      <c r="I236" s="21">
        <v>2.8</v>
      </c>
      <c r="J236" s="21">
        <v>3.048</v>
      </c>
      <c r="K236" s="22">
        <v>156</v>
      </c>
      <c r="L236" s="98" t="s">
        <v>593</v>
      </c>
      <c r="M236" s="22">
        <v>45</v>
      </c>
      <c r="N236" s="201" t="s">
        <v>351</v>
      </c>
      <c r="O236" s="202"/>
      <c r="P236" s="202"/>
      <c r="Q236" s="202"/>
      <c r="R236" s="203"/>
      <c r="S236" s="24" t="s">
        <v>24</v>
      </c>
      <c r="T236" s="24" t="s">
        <v>24</v>
      </c>
      <c r="U236" s="25" t="s">
        <v>25</v>
      </c>
      <c r="V236" s="99">
        <v>0</v>
      </c>
      <c r="W236" s="100">
        <f>IFERROR(IF(V236="", 0, CEILING(V236/$I236, 1)*$I236), "")</f>
        <v>0</v>
      </c>
      <c r="X236" s="28" t="str">
        <f>IFERROR(IF(W236=0, "", ROUNDUP(W236/I236, 0)*0.00753), "")</f>
        <v/>
      </c>
      <c r="Y236" s="29" t="s">
        <v>24</v>
      </c>
      <c r="Z236" s="30" t="s">
        <v>24</v>
      </c>
    </row>
    <row r="237" spans="1:26" x14ac:dyDescent="0.25">
      <c r="A237" s="32"/>
      <c r="B237" s="219"/>
      <c r="C237" s="220"/>
      <c r="D237" s="220"/>
      <c r="E237" s="220"/>
      <c r="F237" s="220"/>
      <c r="G237" s="220"/>
      <c r="H237" s="220"/>
      <c r="I237" s="220"/>
      <c r="J237" s="220"/>
      <c r="K237" s="220"/>
      <c r="L237" s="220"/>
      <c r="M237" s="221"/>
      <c r="N237" s="216" t="s">
        <v>26</v>
      </c>
      <c r="O237" s="217"/>
      <c r="P237" s="217"/>
      <c r="Q237" s="217"/>
      <c r="R237" s="217"/>
      <c r="S237" s="217"/>
      <c r="T237" s="218"/>
      <c r="U237" s="38" t="s">
        <v>27</v>
      </c>
      <c r="V237" s="40">
        <f>IFERROR(V235/I235, "0")+IFERROR(V236/I236, "0")</f>
        <v>0</v>
      </c>
      <c r="W237" s="40">
        <f>IFERROR(W235/I235, "0")+IFERROR(W236/I236, "0")</f>
        <v>0</v>
      </c>
      <c r="X237" s="40">
        <f>IFERROR(IF(X235="", 0, X235), "0")+IFERROR(IF(X236="", 0, X236), "0")</f>
        <v>0</v>
      </c>
      <c r="Y237" s="41"/>
      <c r="Z237" s="41"/>
    </row>
    <row r="238" spans="1:26" x14ac:dyDescent="0.25">
      <c r="A238" s="32"/>
      <c r="B238" s="222"/>
      <c r="C238" s="222"/>
      <c r="D238" s="222"/>
      <c r="E238" s="222"/>
      <c r="F238" s="222"/>
      <c r="G238" s="222"/>
      <c r="H238" s="222"/>
      <c r="I238" s="222"/>
      <c r="J238" s="222"/>
      <c r="K238" s="222"/>
      <c r="L238" s="222"/>
      <c r="M238" s="223"/>
      <c r="N238" s="216" t="s">
        <v>26</v>
      </c>
      <c r="O238" s="217"/>
      <c r="P238" s="217"/>
      <c r="Q238" s="217"/>
      <c r="R238" s="217"/>
      <c r="S238" s="217"/>
      <c r="T238" s="218"/>
      <c r="U238" s="38" t="s">
        <v>25</v>
      </c>
      <c r="V238" s="40">
        <f>IFERROR(SUM(V235:V236), "0")</f>
        <v>0</v>
      </c>
      <c r="W238" s="40">
        <f>IFERROR(SUM(W235:W236), "0")</f>
        <v>0</v>
      </c>
      <c r="X238" s="38"/>
      <c r="Y238" s="41"/>
      <c r="Z238" s="41"/>
    </row>
    <row r="239" spans="1:26" x14ac:dyDescent="0.25">
      <c r="A239" s="1"/>
      <c r="B239" s="105" t="s">
        <v>352</v>
      </c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7"/>
      <c r="Z239" s="17"/>
    </row>
    <row r="240" spans="1:26" x14ac:dyDescent="0.25">
      <c r="A240" s="1"/>
      <c r="B240" s="213" t="s">
        <v>21</v>
      </c>
      <c r="C240" s="214"/>
      <c r="D240" s="214"/>
      <c r="E240" s="214"/>
      <c r="F240" s="214"/>
      <c r="G240" s="214"/>
      <c r="H240" s="214"/>
      <c r="I240" s="214"/>
      <c r="J240" s="214"/>
      <c r="K240" s="214"/>
      <c r="L240" s="214"/>
      <c r="M240" s="214"/>
      <c r="N240" s="214"/>
      <c r="O240" s="214"/>
      <c r="P240" s="214"/>
      <c r="Q240" s="214"/>
      <c r="R240" s="214"/>
      <c r="S240" s="214"/>
      <c r="T240" s="214"/>
      <c r="U240" s="214"/>
      <c r="V240" s="214"/>
      <c r="W240" s="214"/>
      <c r="X240" s="215"/>
      <c r="Y240" s="18"/>
      <c r="Z240" s="18"/>
    </row>
    <row r="241" spans="1:26" ht="14.45" customHeight="1" x14ac:dyDescent="0.25">
      <c r="A241" s="20" t="s">
        <v>354</v>
      </c>
      <c r="B241" s="19" t="s">
        <v>353</v>
      </c>
      <c r="C241" s="19" t="s">
        <v>740</v>
      </c>
      <c r="D241" s="97">
        <v>4301030368</v>
      </c>
      <c r="E241" s="193">
        <v>4607091383232</v>
      </c>
      <c r="F241" s="194"/>
      <c r="G241" s="21">
        <v>0.28000000000000003</v>
      </c>
      <c r="H241" s="22">
        <v>6</v>
      </c>
      <c r="I241" s="21">
        <v>1.68</v>
      </c>
      <c r="J241" s="21">
        <v>2.6</v>
      </c>
      <c r="K241" s="22">
        <v>156</v>
      </c>
      <c r="L241" s="98" t="s">
        <v>593</v>
      </c>
      <c r="M241" s="22">
        <v>35</v>
      </c>
      <c r="N241" s="198" t="s">
        <v>355</v>
      </c>
      <c r="O241" s="199"/>
      <c r="P241" s="199"/>
      <c r="Q241" s="199"/>
      <c r="R241" s="200"/>
      <c r="S241" s="24" t="s">
        <v>24</v>
      </c>
      <c r="T241" s="24" t="s">
        <v>24</v>
      </c>
      <c r="U241" s="25" t="s">
        <v>25</v>
      </c>
      <c r="V241" s="99">
        <v>0</v>
      </c>
      <c r="W241" s="100">
        <f>IFERROR(IF(V241="", 0, CEILING(V241/$I241, 1)*$I241), "")</f>
        <v>0</v>
      </c>
      <c r="X241" s="28" t="str">
        <f>IFERROR(IF(W241=0, "", ROUNDUP(W241/I241, 0)*0.00753), "")</f>
        <v/>
      </c>
      <c r="Y241" s="29" t="s">
        <v>24</v>
      </c>
      <c r="Z241" s="30" t="s">
        <v>24</v>
      </c>
    </row>
    <row r="242" spans="1:26" ht="14.45" customHeight="1" x14ac:dyDescent="0.25">
      <c r="A242" s="20"/>
      <c r="B242" s="19" t="s">
        <v>356</v>
      </c>
      <c r="C242" s="19" t="s">
        <v>741</v>
      </c>
      <c r="D242" s="97">
        <v>4301031066</v>
      </c>
      <c r="E242" s="193">
        <v>4607091383836</v>
      </c>
      <c r="F242" s="194"/>
      <c r="G242" s="21">
        <v>0.3</v>
      </c>
      <c r="H242" s="22">
        <v>6</v>
      </c>
      <c r="I242" s="21">
        <v>1.8</v>
      </c>
      <c r="J242" s="21">
        <v>2.048</v>
      </c>
      <c r="K242" s="22">
        <v>156</v>
      </c>
      <c r="L242" s="98" t="s">
        <v>593</v>
      </c>
      <c r="M242" s="22">
        <v>40</v>
      </c>
      <c r="N242" s="201" t="s">
        <v>357</v>
      </c>
      <c r="O242" s="202"/>
      <c r="P242" s="202"/>
      <c r="Q242" s="202"/>
      <c r="R242" s="203"/>
      <c r="S242" s="24" t="s">
        <v>24</v>
      </c>
      <c r="T242" s="24" t="s">
        <v>24</v>
      </c>
      <c r="U242" s="25" t="s">
        <v>25</v>
      </c>
      <c r="V242" s="99">
        <v>0</v>
      </c>
      <c r="W242" s="100">
        <f>IFERROR(IF(V242="", 0, CEILING(V242/$I242, 1)*$I242), "")</f>
        <v>0</v>
      </c>
      <c r="X242" s="28" t="str">
        <f>IFERROR(IF(W242=0, "", ROUNDUP(W242/I242, 0)*0.00753), "")</f>
        <v/>
      </c>
      <c r="Y242" s="29" t="s">
        <v>24</v>
      </c>
      <c r="Z242" s="30" t="s">
        <v>24</v>
      </c>
    </row>
    <row r="243" spans="1:26" x14ac:dyDescent="0.25">
      <c r="A243" s="32"/>
      <c r="B243" s="219"/>
      <c r="C243" s="220"/>
      <c r="D243" s="220"/>
      <c r="E243" s="220"/>
      <c r="F243" s="220"/>
      <c r="G243" s="220"/>
      <c r="H243" s="220"/>
      <c r="I243" s="220"/>
      <c r="J243" s="220"/>
      <c r="K243" s="220"/>
      <c r="L243" s="220"/>
      <c r="M243" s="221"/>
      <c r="N243" s="216" t="s">
        <v>26</v>
      </c>
      <c r="O243" s="217"/>
      <c r="P243" s="217"/>
      <c r="Q243" s="217"/>
      <c r="R243" s="217"/>
      <c r="S243" s="217"/>
      <c r="T243" s="218"/>
      <c r="U243" s="38" t="s">
        <v>27</v>
      </c>
      <c r="V243" s="40">
        <f>IFERROR(V241/I241, "0")+IFERROR(V242/I242, "0")</f>
        <v>0</v>
      </c>
      <c r="W243" s="40">
        <f>IFERROR(W241/I241, "0")+IFERROR(W242/I242, "0")</f>
        <v>0</v>
      </c>
      <c r="X243" s="40">
        <f>IFERROR(IF(X241="", 0, X241), "0")+IFERROR(IF(X242="", 0, X242), "0")</f>
        <v>0</v>
      </c>
      <c r="Y243" s="41"/>
      <c r="Z243" s="41"/>
    </row>
    <row r="244" spans="1:26" x14ac:dyDescent="0.25">
      <c r="A244" s="32"/>
      <c r="B244" s="222"/>
      <c r="C244" s="222"/>
      <c r="D244" s="222"/>
      <c r="E244" s="222"/>
      <c r="F244" s="222"/>
      <c r="G244" s="222"/>
      <c r="H244" s="222"/>
      <c r="I244" s="222"/>
      <c r="J244" s="222"/>
      <c r="K244" s="222"/>
      <c r="L244" s="222"/>
      <c r="M244" s="223"/>
      <c r="N244" s="216" t="s">
        <v>26</v>
      </c>
      <c r="O244" s="217"/>
      <c r="P244" s="217"/>
      <c r="Q244" s="217"/>
      <c r="R244" s="217"/>
      <c r="S244" s="217"/>
      <c r="T244" s="218"/>
      <c r="U244" s="38" t="s">
        <v>25</v>
      </c>
      <c r="V244" s="40">
        <f>IFERROR(SUM(V241:V242), "0")</f>
        <v>0</v>
      </c>
      <c r="W244" s="40">
        <f>IFERROR(SUM(W241:W242), "0")</f>
        <v>0</v>
      </c>
      <c r="X244" s="38"/>
      <c r="Y244" s="41"/>
      <c r="Z244" s="41"/>
    </row>
    <row r="245" spans="1:26" x14ac:dyDescent="0.25">
      <c r="A245" s="1"/>
      <c r="B245" s="213" t="s">
        <v>28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  <c r="N245" s="214"/>
      <c r="O245" s="214"/>
      <c r="P245" s="214"/>
      <c r="Q245" s="214"/>
      <c r="R245" s="214"/>
      <c r="S245" s="214"/>
      <c r="T245" s="214"/>
      <c r="U245" s="214"/>
      <c r="V245" s="214"/>
      <c r="W245" s="214"/>
      <c r="X245" s="215"/>
      <c r="Y245" s="18"/>
      <c r="Z245" s="18"/>
    </row>
    <row r="246" spans="1:26" ht="14.45" customHeight="1" x14ac:dyDescent="0.25">
      <c r="A246" s="20" t="s">
        <v>359</v>
      </c>
      <c r="B246" s="19" t="s">
        <v>358</v>
      </c>
      <c r="C246" s="19" t="s">
        <v>742</v>
      </c>
      <c r="D246" s="97">
        <v>4301051142</v>
      </c>
      <c r="E246" s="193">
        <v>4607091387919</v>
      </c>
      <c r="F246" s="194"/>
      <c r="G246" s="21">
        <v>1.35</v>
      </c>
      <c r="H246" s="22">
        <v>6</v>
      </c>
      <c r="I246" s="21">
        <v>8.1</v>
      </c>
      <c r="J246" s="21">
        <v>8.6639999999999997</v>
      </c>
      <c r="K246" s="22">
        <v>56</v>
      </c>
      <c r="L246" s="98" t="s">
        <v>593</v>
      </c>
      <c r="M246" s="22">
        <v>45</v>
      </c>
      <c r="N246" s="207" t="s">
        <v>360</v>
      </c>
      <c r="O246" s="208"/>
      <c r="P246" s="208"/>
      <c r="Q246" s="208"/>
      <c r="R246" s="209"/>
      <c r="S246" s="24" t="s">
        <v>24</v>
      </c>
      <c r="T246" s="24" t="s">
        <v>24</v>
      </c>
      <c r="U246" s="25" t="s">
        <v>25</v>
      </c>
      <c r="V246" s="99">
        <v>16.2</v>
      </c>
      <c r="W246" s="100">
        <f>IFERROR(IF(V246="", 0, CEILING(V246/$I246, 1)*$I246), "")</f>
        <v>16.2</v>
      </c>
      <c r="X246" s="28">
        <f>IFERROR(IF(W246=0, "", ROUNDUP(W246/I246, 0)*0.02175), "")</f>
        <v>4.3499999999999997E-2</v>
      </c>
      <c r="Y246" s="29" t="s">
        <v>24</v>
      </c>
      <c r="Z246" s="30" t="s">
        <v>24</v>
      </c>
    </row>
    <row r="247" spans="1:26" ht="14.45" customHeight="1" x14ac:dyDescent="0.25">
      <c r="A247" s="20" t="s">
        <v>362</v>
      </c>
      <c r="B247" s="19" t="s">
        <v>361</v>
      </c>
      <c r="C247" s="19" t="s">
        <v>743</v>
      </c>
      <c r="D247" s="97">
        <v>4301051109</v>
      </c>
      <c r="E247" s="193">
        <v>4607091383942</v>
      </c>
      <c r="F247" s="194"/>
      <c r="G247" s="21">
        <v>0.42</v>
      </c>
      <c r="H247" s="22">
        <v>6</v>
      </c>
      <c r="I247" s="21">
        <v>2.52</v>
      </c>
      <c r="J247" s="21">
        <v>2.7919999999999998</v>
      </c>
      <c r="K247" s="22">
        <v>156</v>
      </c>
      <c r="L247" s="98" t="s">
        <v>620</v>
      </c>
      <c r="M247" s="22">
        <v>45</v>
      </c>
      <c r="N247" s="207" t="s">
        <v>363</v>
      </c>
      <c r="O247" s="208"/>
      <c r="P247" s="208"/>
      <c r="Q247" s="208"/>
      <c r="R247" s="209"/>
      <c r="S247" s="24" t="s">
        <v>24</v>
      </c>
      <c r="T247" s="24" t="s">
        <v>24</v>
      </c>
      <c r="U247" s="25" t="s">
        <v>25</v>
      </c>
      <c r="V247" s="99">
        <v>15.12</v>
      </c>
      <c r="W247" s="100">
        <f>IFERROR(IF(V247="", 0, CEILING(V247/$I247, 1)*$I247), "")</f>
        <v>15.120000000000001</v>
      </c>
      <c r="X247" s="28">
        <f>IFERROR(IF(W247=0, "", ROUNDUP(W247/I247, 0)*0.00753), "")</f>
        <v>4.5179999999999998E-2</v>
      </c>
      <c r="Y247" s="29" t="s">
        <v>24</v>
      </c>
      <c r="Z247" s="30" t="s">
        <v>24</v>
      </c>
    </row>
    <row r="248" spans="1:26" ht="14.45" customHeight="1" x14ac:dyDescent="0.25">
      <c r="A248" s="20" t="s">
        <v>365</v>
      </c>
      <c r="B248" s="19" t="s">
        <v>364</v>
      </c>
      <c r="C248" s="19" t="s">
        <v>744</v>
      </c>
      <c r="D248" s="97">
        <v>4301051300</v>
      </c>
      <c r="E248" s="193">
        <v>4607091383959</v>
      </c>
      <c r="F248" s="194"/>
      <c r="G248" s="21">
        <v>0.42</v>
      </c>
      <c r="H248" s="22">
        <v>6</v>
      </c>
      <c r="I248" s="21">
        <v>2.52</v>
      </c>
      <c r="J248" s="21">
        <v>2.78</v>
      </c>
      <c r="K248" s="22">
        <v>156</v>
      </c>
      <c r="L248" s="98" t="s">
        <v>593</v>
      </c>
      <c r="M248" s="22">
        <v>35</v>
      </c>
      <c r="N248" s="227" t="s">
        <v>366</v>
      </c>
      <c r="O248" s="228"/>
      <c r="P248" s="228"/>
      <c r="Q248" s="228"/>
      <c r="R248" s="229"/>
      <c r="S248" s="24" t="s">
        <v>24</v>
      </c>
      <c r="T248" s="24" t="s">
        <v>24</v>
      </c>
      <c r="U248" s="25" t="s">
        <v>25</v>
      </c>
      <c r="V248" s="99">
        <v>15.12</v>
      </c>
      <c r="W248" s="100">
        <f>IFERROR(IF(V248="", 0, CEILING(V248/$I248, 1)*$I248), "")</f>
        <v>15.120000000000001</v>
      </c>
      <c r="X248" s="28">
        <f>IFERROR(IF(W248=0, "", ROUNDUP(W248/I248, 0)*0.00753), "")</f>
        <v>4.5179999999999998E-2</v>
      </c>
      <c r="Y248" s="29" t="s">
        <v>24</v>
      </c>
      <c r="Z248" s="30" t="s">
        <v>24</v>
      </c>
    </row>
    <row r="249" spans="1:26" x14ac:dyDescent="0.25">
      <c r="A249" s="32"/>
      <c r="B249" s="219"/>
      <c r="C249" s="220"/>
      <c r="D249" s="220"/>
      <c r="E249" s="220"/>
      <c r="F249" s="220"/>
      <c r="G249" s="220"/>
      <c r="H249" s="220"/>
      <c r="I249" s="220"/>
      <c r="J249" s="220"/>
      <c r="K249" s="220"/>
      <c r="L249" s="220"/>
      <c r="M249" s="221"/>
      <c r="N249" s="216" t="s">
        <v>26</v>
      </c>
      <c r="O249" s="217"/>
      <c r="P249" s="217"/>
      <c r="Q249" s="217"/>
      <c r="R249" s="217"/>
      <c r="S249" s="217"/>
      <c r="T249" s="218"/>
      <c r="U249" s="38" t="s">
        <v>27</v>
      </c>
      <c r="V249" s="40">
        <f>IFERROR(V246/I246, "0")+IFERROR(V247/I247, "0")+IFERROR(V248/I248, "0")</f>
        <v>14</v>
      </c>
      <c r="W249" s="40">
        <f>IFERROR(W246/I246, "0")+IFERROR(W247/I247, "0")+IFERROR(W248/I248, "0")</f>
        <v>14</v>
      </c>
      <c r="X249" s="40">
        <f>IFERROR(IF(X246="", 0, X246), "0")+IFERROR(IF(X247="", 0, X247), "0")+IFERROR(IF(X248="", 0, X248), "0")</f>
        <v>0.13385999999999998</v>
      </c>
      <c r="Y249" s="41"/>
      <c r="Z249" s="41"/>
    </row>
    <row r="250" spans="1:26" x14ac:dyDescent="0.25">
      <c r="A250" s="32"/>
      <c r="B250" s="222"/>
      <c r="C250" s="222"/>
      <c r="D250" s="222"/>
      <c r="E250" s="222"/>
      <c r="F250" s="222"/>
      <c r="G250" s="222"/>
      <c r="H250" s="222"/>
      <c r="I250" s="222"/>
      <c r="J250" s="222"/>
      <c r="K250" s="222"/>
      <c r="L250" s="222"/>
      <c r="M250" s="223"/>
      <c r="N250" s="216" t="s">
        <v>26</v>
      </c>
      <c r="O250" s="217"/>
      <c r="P250" s="217"/>
      <c r="Q250" s="217"/>
      <c r="R250" s="217"/>
      <c r="S250" s="217"/>
      <c r="T250" s="218"/>
      <c r="U250" s="38" t="s">
        <v>25</v>
      </c>
      <c r="V250" s="40">
        <f>IFERROR(SUM(V246:V248), "0")</f>
        <v>46.44</v>
      </c>
      <c r="W250" s="40">
        <f>IFERROR(SUM(W246:W248), "0")</f>
        <v>46.44</v>
      </c>
      <c r="X250" s="38"/>
      <c r="Y250" s="41"/>
      <c r="Z250" s="41"/>
    </row>
    <row r="251" spans="1:26" x14ac:dyDescent="0.25">
      <c r="A251" s="1"/>
      <c r="B251" s="213" t="s">
        <v>160</v>
      </c>
      <c r="C251" s="214"/>
      <c r="D251" s="214"/>
      <c r="E251" s="214"/>
      <c r="F251" s="214"/>
      <c r="G251" s="214"/>
      <c r="H251" s="214"/>
      <c r="I251" s="214"/>
      <c r="J251" s="214"/>
      <c r="K251" s="214"/>
      <c r="L251" s="214"/>
      <c r="M251" s="214"/>
      <c r="N251" s="214"/>
      <c r="O251" s="214"/>
      <c r="P251" s="214"/>
      <c r="Q251" s="214"/>
      <c r="R251" s="214"/>
      <c r="S251" s="214"/>
      <c r="T251" s="214"/>
      <c r="U251" s="214"/>
      <c r="V251" s="214"/>
      <c r="W251" s="214"/>
      <c r="X251" s="215"/>
      <c r="Y251" s="18"/>
      <c r="Z251" s="18"/>
    </row>
    <row r="252" spans="1:26" ht="14.45" customHeight="1" x14ac:dyDescent="0.25">
      <c r="A252" s="20"/>
      <c r="B252" s="19" t="s">
        <v>367</v>
      </c>
      <c r="C252" s="19" t="s">
        <v>745</v>
      </c>
      <c r="D252" s="97">
        <v>4301060324</v>
      </c>
      <c r="E252" s="193">
        <v>4607091388831</v>
      </c>
      <c r="F252" s="194"/>
      <c r="G252" s="21">
        <v>0.38</v>
      </c>
      <c r="H252" s="22">
        <v>6</v>
      </c>
      <c r="I252" s="21">
        <v>2.2799999999999998</v>
      </c>
      <c r="J252" s="21">
        <v>2.552</v>
      </c>
      <c r="K252" s="22">
        <v>156</v>
      </c>
      <c r="L252" s="98" t="s">
        <v>593</v>
      </c>
      <c r="M252" s="22">
        <v>40</v>
      </c>
      <c r="N252" s="201" t="s">
        <v>368</v>
      </c>
      <c r="O252" s="202"/>
      <c r="P252" s="202"/>
      <c r="Q252" s="202"/>
      <c r="R252" s="203"/>
      <c r="S252" s="24" t="s">
        <v>24</v>
      </c>
      <c r="T252" s="24" t="s">
        <v>24</v>
      </c>
      <c r="U252" s="25" t="s">
        <v>25</v>
      </c>
      <c r="V252" s="99">
        <v>0</v>
      </c>
      <c r="W252" s="100">
        <f>IFERROR(IF(V252="", 0, CEILING(V252/$I252, 1)*$I252), "")</f>
        <v>0</v>
      </c>
      <c r="X252" s="28" t="str">
        <f>IFERROR(IF(W252=0, "", ROUNDUP(W252/I252, 0)*0.00753), "")</f>
        <v/>
      </c>
      <c r="Y252" s="29" t="s">
        <v>24</v>
      </c>
      <c r="Z252" s="30" t="s">
        <v>24</v>
      </c>
    </row>
    <row r="253" spans="1:26" x14ac:dyDescent="0.25">
      <c r="A253" s="32"/>
      <c r="B253" s="219"/>
      <c r="C253" s="220"/>
      <c r="D253" s="220"/>
      <c r="E253" s="220"/>
      <c r="F253" s="220"/>
      <c r="G253" s="220"/>
      <c r="H253" s="220"/>
      <c r="I253" s="220"/>
      <c r="J253" s="220"/>
      <c r="K253" s="220"/>
      <c r="L253" s="220"/>
      <c r="M253" s="221"/>
      <c r="N253" s="216" t="s">
        <v>26</v>
      </c>
      <c r="O253" s="217"/>
      <c r="P253" s="217"/>
      <c r="Q253" s="217"/>
      <c r="R253" s="217"/>
      <c r="S253" s="217"/>
      <c r="T253" s="218"/>
      <c r="U253" s="38" t="s">
        <v>27</v>
      </c>
      <c r="V253" s="40">
        <f>IFERROR(V252/I252, "0")</f>
        <v>0</v>
      </c>
      <c r="W253" s="40">
        <f>IFERROR(W252/I252, "0")</f>
        <v>0</v>
      </c>
      <c r="X253" s="40">
        <f>IFERROR(IF(X252="", 0, X252), "0")</f>
        <v>0</v>
      </c>
      <c r="Y253" s="41"/>
      <c r="Z253" s="41"/>
    </row>
    <row r="254" spans="1:26" x14ac:dyDescent="0.25">
      <c r="A254" s="32"/>
      <c r="B254" s="222"/>
      <c r="C254" s="222"/>
      <c r="D254" s="222"/>
      <c r="E254" s="222"/>
      <c r="F254" s="222"/>
      <c r="G254" s="222"/>
      <c r="H254" s="222"/>
      <c r="I254" s="222"/>
      <c r="J254" s="222"/>
      <c r="K254" s="222"/>
      <c r="L254" s="222"/>
      <c r="M254" s="223"/>
      <c r="N254" s="216" t="s">
        <v>26</v>
      </c>
      <c r="O254" s="217"/>
      <c r="P254" s="217"/>
      <c r="Q254" s="217"/>
      <c r="R254" s="217"/>
      <c r="S254" s="217"/>
      <c r="T254" s="218"/>
      <c r="U254" s="38" t="s">
        <v>25</v>
      </c>
      <c r="V254" s="40">
        <f>IFERROR(SUM(V252), "0")</f>
        <v>0</v>
      </c>
      <c r="W254" s="40">
        <f>IFERROR(SUM(W252), "0")</f>
        <v>0</v>
      </c>
      <c r="X254" s="38"/>
      <c r="Y254" s="41"/>
      <c r="Z254" s="41"/>
    </row>
    <row r="255" spans="1:26" x14ac:dyDescent="0.25">
      <c r="A255" s="1"/>
      <c r="B255" s="213" t="s">
        <v>41</v>
      </c>
      <c r="C255" s="214"/>
      <c r="D255" s="214"/>
      <c r="E255" s="214"/>
      <c r="F255" s="214"/>
      <c r="G255" s="214"/>
      <c r="H255" s="214"/>
      <c r="I255" s="214"/>
      <c r="J255" s="214"/>
      <c r="K255" s="214"/>
      <c r="L255" s="214"/>
      <c r="M255" s="214"/>
      <c r="N255" s="214"/>
      <c r="O255" s="214"/>
      <c r="P255" s="214"/>
      <c r="Q255" s="214"/>
      <c r="R255" s="214"/>
      <c r="S255" s="214"/>
      <c r="T255" s="214"/>
      <c r="U255" s="214"/>
      <c r="V255" s="214"/>
      <c r="W255" s="214"/>
      <c r="X255" s="215"/>
      <c r="Y255" s="18"/>
      <c r="Z255" s="18"/>
    </row>
    <row r="256" spans="1:26" ht="14.45" customHeight="1" x14ac:dyDescent="0.25">
      <c r="A256" s="20"/>
      <c r="B256" s="19" t="s">
        <v>369</v>
      </c>
      <c r="C256" s="19" t="s">
        <v>746</v>
      </c>
      <c r="D256" s="97">
        <v>4301032015</v>
      </c>
      <c r="E256" s="193">
        <v>4607091383102</v>
      </c>
      <c r="F256" s="194"/>
      <c r="G256" s="21">
        <v>0.17</v>
      </c>
      <c r="H256" s="22">
        <v>15</v>
      </c>
      <c r="I256" s="21">
        <v>2.5499999999999998</v>
      </c>
      <c r="J256" s="21">
        <v>2.9750000000000001</v>
      </c>
      <c r="K256" s="22">
        <v>156</v>
      </c>
      <c r="L256" s="98" t="s">
        <v>601</v>
      </c>
      <c r="M256" s="22">
        <v>180</v>
      </c>
      <c r="N256" s="230" t="s">
        <v>370</v>
      </c>
      <c r="O256" s="231"/>
      <c r="P256" s="231"/>
      <c r="Q256" s="231"/>
      <c r="R256" s="232"/>
      <c r="S256" s="24" t="s">
        <v>24</v>
      </c>
      <c r="T256" s="24" t="s">
        <v>24</v>
      </c>
      <c r="U256" s="25" t="s">
        <v>25</v>
      </c>
      <c r="V256" s="99">
        <v>0</v>
      </c>
      <c r="W256" s="100">
        <f>IFERROR(IF(V256="", 0, CEILING(V256/$I256, 1)*$I256), "")</f>
        <v>0</v>
      </c>
      <c r="X256" s="28" t="str">
        <f>IFERROR(IF(W256=0, "", ROUNDUP(W256/I256, 0)*0.00753), "")</f>
        <v/>
      </c>
      <c r="Y256" s="29" t="s">
        <v>24</v>
      </c>
      <c r="Z256" s="30" t="s">
        <v>24</v>
      </c>
    </row>
    <row r="257" spans="1:26" x14ac:dyDescent="0.25">
      <c r="A257" s="32"/>
      <c r="B257" s="219"/>
      <c r="C257" s="220"/>
      <c r="D257" s="220"/>
      <c r="E257" s="220"/>
      <c r="F257" s="220"/>
      <c r="G257" s="220"/>
      <c r="H257" s="220"/>
      <c r="I257" s="220"/>
      <c r="J257" s="220"/>
      <c r="K257" s="220"/>
      <c r="L257" s="220"/>
      <c r="M257" s="221"/>
      <c r="N257" s="216" t="s">
        <v>26</v>
      </c>
      <c r="O257" s="217"/>
      <c r="P257" s="217"/>
      <c r="Q257" s="217"/>
      <c r="R257" s="217"/>
      <c r="S257" s="217"/>
      <c r="T257" s="218"/>
      <c r="U257" s="38" t="s">
        <v>27</v>
      </c>
      <c r="V257" s="40">
        <f>IFERROR(V256/I256, "0")</f>
        <v>0</v>
      </c>
      <c r="W257" s="40">
        <f>IFERROR(W256/I256, "0")</f>
        <v>0</v>
      </c>
      <c r="X257" s="40">
        <f>IFERROR(IF(X256="", 0, X256), "0")</f>
        <v>0</v>
      </c>
      <c r="Y257" s="41"/>
      <c r="Z257" s="41"/>
    </row>
    <row r="258" spans="1:26" x14ac:dyDescent="0.25">
      <c r="A258" s="32"/>
      <c r="B258" s="222"/>
      <c r="C258" s="222"/>
      <c r="D258" s="222"/>
      <c r="E258" s="222"/>
      <c r="F258" s="222"/>
      <c r="G258" s="222"/>
      <c r="H258" s="222"/>
      <c r="I258" s="222"/>
      <c r="J258" s="222"/>
      <c r="K258" s="222"/>
      <c r="L258" s="222"/>
      <c r="M258" s="223"/>
      <c r="N258" s="216" t="s">
        <v>26</v>
      </c>
      <c r="O258" s="217"/>
      <c r="P258" s="217"/>
      <c r="Q258" s="217"/>
      <c r="R258" s="217"/>
      <c r="S258" s="217"/>
      <c r="T258" s="218"/>
      <c r="U258" s="38" t="s">
        <v>25</v>
      </c>
      <c r="V258" s="40">
        <f>IFERROR(SUM(V256), "0")</f>
        <v>0</v>
      </c>
      <c r="W258" s="40">
        <f>IFERROR(SUM(W256), "0")</f>
        <v>0</v>
      </c>
      <c r="X258" s="38"/>
      <c r="Y258" s="41"/>
      <c r="Z258" s="41"/>
    </row>
    <row r="259" spans="1:26" x14ac:dyDescent="0.25">
      <c r="A259" s="1"/>
      <c r="B259" s="213" t="s">
        <v>50</v>
      </c>
      <c r="C259" s="214"/>
      <c r="D259" s="214"/>
      <c r="E259" s="214"/>
      <c r="F259" s="214"/>
      <c r="G259" s="214"/>
      <c r="H259" s="214"/>
      <c r="I259" s="214"/>
      <c r="J259" s="214"/>
      <c r="K259" s="214"/>
      <c r="L259" s="214"/>
      <c r="M259" s="214"/>
      <c r="N259" s="214"/>
      <c r="O259" s="214"/>
      <c r="P259" s="214"/>
      <c r="Q259" s="214"/>
      <c r="R259" s="214"/>
      <c r="S259" s="214"/>
      <c r="T259" s="214"/>
      <c r="U259" s="214"/>
      <c r="V259" s="214"/>
      <c r="W259" s="214"/>
      <c r="X259" s="215"/>
      <c r="Y259" s="18"/>
      <c r="Z259" s="18"/>
    </row>
    <row r="260" spans="1:26" ht="14.45" customHeight="1" x14ac:dyDescent="0.25">
      <c r="A260" s="20"/>
      <c r="B260" s="19" t="s">
        <v>371</v>
      </c>
      <c r="C260" s="19" t="s">
        <v>747</v>
      </c>
      <c r="D260" s="97">
        <v>4301032026</v>
      </c>
      <c r="E260" s="193">
        <v>4607091389142</v>
      </c>
      <c r="F260" s="194"/>
      <c r="G260" s="21">
        <v>0.15</v>
      </c>
      <c r="H260" s="22">
        <v>10</v>
      </c>
      <c r="I260" s="21">
        <v>1.5</v>
      </c>
      <c r="J260" s="21">
        <v>1.76</v>
      </c>
      <c r="K260" s="22">
        <v>200</v>
      </c>
      <c r="L260" s="98" t="s">
        <v>748</v>
      </c>
      <c r="M260" s="22">
        <v>150</v>
      </c>
      <c r="N260" s="201" t="s">
        <v>372</v>
      </c>
      <c r="O260" s="202"/>
      <c r="P260" s="202"/>
      <c r="Q260" s="202"/>
      <c r="R260" s="203"/>
      <c r="S260" s="24" t="s">
        <v>24</v>
      </c>
      <c r="T260" s="24" t="s">
        <v>24</v>
      </c>
      <c r="U260" s="25" t="s">
        <v>25</v>
      </c>
      <c r="V260" s="99">
        <v>0</v>
      </c>
      <c r="W260" s="100">
        <f>IFERROR(IF(V260="", 0, CEILING(V260/$I260, 1)*$I260), "")</f>
        <v>0</v>
      </c>
      <c r="X260" s="28" t="str">
        <f>IFERROR(IF(W260=0, "", ROUNDUP(W260/I260, 0)*0.00673), "")</f>
        <v/>
      </c>
      <c r="Y260" s="29" t="s">
        <v>24</v>
      </c>
      <c r="Z260" s="30" t="s">
        <v>24</v>
      </c>
    </row>
    <row r="261" spans="1:26" x14ac:dyDescent="0.25">
      <c r="A261" s="32"/>
      <c r="B261" s="219"/>
      <c r="C261" s="220"/>
      <c r="D261" s="220"/>
      <c r="E261" s="220"/>
      <c r="F261" s="220"/>
      <c r="G261" s="220"/>
      <c r="H261" s="220"/>
      <c r="I261" s="220"/>
      <c r="J261" s="220"/>
      <c r="K261" s="220"/>
      <c r="L261" s="220"/>
      <c r="M261" s="221"/>
      <c r="N261" s="216" t="s">
        <v>26</v>
      </c>
      <c r="O261" s="217"/>
      <c r="P261" s="217"/>
      <c r="Q261" s="217"/>
      <c r="R261" s="217"/>
      <c r="S261" s="217"/>
      <c r="T261" s="218"/>
      <c r="U261" s="38" t="s">
        <v>27</v>
      </c>
      <c r="V261" s="40">
        <f>IFERROR(V260/I260, "0")</f>
        <v>0</v>
      </c>
      <c r="W261" s="40">
        <f>IFERROR(W260/I260, "0")</f>
        <v>0</v>
      </c>
      <c r="X261" s="40">
        <f>IFERROR(IF(X260="", 0, X260), "0")</f>
        <v>0</v>
      </c>
      <c r="Y261" s="41"/>
      <c r="Z261" s="41"/>
    </row>
    <row r="262" spans="1:26" x14ac:dyDescent="0.25">
      <c r="A262" s="32"/>
      <c r="B262" s="222"/>
      <c r="C262" s="222"/>
      <c r="D262" s="222"/>
      <c r="E262" s="222"/>
      <c r="F262" s="222"/>
      <c r="G262" s="222"/>
      <c r="H262" s="222"/>
      <c r="I262" s="222"/>
      <c r="J262" s="222"/>
      <c r="K262" s="222"/>
      <c r="L262" s="222"/>
      <c r="M262" s="223"/>
      <c r="N262" s="216" t="s">
        <v>26</v>
      </c>
      <c r="O262" s="217"/>
      <c r="P262" s="217"/>
      <c r="Q262" s="217"/>
      <c r="R262" s="217"/>
      <c r="S262" s="217"/>
      <c r="T262" s="218"/>
      <c r="U262" s="38" t="s">
        <v>25</v>
      </c>
      <c r="V262" s="40">
        <f>IFERROR(SUM(V260), "0")</f>
        <v>0</v>
      </c>
      <c r="W262" s="40">
        <f>IFERROR(SUM(W260), "0")</f>
        <v>0</v>
      </c>
      <c r="X262" s="38"/>
      <c r="Y262" s="41"/>
      <c r="Z262" s="41"/>
    </row>
    <row r="263" spans="1:26" ht="20.25" x14ac:dyDescent="0.25">
      <c r="A263" s="1"/>
      <c r="B263" s="106" t="s">
        <v>546</v>
      </c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5"/>
      <c r="Z263" s="15"/>
    </row>
    <row r="264" spans="1:26" x14ac:dyDescent="0.25">
      <c r="A264" s="1"/>
      <c r="B264" s="105" t="s">
        <v>374</v>
      </c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7"/>
      <c r="Z264" s="17"/>
    </row>
    <row r="265" spans="1:26" x14ac:dyDescent="0.25">
      <c r="A265" s="1"/>
      <c r="B265" s="213" t="s">
        <v>61</v>
      </c>
      <c r="C265" s="214"/>
      <c r="D265" s="214"/>
      <c r="E265" s="214"/>
      <c r="F265" s="214"/>
      <c r="G265" s="214"/>
      <c r="H265" s="214"/>
      <c r="I265" s="214"/>
      <c r="J265" s="214"/>
      <c r="K265" s="214"/>
      <c r="L265" s="214"/>
      <c r="M265" s="214"/>
      <c r="N265" s="214"/>
      <c r="O265" s="214"/>
      <c r="P265" s="214"/>
      <c r="Q265" s="214"/>
      <c r="R265" s="214"/>
      <c r="S265" s="214"/>
      <c r="T265" s="214"/>
      <c r="U265" s="214"/>
      <c r="V265" s="214"/>
      <c r="W265" s="214"/>
      <c r="X265" s="215"/>
      <c r="Y265" s="18"/>
      <c r="Z265" s="18"/>
    </row>
    <row r="266" spans="1:26" ht="14.45" customHeight="1" x14ac:dyDescent="0.25">
      <c r="A266" s="20" t="s">
        <v>376</v>
      </c>
      <c r="B266" s="19" t="s">
        <v>375</v>
      </c>
      <c r="C266" s="19" t="s">
        <v>749</v>
      </c>
      <c r="D266" s="97">
        <v>4301011339</v>
      </c>
      <c r="E266" s="193">
        <v>4607091383997</v>
      </c>
      <c r="F266" s="194"/>
      <c r="G266" s="21">
        <v>2.5</v>
      </c>
      <c r="H266" s="22">
        <v>6</v>
      </c>
      <c r="I266" s="21">
        <v>15</v>
      </c>
      <c r="J266" s="21">
        <v>15.48</v>
      </c>
      <c r="K266" s="22">
        <v>48</v>
      </c>
      <c r="L266" s="98" t="s">
        <v>593</v>
      </c>
      <c r="M266" s="22">
        <v>60</v>
      </c>
      <c r="N266" s="207" t="s">
        <v>377</v>
      </c>
      <c r="O266" s="208"/>
      <c r="P266" s="208"/>
      <c r="Q266" s="208"/>
      <c r="R266" s="209"/>
      <c r="S266" s="24" t="s">
        <v>24</v>
      </c>
      <c r="T266" s="24" t="s">
        <v>24</v>
      </c>
      <c r="U266" s="25" t="s">
        <v>25</v>
      </c>
      <c r="V266" s="99">
        <v>300</v>
      </c>
      <c r="W266" s="100">
        <f t="shared" ref="W266:W273" si="13">IFERROR(IF(V266="", 0, CEILING(V266/$I266, 1)*$I266), "")</f>
        <v>300</v>
      </c>
      <c r="X266" s="28">
        <f>IFERROR(IF(W266=0, "", ROUNDUP(W266/I266, 0)*0.02175), "")</f>
        <v>0.43499999999999994</v>
      </c>
      <c r="Y266" s="29" t="s">
        <v>24</v>
      </c>
      <c r="Z266" s="30" t="s">
        <v>24</v>
      </c>
    </row>
    <row r="267" spans="1:26" ht="14.45" customHeight="1" x14ac:dyDescent="0.25">
      <c r="A267" s="20" t="s">
        <v>376</v>
      </c>
      <c r="B267" s="19" t="s">
        <v>375</v>
      </c>
      <c r="C267" s="19" t="s">
        <v>750</v>
      </c>
      <c r="D267" s="97">
        <v>4301011239</v>
      </c>
      <c r="E267" s="193">
        <v>4607091383997</v>
      </c>
      <c r="F267" s="194"/>
      <c r="G267" s="21">
        <v>2.5</v>
      </c>
      <c r="H267" s="22">
        <v>6</v>
      </c>
      <c r="I267" s="21">
        <v>15</v>
      </c>
      <c r="J267" s="21">
        <v>15.48</v>
      </c>
      <c r="K267" s="22">
        <v>48</v>
      </c>
      <c r="L267" s="98" t="s">
        <v>665</v>
      </c>
      <c r="M267" s="22">
        <v>60</v>
      </c>
      <c r="N267" s="207" t="s">
        <v>377</v>
      </c>
      <c r="O267" s="208"/>
      <c r="P267" s="208"/>
      <c r="Q267" s="208"/>
      <c r="R267" s="209"/>
      <c r="S267" s="24" t="s">
        <v>24</v>
      </c>
      <c r="T267" s="24" t="s">
        <v>24</v>
      </c>
      <c r="U267" s="25" t="s">
        <v>25</v>
      </c>
      <c r="V267" s="99">
        <v>0</v>
      </c>
      <c r="W267" s="100">
        <f t="shared" si="13"/>
        <v>0</v>
      </c>
      <c r="X267" s="28" t="str">
        <f>IFERROR(IF(W267=0, "", ROUNDUP(W267/I267, 0)*0.02039), "")</f>
        <v/>
      </c>
      <c r="Y267" s="29" t="s">
        <v>24</v>
      </c>
      <c r="Z267" s="30" t="s">
        <v>24</v>
      </c>
    </row>
    <row r="268" spans="1:26" ht="14.45" customHeight="1" x14ac:dyDescent="0.25">
      <c r="A268" s="20"/>
      <c r="B268" s="19" t="s">
        <v>378</v>
      </c>
      <c r="C268" s="19" t="s">
        <v>751</v>
      </c>
      <c r="D268" s="97">
        <v>4301011326</v>
      </c>
      <c r="E268" s="193">
        <v>4607091384130</v>
      </c>
      <c r="F268" s="194"/>
      <c r="G268" s="21">
        <v>2.5</v>
      </c>
      <c r="H268" s="22">
        <v>6</v>
      </c>
      <c r="I268" s="21">
        <v>15</v>
      </c>
      <c r="J268" s="21">
        <v>15.48</v>
      </c>
      <c r="K268" s="22">
        <v>48</v>
      </c>
      <c r="L268" s="98" t="s">
        <v>593</v>
      </c>
      <c r="M268" s="22">
        <v>60</v>
      </c>
      <c r="N268" s="207" t="s">
        <v>379</v>
      </c>
      <c r="O268" s="208"/>
      <c r="P268" s="208"/>
      <c r="Q268" s="208"/>
      <c r="R268" s="209"/>
      <c r="S268" s="24" t="s">
        <v>24</v>
      </c>
      <c r="T268" s="24" t="s">
        <v>24</v>
      </c>
      <c r="U268" s="25" t="s">
        <v>25</v>
      </c>
      <c r="V268" s="99">
        <v>0</v>
      </c>
      <c r="W268" s="100">
        <f t="shared" si="13"/>
        <v>0</v>
      </c>
      <c r="X268" s="28" t="str">
        <f>IFERROR(IF(W268=0, "", ROUNDUP(W268/I268, 0)*0.02175), "")</f>
        <v/>
      </c>
      <c r="Y268" s="29" t="s">
        <v>24</v>
      </c>
      <c r="Z268" s="30" t="s">
        <v>24</v>
      </c>
    </row>
    <row r="269" spans="1:26" ht="14.45" customHeight="1" x14ac:dyDescent="0.25">
      <c r="A269" s="20" t="s">
        <v>380</v>
      </c>
      <c r="B269" s="19" t="s">
        <v>378</v>
      </c>
      <c r="C269" s="19" t="s">
        <v>752</v>
      </c>
      <c r="D269" s="97">
        <v>4301011240</v>
      </c>
      <c r="E269" s="193">
        <v>4607091384130</v>
      </c>
      <c r="F269" s="194"/>
      <c r="G269" s="21">
        <v>2.5</v>
      </c>
      <c r="H269" s="22">
        <v>6</v>
      </c>
      <c r="I269" s="21">
        <v>15</v>
      </c>
      <c r="J269" s="21">
        <v>15.48</v>
      </c>
      <c r="K269" s="22">
        <v>48</v>
      </c>
      <c r="L269" s="98" t="s">
        <v>665</v>
      </c>
      <c r="M269" s="22">
        <v>60</v>
      </c>
      <c r="N269" s="207" t="s">
        <v>379</v>
      </c>
      <c r="O269" s="208"/>
      <c r="P269" s="208"/>
      <c r="Q269" s="208"/>
      <c r="R269" s="209"/>
      <c r="S269" s="24" t="s">
        <v>24</v>
      </c>
      <c r="T269" s="24" t="s">
        <v>24</v>
      </c>
      <c r="U269" s="25" t="s">
        <v>25</v>
      </c>
      <c r="V269" s="99">
        <v>45</v>
      </c>
      <c r="W269" s="100">
        <f t="shared" si="13"/>
        <v>45</v>
      </c>
      <c r="X269" s="28">
        <f>IFERROR(IF(W269=0, "", ROUNDUP(W269/I269, 0)*0.02039), "")</f>
        <v>6.1169999999999995E-2</v>
      </c>
      <c r="Y269" s="29" t="s">
        <v>24</v>
      </c>
      <c r="Z269" s="30" t="s">
        <v>24</v>
      </c>
    </row>
    <row r="270" spans="1:26" ht="14.45" customHeight="1" x14ac:dyDescent="0.25">
      <c r="A270" s="20" t="s">
        <v>382</v>
      </c>
      <c r="B270" s="19" t="s">
        <v>381</v>
      </c>
      <c r="C270" s="19" t="s">
        <v>753</v>
      </c>
      <c r="D270" s="97">
        <v>4301011330</v>
      </c>
      <c r="E270" s="193">
        <v>4607091384147</v>
      </c>
      <c r="F270" s="194"/>
      <c r="G270" s="21">
        <v>2.5</v>
      </c>
      <c r="H270" s="22">
        <v>6</v>
      </c>
      <c r="I270" s="21">
        <v>15</v>
      </c>
      <c r="J270" s="21">
        <v>15.48</v>
      </c>
      <c r="K270" s="22">
        <v>48</v>
      </c>
      <c r="L270" s="98" t="s">
        <v>593</v>
      </c>
      <c r="M270" s="22">
        <v>60</v>
      </c>
      <c r="N270" s="207" t="s">
        <v>383</v>
      </c>
      <c r="O270" s="208"/>
      <c r="P270" s="208"/>
      <c r="Q270" s="208"/>
      <c r="R270" s="209"/>
      <c r="S270" s="24" t="s">
        <v>24</v>
      </c>
      <c r="T270" s="24" t="s">
        <v>24</v>
      </c>
      <c r="U270" s="25" t="s">
        <v>25</v>
      </c>
      <c r="V270" s="99">
        <v>105</v>
      </c>
      <c r="W270" s="100">
        <f t="shared" si="13"/>
        <v>105</v>
      </c>
      <c r="X270" s="28">
        <f>IFERROR(IF(W270=0, "", ROUNDUP(W270/I270, 0)*0.02175), "")</f>
        <v>0.15225</v>
      </c>
      <c r="Y270" s="29" t="s">
        <v>24</v>
      </c>
      <c r="Z270" s="30" t="s">
        <v>24</v>
      </c>
    </row>
    <row r="271" spans="1:26" ht="14.45" customHeight="1" x14ac:dyDescent="0.25">
      <c r="A271" s="20" t="s">
        <v>382</v>
      </c>
      <c r="B271" s="19" t="s">
        <v>381</v>
      </c>
      <c r="C271" s="19" t="s">
        <v>754</v>
      </c>
      <c r="D271" s="97">
        <v>4301011238</v>
      </c>
      <c r="E271" s="193">
        <v>4607091384147</v>
      </c>
      <c r="F271" s="194"/>
      <c r="G271" s="21">
        <v>2.5</v>
      </c>
      <c r="H271" s="22">
        <v>6</v>
      </c>
      <c r="I271" s="21">
        <v>15</v>
      </c>
      <c r="J271" s="21">
        <v>15.48</v>
      </c>
      <c r="K271" s="22">
        <v>48</v>
      </c>
      <c r="L271" s="98" t="s">
        <v>665</v>
      </c>
      <c r="M271" s="22">
        <v>60</v>
      </c>
      <c r="N271" s="207" t="s">
        <v>383</v>
      </c>
      <c r="O271" s="208"/>
      <c r="P271" s="208"/>
      <c r="Q271" s="208"/>
      <c r="R271" s="209"/>
      <c r="S271" s="24" t="s">
        <v>24</v>
      </c>
      <c r="T271" s="24" t="s">
        <v>24</v>
      </c>
      <c r="U271" s="25" t="s">
        <v>25</v>
      </c>
      <c r="V271" s="99">
        <v>0</v>
      </c>
      <c r="W271" s="100">
        <f t="shared" si="13"/>
        <v>0</v>
      </c>
      <c r="X271" s="28" t="str">
        <f>IFERROR(IF(W271=0, "", ROUNDUP(W271/I271, 0)*0.02039), "")</f>
        <v/>
      </c>
      <c r="Y271" s="29" t="s">
        <v>24</v>
      </c>
      <c r="Z271" s="30" t="s">
        <v>24</v>
      </c>
    </row>
    <row r="272" spans="1:26" ht="14.45" customHeight="1" x14ac:dyDescent="0.25">
      <c r="A272" s="20" t="s">
        <v>385</v>
      </c>
      <c r="B272" s="19" t="s">
        <v>384</v>
      </c>
      <c r="C272" s="19" t="s">
        <v>755</v>
      </c>
      <c r="D272" s="97">
        <v>4301011327</v>
      </c>
      <c r="E272" s="193">
        <v>4607091384154</v>
      </c>
      <c r="F272" s="194"/>
      <c r="G272" s="21">
        <v>0.5</v>
      </c>
      <c r="H272" s="22">
        <v>10</v>
      </c>
      <c r="I272" s="21">
        <v>5</v>
      </c>
      <c r="J272" s="21">
        <v>5.21</v>
      </c>
      <c r="K272" s="22">
        <v>120</v>
      </c>
      <c r="L272" s="98" t="s">
        <v>593</v>
      </c>
      <c r="M272" s="22">
        <v>60</v>
      </c>
      <c r="N272" s="224" t="s">
        <v>386</v>
      </c>
      <c r="O272" s="225"/>
      <c r="P272" s="225"/>
      <c r="Q272" s="225"/>
      <c r="R272" s="226"/>
      <c r="S272" s="24" t="s">
        <v>24</v>
      </c>
      <c r="T272" s="24" t="s">
        <v>24</v>
      </c>
      <c r="U272" s="25" t="s">
        <v>25</v>
      </c>
      <c r="V272" s="99">
        <v>5</v>
      </c>
      <c r="W272" s="100">
        <f t="shared" si="13"/>
        <v>5</v>
      </c>
      <c r="X272" s="28">
        <f>IFERROR(IF(W272=0, "", ROUNDUP(W272/I272, 0)*0.00937), "")</f>
        <v>9.3699999999999999E-3</v>
      </c>
      <c r="Y272" s="29" t="s">
        <v>24</v>
      </c>
      <c r="Z272" s="30" t="s">
        <v>24</v>
      </c>
    </row>
    <row r="273" spans="1:26" ht="14.45" customHeight="1" x14ac:dyDescent="0.25">
      <c r="A273" s="20" t="s">
        <v>388</v>
      </c>
      <c r="B273" s="19" t="s">
        <v>387</v>
      </c>
      <c r="C273" s="19" t="s">
        <v>756</v>
      </c>
      <c r="D273" s="97">
        <v>4301011332</v>
      </c>
      <c r="E273" s="193">
        <v>4607091384161</v>
      </c>
      <c r="F273" s="194"/>
      <c r="G273" s="21">
        <v>0.5</v>
      </c>
      <c r="H273" s="22">
        <v>10</v>
      </c>
      <c r="I273" s="21">
        <v>5</v>
      </c>
      <c r="J273" s="21">
        <v>5.21</v>
      </c>
      <c r="K273" s="22">
        <v>120</v>
      </c>
      <c r="L273" s="98" t="s">
        <v>593</v>
      </c>
      <c r="M273" s="22">
        <v>60</v>
      </c>
      <c r="N273" s="204" t="s">
        <v>389</v>
      </c>
      <c r="O273" s="205"/>
      <c r="P273" s="205"/>
      <c r="Q273" s="205"/>
      <c r="R273" s="206"/>
      <c r="S273" s="24" t="s">
        <v>24</v>
      </c>
      <c r="T273" s="24" t="s">
        <v>24</v>
      </c>
      <c r="U273" s="25" t="s">
        <v>25</v>
      </c>
      <c r="V273" s="99">
        <v>0</v>
      </c>
      <c r="W273" s="100">
        <f t="shared" si="13"/>
        <v>0</v>
      </c>
      <c r="X273" s="28" t="str">
        <f>IFERROR(IF(W273=0, "", ROUNDUP(W273/I273, 0)*0.00937), "")</f>
        <v/>
      </c>
      <c r="Y273" s="29" t="s">
        <v>24</v>
      </c>
      <c r="Z273" s="30" t="s">
        <v>24</v>
      </c>
    </row>
    <row r="274" spans="1:26" x14ac:dyDescent="0.25">
      <c r="A274" s="32"/>
      <c r="B274" s="219"/>
      <c r="C274" s="220"/>
      <c r="D274" s="220"/>
      <c r="E274" s="220"/>
      <c r="F274" s="220"/>
      <c r="G274" s="220"/>
      <c r="H274" s="220"/>
      <c r="I274" s="220"/>
      <c r="J274" s="220"/>
      <c r="K274" s="220"/>
      <c r="L274" s="220"/>
      <c r="M274" s="221"/>
      <c r="N274" s="216" t="s">
        <v>26</v>
      </c>
      <c r="O274" s="217"/>
      <c r="P274" s="217"/>
      <c r="Q274" s="217"/>
      <c r="R274" s="217"/>
      <c r="S274" s="217"/>
      <c r="T274" s="218"/>
      <c r="U274" s="38" t="s">
        <v>27</v>
      </c>
      <c r="V274" s="40">
        <f>IFERROR(V266/I266, "0")+IFERROR(V267/I267, "0")+IFERROR(V268/I268, "0")+IFERROR(V269/I269, "0")+IFERROR(V270/I270, "0")+IFERROR(V271/I271, "0")+IFERROR(V272/I272, "0")+IFERROR(V273/I273, "0")</f>
        <v>31</v>
      </c>
      <c r="W274" s="40">
        <f>IFERROR(W266/I266, "0")+IFERROR(W267/I267, "0")+IFERROR(W268/I268, "0")+IFERROR(W269/I269, "0")+IFERROR(W270/I270, "0")+IFERROR(W271/I271, "0")+IFERROR(W272/I272, "0")+IFERROR(W273/I273, "0")</f>
        <v>31</v>
      </c>
      <c r="X274" s="40">
        <f>IFERROR(IF(X266="", 0, X266), "0")+IFERROR(IF(X267="", 0, X267), "0")+IFERROR(IF(X268="", 0, X268), "0")+IFERROR(IF(X269="", 0, X269), "0")+IFERROR(IF(X270="", 0, X270), "0")+IFERROR(IF(X271="", 0, X271), "0")+IFERROR(IF(X272="", 0, X272), "0")+IFERROR(IF(X273="", 0, X273), "0")</f>
        <v>0.65778999999999999</v>
      </c>
      <c r="Y274" s="41"/>
      <c r="Z274" s="41"/>
    </row>
    <row r="275" spans="1:26" x14ac:dyDescent="0.25">
      <c r="A275" s="32"/>
      <c r="B275" s="222"/>
      <c r="C275" s="222"/>
      <c r="D275" s="222"/>
      <c r="E275" s="222"/>
      <c r="F275" s="222"/>
      <c r="G275" s="222"/>
      <c r="H275" s="222"/>
      <c r="I275" s="222"/>
      <c r="J275" s="222"/>
      <c r="K275" s="222"/>
      <c r="L275" s="222"/>
      <c r="M275" s="223"/>
      <c r="N275" s="216" t="s">
        <v>26</v>
      </c>
      <c r="O275" s="217"/>
      <c r="P275" s="217"/>
      <c r="Q275" s="217"/>
      <c r="R275" s="217"/>
      <c r="S275" s="217"/>
      <c r="T275" s="218"/>
      <c r="U275" s="38" t="s">
        <v>25</v>
      </c>
      <c r="V275" s="40">
        <f>IFERROR(SUM(V266:V273), "0")</f>
        <v>455</v>
      </c>
      <c r="W275" s="40">
        <f>IFERROR(SUM(W266:W273), "0")</f>
        <v>455</v>
      </c>
      <c r="X275" s="38"/>
      <c r="Y275" s="41"/>
      <c r="Z275" s="41"/>
    </row>
    <row r="276" spans="1:26" x14ac:dyDescent="0.25">
      <c r="A276" s="1"/>
      <c r="B276" s="213" t="s">
        <v>55</v>
      </c>
      <c r="C276" s="214"/>
      <c r="D276" s="214"/>
      <c r="E276" s="214"/>
      <c r="F276" s="214"/>
      <c r="G276" s="214"/>
      <c r="H276" s="214"/>
      <c r="I276" s="214"/>
      <c r="J276" s="214"/>
      <c r="K276" s="214"/>
      <c r="L276" s="214"/>
      <c r="M276" s="214"/>
      <c r="N276" s="214"/>
      <c r="O276" s="214"/>
      <c r="P276" s="214"/>
      <c r="Q276" s="214"/>
      <c r="R276" s="214"/>
      <c r="S276" s="214"/>
      <c r="T276" s="214"/>
      <c r="U276" s="214"/>
      <c r="V276" s="214"/>
      <c r="W276" s="214"/>
      <c r="X276" s="215"/>
      <c r="Y276" s="18"/>
      <c r="Z276" s="18"/>
    </row>
    <row r="277" spans="1:26" ht="14.45" customHeight="1" x14ac:dyDescent="0.25">
      <c r="A277" s="20" t="s">
        <v>391</v>
      </c>
      <c r="B277" s="19" t="s">
        <v>390</v>
      </c>
      <c r="C277" s="19" t="s">
        <v>757</v>
      </c>
      <c r="D277" s="97">
        <v>4301020178</v>
      </c>
      <c r="E277" s="193">
        <v>4607091383980</v>
      </c>
      <c r="F277" s="194"/>
      <c r="G277" s="21">
        <v>2.5</v>
      </c>
      <c r="H277" s="22">
        <v>6</v>
      </c>
      <c r="I277" s="21">
        <v>15</v>
      </c>
      <c r="J277" s="21">
        <v>15.48</v>
      </c>
      <c r="K277" s="22">
        <v>48</v>
      </c>
      <c r="L277" s="98" t="s">
        <v>607</v>
      </c>
      <c r="M277" s="22">
        <v>50</v>
      </c>
      <c r="N277" s="207" t="s">
        <v>392</v>
      </c>
      <c r="O277" s="208"/>
      <c r="P277" s="208"/>
      <c r="Q277" s="208"/>
      <c r="R277" s="209"/>
      <c r="S277" s="24" t="s">
        <v>24</v>
      </c>
      <c r="T277" s="24" t="s">
        <v>24</v>
      </c>
      <c r="U277" s="25" t="s">
        <v>25</v>
      </c>
      <c r="V277" s="99">
        <v>150</v>
      </c>
      <c r="W277" s="100">
        <f>IFERROR(IF(V277="", 0, CEILING(V277/$I277, 1)*$I277), "")</f>
        <v>150</v>
      </c>
      <c r="X277" s="28">
        <f>IFERROR(IF(W277=0, "", ROUNDUP(W277/I277, 0)*0.02175), "")</f>
        <v>0.21749999999999997</v>
      </c>
      <c r="Y277" s="29" t="s">
        <v>24</v>
      </c>
      <c r="Z277" s="30" t="s">
        <v>24</v>
      </c>
    </row>
    <row r="278" spans="1:26" ht="14.45" customHeight="1" x14ac:dyDescent="0.25">
      <c r="A278" s="20"/>
      <c r="B278" s="19" t="s">
        <v>393</v>
      </c>
      <c r="C278" s="19" t="s">
        <v>758</v>
      </c>
      <c r="D278" s="97">
        <v>4301020179</v>
      </c>
      <c r="E278" s="193">
        <v>4607091384178</v>
      </c>
      <c r="F278" s="194"/>
      <c r="G278" s="21">
        <v>0.4</v>
      </c>
      <c r="H278" s="22">
        <v>10</v>
      </c>
      <c r="I278" s="21">
        <v>4</v>
      </c>
      <c r="J278" s="21">
        <v>4.24</v>
      </c>
      <c r="K278" s="22">
        <v>120</v>
      </c>
      <c r="L278" s="98" t="s">
        <v>607</v>
      </c>
      <c r="M278" s="22">
        <v>50</v>
      </c>
      <c r="N278" s="204" t="s">
        <v>394</v>
      </c>
      <c r="O278" s="205"/>
      <c r="P278" s="205"/>
      <c r="Q278" s="205"/>
      <c r="R278" s="206"/>
      <c r="S278" s="24" t="s">
        <v>24</v>
      </c>
      <c r="T278" s="24" t="s">
        <v>24</v>
      </c>
      <c r="U278" s="25" t="s">
        <v>25</v>
      </c>
      <c r="V278" s="99">
        <v>0</v>
      </c>
      <c r="W278" s="100">
        <f>IFERROR(IF(V278="", 0, CEILING(V278/$I278, 1)*$I278), "")</f>
        <v>0</v>
      </c>
      <c r="X278" s="28" t="str">
        <f>IFERROR(IF(W278=0, "", ROUNDUP(W278/I278, 0)*0.00937), "")</f>
        <v/>
      </c>
      <c r="Y278" s="29" t="s">
        <v>24</v>
      </c>
      <c r="Z278" s="30" t="s">
        <v>24</v>
      </c>
    </row>
    <row r="279" spans="1:26" x14ac:dyDescent="0.25">
      <c r="A279" s="32"/>
      <c r="B279" s="219"/>
      <c r="C279" s="220"/>
      <c r="D279" s="220"/>
      <c r="E279" s="220"/>
      <c r="F279" s="220"/>
      <c r="G279" s="220"/>
      <c r="H279" s="220"/>
      <c r="I279" s="220"/>
      <c r="J279" s="220"/>
      <c r="K279" s="220"/>
      <c r="L279" s="220"/>
      <c r="M279" s="221"/>
      <c r="N279" s="216" t="s">
        <v>26</v>
      </c>
      <c r="O279" s="217"/>
      <c r="P279" s="217"/>
      <c r="Q279" s="217"/>
      <c r="R279" s="217"/>
      <c r="S279" s="217"/>
      <c r="T279" s="218"/>
      <c r="U279" s="38" t="s">
        <v>27</v>
      </c>
      <c r="V279" s="40">
        <f>IFERROR(V277/I277, "0")+IFERROR(V278/I278, "0")</f>
        <v>10</v>
      </c>
      <c r="W279" s="40">
        <f>IFERROR(W277/I277, "0")+IFERROR(W278/I278, "0")</f>
        <v>10</v>
      </c>
      <c r="X279" s="40">
        <f>IFERROR(IF(X277="", 0, X277), "0")+IFERROR(IF(X278="", 0, X278), "0")</f>
        <v>0.21749999999999997</v>
      </c>
      <c r="Y279" s="41"/>
      <c r="Z279" s="41"/>
    </row>
    <row r="280" spans="1:26" x14ac:dyDescent="0.25">
      <c r="A280" s="32"/>
      <c r="B280" s="222"/>
      <c r="C280" s="222"/>
      <c r="D280" s="222"/>
      <c r="E280" s="222"/>
      <c r="F280" s="222"/>
      <c r="G280" s="222"/>
      <c r="H280" s="222"/>
      <c r="I280" s="222"/>
      <c r="J280" s="222"/>
      <c r="K280" s="222"/>
      <c r="L280" s="222"/>
      <c r="M280" s="223"/>
      <c r="N280" s="216" t="s">
        <v>26</v>
      </c>
      <c r="O280" s="217"/>
      <c r="P280" s="217"/>
      <c r="Q280" s="217"/>
      <c r="R280" s="217"/>
      <c r="S280" s="217"/>
      <c r="T280" s="218"/>
      <c r="U280" s="38" t="s">
        <v>25</v>
      </c>
      <c r="V280" s="40">
        <f>IFERROR(SUM(V277:V278), "0")</f>
        <v>150</v>
      </c>
      <c r="W280" s="40">
        <f>IFERROR(SUM(W277:W278), "0")</f>
        <v>150</v>
      </c>
      <c r="X280" s="38"/>
      <c r="Y280" s="41"/>
      <c r="Z280" s="41"/>
    </row>
    <row r="281" spans="1:26" x14ac:dyDescent="0.25">
      <c r="A281" s="1"/>
      <c r="B281" s="213" t="s">
        <v>21</v>
      </c>
      <c r="C281" s="214"/>
      <c r="D281" s="214"/>
      <c r="E281" s="214"/>
      <c r="F281" s="214"/>
      <c r="G281" s="214"/>
      <c r="H281" s="214"/>
      <c r="I281" s="214"/>
      <c r="J281" s="214"/>
      <c r="K281" s="214"/>
      <c r="L281" s="214"/>
      <c r="M281" s="214"/>
      <c r="N281" s="214"/>
      <c r="O281" s="214"/>
      <c r="P281" s="214"/>
      <c r="Q281" s="214"/>
      <c r="R281" s="214"/>
      <c r="S281" s="214"/>
      <c r="T281" s="214"/>
      <c r="U281" s="214"/>
      <c r="V281" s="214"/>
      <c r="W281" s="214"/>
      <c r="X281" s="215"/>
      <c r="Y281" s="18"/>
      <c r="Z281" s="18"/>
    </row>
    <row r="282" spans="1:26" ht="14.45" customHeight="1" x14ac:dyDescent="0.25">
      <c r="A282" s="20"/>
      <c r="B282" s="19" t="s">
        <v>395</v>
      </c>
      <c r="C282" s="19" t="s">
        <v>759</v>
      </c>
      <c r="D282" s="97">
        <v>4301031141</v>
      </c>
      <c r="E282" s="193">
        <v>4607091384833</v>
      </c>
      <c r="F282" s="194"/>
      <c r="G282" s="21">
        <v>0.73</v>
      </c>
      <c r="H282" s="22">
        <v>6</v>
      </c>
      <c r="I282" s="21">
        <v>4.38</v>
      </c>
      <c r="J282" s="21">
        <v>4.58</v>
      </c>
      <c r="K282" s="22">
        <v>156</v>
      </c>
      <c r="L282" s="98" t="s">
        <v>593</v>
      </c>
      <c r="M282" s="22">
        <v>35</v>
      </c>
      <c r="N282" s="198" t="s">
        <v>396</v>
      </c>
      <c r="O282" s="199"/>
      <c r="P282" s="199"/>
      <c r="Q282" s="199"/>
      <c r="R282" s="200"/>
      <c r="S282" s="24" t="s">
        <v>24</v>
      </c>
      <c r="T282" s="24" t="s">
        <v>24</v>
      </c>
      <c r="U282" s="25" t="s">
        <v>25</v>
      </c>
      <c r="V282" s="99">
        <v>0</v>
      </c>
      <c r="W282" s="100">
        <f>IFERROR(IF(V282="", 0, CEILING(V282/$I282, 1)*$I282), "")</f>
        <v>0</v>
      </c>
      <c r="X282" s="28" t="str">
        <f>IFERROR(IF(W282=0, "", ROUNDUP(W282/I282, 0)*0.00753), "")</f>
        <v/>
      </c>
      <c r="Y282" s="29" t="s">
        <v>24</v>
      </c>
      <c r="Z282" s="30" t="s">
        <v>24</v>
      </c>
    </row>
    <row r="283" spans="1:26" ht="14.45" customHeight="1" x14ac:dyDescent="0.25">
      <c r="A283" s="20"/>
      <c r="B283" s="19" t="s">
        <v>397</v>
      </c>
      <c r="C283" s="19" t="s">
        <v>760</v>
      </c>
      <c r="D283" s="97">
        <v>4301031137</v>
      </c>
      <c r="E283" s="193">
        <v>4607091384857</v>
      </c>
      <c r="F283" s="194"/>
      <c r="G283" s="21">
        <v>0.73</v>
      </c>
      <c r="H283" s="22">
        <v>6</v>
      </c>
      <c r="I283" s="21">
        <v>4.38</v>
      </c>
      <c r="J283" s="21">
        <v>4.58</v>
      </c>
      <c r="K283" s="22">
        <v>156</v>
      </c>
      <c r="L283" s="98" t="s">
        <v>593</v>
      </c>
      <c r="M283" s="22">
        <v>35</v>
      </c>
      <c r="N283" s="201" t="s">
        <v>398</v>
      </c>
      <c r="O283" s="202"/>
      <c r="P283" s="202"/>
      <c r="Q283" s="202"/>
      <c r="R283" s="203"/>
      <c r="S283" s="24" t="s">
        <v>24</v>
      </c>
      <c r="T283" s="24" t="s">
        <v>24</v>
      </c>
      <c r="U283" s="25" t="s">
        <v>25</v>
      </c>
      <c r="V283" s="99">
        <v>0</v>
      </c>
      <c r="W283" s="100">
        <f>IFERROR(IF(V283="", 0, CEILING(V283/$I283, 1)*$I283), "")</f>
        <v>0</v>
      </c>
      <c r="X283" s="28" t="str">
        <f>IFERROR(IF(W283=0, "", ROUNDUP(W283/I283, 0)*0.00753), "")</f>
        <v/>
      </c>
      <c r="Y283" s="29" t="s">
        <v>24</v>
      </c>
      <c r="Z283" s="30" t="s">
        <v>24</v>
      </c>
    </row>
    <row r="284" spans="1:26" x14ac:dyDescent="0.25">
      <c r="A284" s="32"/>
      <c r="B284" s="219"/>
      <c r="C284" s="220"/>
      <c r="D284" s="220"/>
      <c r="E284" s="220"/>
      <c r="F284" s="220"/>
      <c r="G284" s="220"/>
      <c r="H284" s="220"/>
      <c r="I284" s="220"/>
      <c r="J284" s="220"/>
      <c r="K284" s="220"/>
      <c r="L284" s="220"/>
      <c r="M284" s="221"/>
      <c r="N284" s="216" t="s">
        <v>26</v>
      </c>
      <c r="O284" s="217"/>
      <c r="P284" s="217"/>
      <c r="Q284" s="217"/>
      <c r="R284" s="217"/>
      <c r="S284" s="217"/>
      <c r="T284" s="218"/>
      <c r="U284" s="38" t="s">
        <v>27</v>
      </c>
      <c r="V284" s="40">
        <f>IFERROR(V282/I282, "0")+IFERROR(V283/I283, "0")</f>
        <v>0</v>
      </c>
      <c r="W284" s="40">
        <f>IFERROR(W282/I282, "0")+IFERROR(W283/I283, "0")</f>
        <v>0</v>
      </c>
      <c r="X284" s="40">
        <f>IFERROR(IF(X282="", 0, X282), "0")+IFERROR(IF(X283="", 0, X283), "0")</f>
        <v>0</v>
      </c>
      <c r="Y284" s="41"/>
      <c r="Z284" s="41"/>
    </row>
    <row r="285" spans="1:26" x14ac:dyDescent="0.25">
      <c r="A285" s="32"/>
      <c r="B285" s="222"/>
      <c r="C285" s="222"/>
      <c r="D285" s="222"/>
      <c r="E285" s="222"/>
      <c r="F285" s="222"/>
      <c r="G285" s="222"/>
      <c r="H285" s="222"/>
      <c r="I285" s="222"/>
      <c r="J285" s="222"/>
      <c r="K285" s="222"/>
      <c r="L285" s="222"/>
      <c r="M285" s="223"/>
      <c r="N285" s="216" t="s">
        <v>26</v>
      </c>
      <c r="O285" s="217"/>
      <c r="P285" s="217"/>
      <c r="Q285" s="217"/>
      <c r="R285" s="217"/>
      <c r="S285" s="217"/>
      <c r="T285" s="218"/>
      <c r="U285" s="38" t="s">
        <v>25</v>
      </c>
      <c r="V285" s="40">
        <f>IFERROR(SUM(V282:V283), "0")</f>
        <v>0</v>
      </c>
      <c r="W285" s="40">
        <f>IFERROR(SUM(W282:W283), "0")</f>
        <v>0</v>
      </c>
      <c r="X285" s="38"/>
      <c r="Y285" s="41"/>
      <c r="Z285" s="41"/>
    </row>
    <row r="286" spans="1:26" x14ac:dyDescent="0.25">
      <c r="A286" s="1"/>
      <c r="B286" s="213" t="s">
        <v>28</v>
      </c>
      <c r="C286" s="214"/>
      <c r="D286" s="214"/>
      <c r="E286" s="214"/>
      <c r="F286" s="214"/>
      <c r="G286" s="214"/>
      <c r="H286" s="214"/>
      <c r="I286" s="214"/>
      <c r="J286" s="214"/>
      <c r="K286" s="214"/>
      <c r="L286" s="214"/>
      <c r="M286" s="214"/>
      <c r="N286" s="214"/>
      <c r="O286" s="214"/>
      <c r="P286" s="214"/>
      <c r="Q286" s="214"/>
      <c r="R286" s="214"/>
      <c r="S286" s="214"/>
      <c r="T286" s="214"/>
      <c r="U286" s="214"/>
      <c r="V286" s="214"/>
      <c r="W286" s="214"/>
      <c r="X286" s="215"/>
      <c r="Y286" s="18"/>
      <c r="Z286" s="18"/>
    </row>
    <row r="287" spans="1:26" ht="14.45" customHeight="1" x14ac:dyDescent="0.25">
      <c r="A287" s="20"/>
      <c r="B287" s="19" t="s">
        <v>399</v>
      </c>
      <c r="C287" s="19" t="s">
        <v>761</v>
      </c>
      <c r="D287" s="97">
        <v>4301051298</v>
      </c>
      <c r="E287" s="193">
        <v>4607091384260</v>
      </c>
      <c r="F287" s="194"/>
      <c r="G287" s="21">
        <v>1.3</v>
      </c>
      <c r="H287" s="22">
        <v>6</v>
      </c>
      <c r="I287" s="21">
        <v>7.8</v>
      </c>
      <c r="J287" s="21">
        <v>8.3640000000000008</v>
      </c>
      <c r="K287" s="22">
        <v>56</v>
      </c>
      <c r="L287" s="98" t="s">
        <v>593</v>
      </c>
      <c r="M287" s="22">
        <v>35</v>
      </c>
      <c r="N287" s="227" t="s">
        <v>400</v>
      </c>
      <c r="O287" s="228"/>
      <c r="P287" s="228"/>
      <c r="Q287" s="228"/>
      <c r="R287" s="229"/>
      <c r="S287" s="24" t="s">
        <v>24</v>
      </c>
      <c r="T287" s="24" t="s">
        <v>24</v>
      </c>
      <c r="U287" s="25" t="s">
        <v>25</v>
      </c>
      <c r="V287" s="99">
        <v>0</v>
      </c>
      <c r="W287" s="100">
        <f>IFERROR(IF(V287="", 0, CEILING(V287/$I287, 1)*$I287), "")</f>
        <v>0</v>
      </c>
      <c r="X287" s="28" t="str">
        <f>IFERROR(IF(W287=0, "", ROUNDUP(W287/I287, 0)*0.02175), "")</f>
        <v/>
      </c>
      <c r="Y287" s="29" t="s">
        <v>24</v>
      </c>
      <c r="Z287" s="30" t="s">
        <v>24</v>
      </c>
    </row>
    <row r="288" spans="1:26" x14ac:dyDescent="0.25">
      <c r="A288" s="32"/>
      <c r="B288" s="219"/>
      <c r="C288" s="220"/>
      <c r="D288" s="220"/>
      <c r="E288" s="220"/>
      <c r="F288" s="220"/>
      <c r="G288" s="220"/>
      <c r="H288" s="220"/>
      <c r="I288" s="220"/>
      <c r="J288" s="220"/>
      <c r="K288" s="220"/>
      <c r="L288" s="220"/>
      <c r="M288" s="221"/>
      <c r="N288" s="216" t="s">
        <v>26</v>
      </c>
      <c r="O288" s="217"/>
      <c r="P288" s="217"/>
      <c r="Q288" s="217"/>
      <c r="R288" s="217"/>
      <c r="S288" s="217"/>
      <c r="T288" s="218"/>
      <c r="U288" s="38" t="s">
        <v>27</v>
      </c>
      <c r="V288" s="40">
        <f>IFERROR(V287/I287, "0")</f>
        <v>0</v>
      </c>
      <c r="W288" s="40">
        <f>IFERROR(W287/I287, "0")</f>
        <v>0</v>
      </c>
      <c r="X288" s="40">
        <f>IFERROR(IF(X287="", 0, X287), "0")</f>
        <v>0</v>
      </c>
      <c r="Y288" s="41"/>
      <c r="Z288" s="41"/>
    </row>
    <row r="289" spans="1:26" x14ac:dyDescent="0.25">
      <c r="A289" s="32"/>
      <c r="B289" s="222"/>
      <c r="C289" s="222"/>
      <c r="D289" s="222"/>
      <c r="E289" s="222"/>
      <c r="F289" s="222"/>
      <c r="G289" s="222"/>
      <c r="H289" s="222"/>
      <c r="I289" s="222"/>
      <c r="J289" s="222"/>
      <c r="K289" s="222"/>
      <c r="L289" s="222"/>
      <c r="M289" s="223"/>
      <c r="N289" s="216" t="s">
        <v>26</v>
      </c>
      <c r="O289" s="217"/>
      <c r="P289" s="217"/>
      <c r="Q289" s="217"/>
      <c r="R289" s="217"/>
      <c r="S289" s="217"/>
      <c r="T289" s="218"/>
      <c r="U289" s="38" t="s">
        <v>25</v>
      </c>
      <c r="V289" s="40">
        <f>IFERROR(SUM(V287), "0")</f>
        <v>0</v>
      </c>
      <c r="W289" s="40">
        <f>IFERROR(SUM(W287), "0")</f>
        <v>0</v>
      </c>
      <c r="X289" s="38"/>
      <c r="Y289" s="41"/>
      <c r="Z289" s="41"/>
    </row>
    <row r="290" spans="1:26" x14ac:dyDescent="0.25">
      <c r="A290" s="1"/>
      <c r="B290" s="213" t="s">
        <v>160</v>
      </c>
      <c r="C290" s="214"/>
      <c r="D290" s="214"/>
      <c r="E290" s="214"/>
      <c r="F290" s="214"/>
      <c r="G290" s="214"/>
      <c r="H290" s="214"/>
      <c r="I290" s="214"/>
      <c r="J290" s="214"/>
      <c r="K290" s="214"/>
      <c r="L290" s="214"/>
      <c r="M290" s="214"/>
      <c r="N290" s="214"/>
      <c r="O290" s="214"/>
      <c r="P290" s="214"/>
      <c r="Q290" s="214"/>
      <c r="R290" s="214"/>
      <c r="S290" s="214"/>
      <c r="T290" s="214"/>
      <c r="U290" s="214"/>
      <c r="V290" s="214"/>
      <c r="W290" s="214"/>
      <c r="X290" s="215"/>
      <c r="Y290" s="18"/>
      <c r="Z290" s="18"/>
    </row>
    <row r="291" spans="1:26" ht="14.45" customHeight="1" x14ac:dyDescent="0.25">
      <c r="A291" s="20" t="s">
        <v>402</v>
      </c>
      <c r="B291" s="19" t="s">
        <v>401</v>
      </c>
      <c r="C291" s="19" t="s">
        <v>762</v>
      </c>
      <c r="D291" s="97">
        <v>4301060314</v>
      </c>
      <c r="E291" s="193">
        <v>4607091384673</v>
      </c>
      <c r="F291" s="194"/>
      <c r="G291" s="21">
        <v>1.3</v>
      </c>
      <c r="H291" s="22">
        <v>6</v>
      </c>
      <c r="I291" s="21">
        <v>7.8</v>
      </c>
      <c r="J291" s="21">
        <v>8.3640000000000008</v>
      </c>
      <c r="K291" s="22">
        <v>56</v>
      </c>
      <c r="L291" s="98" t="s">
        <v>593</v>
      </c>
      <c r="M291" s="22">
        <v>30</v>
      </c>
      <c r="N291" s="204" t="s">
        <v>403</v>
      </c>
      <c r="O291" s="205"/>
      <c r="P291" s="205"/>
      <c r="Q291" s="205"/>
      <c r="R291" s="206"/>
      <c r="S291" s="24" t="s">
        <v>24</v>
      </c>
      <c r="T291" s="24" t="s">
        <v>24</v>
      </c>
      <c r="U291" s="25" t="s">
        <v>25</v>
      </c>
      <c r="V291" s="99">
        <v>0</v>
      </c>
      <c r="W291" s="100">
        <f>IFERROR(IF(V291="", 0, CEILING(V291/$I291, 1)*$I291), "")</f>
        <v>0</v>
      </c>
      <c r="X291" s="28" t="str">
        <f>IFERROR(IF(W291=0, "", ROUNDUP(W291/I291, 0)*0.02175), "")</f>
        <v/>
      </c>
      <c r="Y291" s="29" t="s">
        <v>24</v>
      </c>
      <c r="Z291" s="30" t="s">
        <v>24</v>
      </c>
    </row>
    <row r="292" spans="1:26" x14ac:dyDescent="0.25">
      <c r="A292" s="32"/>
      <c r="B292" s="219"/>
      <c r="C292" s="220"/>
      <c r="D292" s="220"/>
      <c r="E292" s="220"/>
      <c r="F292" s="220"/>
      <c r="G292" s="220"/>
      <c r="H292" s="220"/>
      <c r="I292" s="220"/>
      <c r="J292" s="220"/>
      <c r="K292" s="220"/>
      <c r="L292" s="220"/>
      <c r="M292" s="221"/>
      <c r="N292" s="216" t="s">
        <v>26</v>
      </c>
      <c r="O292" s="217"/>
      <c r="P292" s="217"/>
      <c r="Q292" s="217"/>
      <c r="R292" s="217"/>
      <c r="S292" s="217"/>
      <c r="T292" s="218"/>
      <c r="U292" s="38" t="s">
        <v>27</v>
      </c>
      <c r="V292" s="40">
        <f>IFERROR(V291/I291, "0")</f>
        <v>0</v>
      </c>
      <c r="W292" s="40">
        <f>IFERROR(W291/I291, "0")</f>
        <v>0</v>
      </c>
      <c r="X292" s="40">
        <f>IFERROR(IF(X291="", 0, X291), "0")</f>
        <v>0</v>
      </c>
      <c r="Y292" s="41"/>
      <c r="Z292" s="41"/>
    </row>
    <row r="293" spans="1:26" x14ac:dyDescent="0.25">
      <c r="A293" s="32"/>
      <c r="B293" s="222"/>
      <c r="C293" s="222"/>
      <c r="D293" s="222"/>
      <c r="E293" s="222"/>
      <c r="F293" s="222"/>
      <c r="G293" s="222"/>
      <c r="H293" s="222"/>
      <c r="I293" s="222"/>
      <c r="J293" s="222"/>
      <c r="K293" s="222"/>
      <c r="L293" s="222"/>
      <c r="M293" s="223"/>
      <c r="N293" s="216" t="s">
        <v>26</v>
      </c>
      <c r="O293" s="217"/>
      <c r="P293" s="217"/>
      <c r="Q293" s="217"/>
      <c r="R293" s="217"/>
      <c r="S293" s="217"/>
      <c r="T293" s="218"/>
      <c r="U293" s="38" t="s">
        <v>25</v>
      </c>
      <c r="V293" s="40">
        <f>IFERROR(SUM(V291), "0")</f>
        <v>0</v>
      </c>
      <c r="W293" s="40">
        <f>IFERROR(SUM(W291), "0")</f>
        <v>0</v>
      </c>
      <c r="X293" s="38"/>
      <c r="Y293" s="41"/>
      <c r="Z293" s="41"/>
    </row>
    <row r="294" spans="1:26" x14ac:dyDescent="0.25">
      <c r="A294" s="1"/>
      <c r="B294" s="105" t="s">
        <v>404</v>
      </c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7"/>
      <c r="Z294" s="17"/>
    </row>
    <row r="295" spans="1:26" x14ac:dyDescent="0.25">
      <c r="A295" s="1"/>
      <c r="B295" s="213" t="s">
        <v>61</v>
      </c>
      <c r="C295" s="214"/>
      <c r="D295" s="214"/>
      <c r="E295" s="214"/>
      <c r="F295" s="214"/>
      <c r="G295" s="214"/>
      <c r="H295" s="214"/>
      <c r="I295" s="214"/>
      <c r="J295" s="214"/>
      <c r="K295" s="214"/>
      <c r="L295" s="214"/>
      <c r="M295" s="214"/>
      <c r="N295" s="214"/>
      <c r="O295" s="214"/>
      <c r="P295" s="214"/>
      <c r="Q295" s="214"/>
      <c r="R295" s="214"/>
      <c r="S295" s="214"/>
      <c r="T295" s="214"/>
      <c r="U295" s="214"/>
      <c r="V295" s="214"/>
      <c r="W295" s="214"/>
      <c r="X295" s="215"/>
      <c r="Y295" s="18"/>
      <c r="Z295" s="18"/>
    </row>
    <row r="296" spans="1:26" ht="14.45" customHeight="1" x14ac:dyDescent="0.25">
      <c r="A296" s="20"/>
      <c r="B296" s="19" t="s">
        <v>405</v>
      </c>
      <c r="C296" s="19" t="s">
        <v>763</v>
      </c>
      <c r="D296" s="97">
        <v>4301011483</v>
      </c>
      <c r="E296" s="193">
        <v>4680115881907</v>
      </c>
      <c r="F296" s="194"/>
      <c r="G296" s="21">
        <v>2.5</v>
      </c>
      <c r="H296" s="22">
        <v>6</v>
      </c>
      <c r="I296" s="21">
        <v>15</v>
      </c>
      <c r="J296" s="21">
        <v>15.48</v>
      </c>
      <c r="K296" s="22">
        <v>48</v>
      </c>
      <c r="L296" s="98" t="s">
        <v>593</v>
      </c>
      <c r="M296" s="22">
        <v>60</v>
      </c>
      <c r="N296" s="198" t="s">
        <v>406</v>
      </c>
      <c r="O296" s="199"/>
      <c r="P296" s="199"/>
      <c r="Q296" s="199"/>
      <c r="R296" s="200"/>
      <c r="S296" s="24" t="s">
        <v>407</v>
      </c>
      <c r="T296" s="24" t="s">
        <v>24</v>
      </c>
      <c r="U296" s="25" t="s">
        <v>25</v>
      </c>
      <c r="V296" s="99">
        <v>0</v>
      </c>
      <c r="W296" s="100">
        <f>IFERROR(IF(V296="", 0, CEILING(V296/$I296, 1)*$I296), "")</f>
        <v>0</v>
      </c>
      <c r="X296" s="28" t="str">
        <f>IFERROR(IF(W296=0, "", ROUNDUP(W296/I296, 0)*0.02175), "")</f>
        <v/>
      </c>
      <c r="Y296" s="29" t="s">
        <v>24</v>
      </c>
      <c r="Z296" s="30" t="s">
        <v>220</v>
      </c>
    </row>
    <row r="297" spans="1:26" ht="14.45" customHeight="1" x14ac:dyDescent="0.25">
      <c r="A297" s="20"/>
      <c r="B297" s="19" t="s">
        <v>408</v>
      </c>
      <c r="C297" s="19" t="s">
        <v>764</v>
      </c>
      <c r="D297" s="97">
        <v>4301011324</v>
      </c>
      <c r="E297" s="193">
        <v>4607091384185</v>
      </c>
      <c r="F297" s="194"/>
      <c r="G297" s="21">
        <v>0.8</v>
      </c>
      <c r="H297" s="22">
        <v>15</v>
      </c>
      <c r="I297" s="21">
        <v>12</v>
      </c>
      <c r="J297" s="21">
        <v>12.48</v>
      </c>
      <c r="K297" s="22">
        <v>56</v>
      </c>
      <c r="L297" s="98" t="s">
        <v>593</v>
      </c>
      <c r="M297" s="22">
        <v>60</v>
      </c>
      <c r="N297" s="198" t="s">
        <v>409</v>
      </c>
      <c r="O297" s="199"/>
      <c r="P297" s="199"/>
      <c r="Q297" s="199"/>
      <c r="R297" s="200"/>
      <c r="S297" s="24" t="s">
        <v>24</v>
      </c>
      <c r="T297" s="24" t="s">
        <v>24</v>
      </c>
      <c r="U297" s="25" t="s">
        <v>25</v>
      </c>
      <c r="V297" s="99">
        <v>0</v>
      </c>
      <c r="W297" s="100">
        <f>IFERROR(IF(V297="", 0, CEILING(V297/$I297, 1)*$I297), "")</f>
        <v>0</v>
      </c>
      <c r="X297" s="28" t="str">
        <f>IFERROR(IF(W297=0, "", ROUNDUP(W297/I297, 0)*0.02175), "")</f>
        <v/>
      </c>
      <c r="Y297" s="29" t="s">
        <v>24</v>
      </c>
      <c r="Z297" s="30" t="s">
        <v>24</v>
      </c>
    </row>
    <row r="298" spans="1:26" ht="14.45" customHeight="1" x14ac:dyDescent="0.25">
      <c r="A298" s="20"/>
      <c r="B298" s="19" t="s">
        <v>410</v>
      </c>
      <c r="C298" s="19" t="s">
        <v>765</v>
      </c>
      <c r="D298" s="97">
        <v>4301011312</v>
      </c>
      <c r="E298" s="193">
        <v>4607091384192</v>
      </c>
      <c r="F298" s="194"/>
      <c r="G298" s="21">
        <v>1.8</v>
      </c>
      <c r="H298" s="22">
        <v>6</v>
      </c>
      <c r="I298" s="21">
        <v>10.8</v>
      </c>
      <c r="J298" s="21">
        <v>11.28</v>
      </c>
      <c r="K298" s="22">
        <v>56</v>
      </c>
      <c r="L298" s="98" t="s">
        <v>607</v>
      </c>
      <c r="M298" s="22">
        <v>60</v>
      </c>
      <c r="N298" s="195" t="s">
        <v>411</v>
      </c>
      <c r="O298" s="196"/>
      <c r="P298" s="196"/>
      <c r="Q298" s="196"/>
      <c r="R298" s="197"/>
      <c r="S298" s="24" t="s">
        <v>24</v>
      </c>
      <c r="T298" s="24" t="s">
        <v>24</v>
      </c>
      <c r="U298" s="25" t="s">
        <v>25</v>
      </c>
      <c r="V298" s="99">
        <v>0</v>
      </c>
      <c r="W298" s="100">
        <f>IFERROR(IF(V298="", 0, CEILING(V298/$I298, 1)*$I298), "")</f>
        <v>0</v>
      </c>
      <c r="X298" s="28" t="str">
        <f>IFERROR(IF(W298=0, "", ROUNDUP(W298/I298, 0)*0.02175), "")</f>
        <v/>
      </c>
      <c r="Y298" s="29" t="s">
        <v>24</v>
      </c>
      <c r="Z298" s="30" t="s">
        <v>24</v>
      </c>
    </row>
    <row r="299" spans="1:26" ht="14.45" customHeight="1" x14ac:dyDescent="0.25">
      <c r="A299" s="20"/>
      <c r="B299" s="19" t="s">
        <v>412</v>
      </c>
      <c r="C299" s="19" t="s">
        <v>766</v>
      </c>
      <c r="D299" s="97">
        <v>4301011303</v>
      </c>
      <c r="E299" s="193">
        <v>4607091384680</v>
      </c>
      <c r="F299" s="194"/>
      <c r="G299" s="21">
        <v>0.4</v>
      </c>
      <c r="H299" s="22">
        <v>10</v>
      </c>
      <c r="I299" s="21">
        <v>4</v>
      </c>
      <c r="J299" s="21">
        <v>4.21</v>
      </c>
      <c r="K299" s="22">
        <v>120</v>
      </c>
      <c r="L299" s="98" t="s">
        <v>593</v>
      </c>
      <c r="M299" s="22">
        <v>60</v>
      </c>
      <c r="N299" s="201" t="s">
        <v>413</v>
      </c>
      <c r="O299" s="202"/>
      <c r="P299" s="202"/>
      <c r="Q299" s="202"/>
      <c r="R299" s="203"/>
      <c r="S299" s="24" t="s">
        <v>24</v>
      </c>
      <c r="T299" s="24" t="s">
        <v>24</v>
      </c>
      <c r="U299" s="25" t="s">
        <v>25</v>
      </c>
      <c r="V299" s="99">
        <v>0</v>
      </c>
      <c r="W299" s="100">
        <f>IFERROR(IF(V299="", 0, CEILING(V299/$I299, 1)*$I299), "")</f>
        <v>0</v>
      </c>
      <c r="X299" s="28" t="str">
        <f>IFERROR(IF(W299=0, "", ROUNDUP(W299/I299, 0)*0.00937), "")</f>
        <v/>
      </c>
      <c r="Y299" s="29" t="s">
        <v>24</v>
      </c>
      <c r="Z299" s="30" t="s">
        <v>24</v>
      </c>
    </row>
    <row r="300" spans="1:26" x14ac:dyDescent="0.25">
      <c r="A300" s="32"/>
      <c r="B300" s="219"/>
      <c r="C300" s="220"/>
      <c r="D300" s="220"/>
      <c r="E300" s="220"/>
      <c r="F300" s="220"/>
      <c r="G300" s="220"/>
      <c r="H300" s="220"/>
      <c r="I300" s="220"/>
      <c r="J300" s="220"/>
      <c r="K300" s="220"/>
      <c r="L300" s="220"/>
      <c r="M300" s="221"/>
      <c r="N300" s="216" t="s">
        <v>26</v>
      </c>
      <c r="O300" s="217"/>
      <c r="P300" s="217"/>
      <c r="Q300" s="217"/>
      <c r="R300" s="217"/>
      <c r="S300" s="217"/>
      <c r="T300" s="218"/>
      <c r="U300" s="38" t="s">
        <v>27</v>
      </c>
      <c r="V300" s="40">
        <f>IFERROR(V296/I296, "0")+IFERROR(V297/I297, "0")+IFERROR(V298/I298, "0")+IFERROR(V299/I299, "0")</f>
        <v>0</v>
      </c>
      <c r="W300" s="40">
        <f>IFERROR(W296/I296, "0")+IFERROR(W297/I297, "0")+IFERROR(W298/I298, "0")+IFERROR(W299/I299, "0")</f>
        <v>0</v>
      </c>
      <c r="X300" s="40">
        <f>IFERROR(IF(X296="", 0, X296), "0")+IFERROR(IF(X297="", 0, X297), "0")+IFERROR(IF(X298="", 0, X298), "0")+IFERROR(IF(X299="", 0, X299), "0")</f>
        <v>0</v>
      </c>
      <c r="Y300" s="41"/>
      <c r="Z300" s="41"/>
    </row>
    <row r="301" spans="1:26" x14ac:dyDescent="0.25">
      <c r="A301" s="32"/>
      <c r="B301" s="222"/>
      <c r="C301" s="222"/>
      <c r="D301" s="222"/>
      <c r="E301" s="222"/>
      <c r="F301" s="222"/>
      <c r="G301" s="222"/>
      <c r="H301" s="222"/>
      <c r="I301" s="222"/>
      <c r="J301" s="222"/>
      <c r="K301" s="222"/>
      <c r="L301" s="222"/>
      <c r="M301" s="223"/>
      <c r="N301" s="216" t="s">
        <v>26</v>
      </c>
      <c r="O301" s="217"/>
      <c r="P301" s="217"/>
      <c r="Q301" s="217"/>
      <c r="R301" s="217"/>
      <c r="S301" s="217"/>
      <c r="T301" s="218"/>
      <c r="U301" s="38" t="s">
        <v>25</v>
      </c>
      <c r="V301" s="40">
        <f>IFERROR(SUM(V296:V299), "0")</f>
        <v>0</v>
      </c>
      <c r="W301" s="40">
        <f>IFERROR(SUM(W296:W299), "0")</f>
        <v>0</v>
      </c>
      <c r="X301" s="38"/>
      <c r="Y301" s="41"/>
      <c r="Z301" s="41"/>
    </row>
    <row r="302" spans="1:26" x14ac:dyDescent="0.25">
      <c r="A302" s="1"/>
      <c r="B302" s="213" t="s">
        <v>21</v>
      </c>
      <c r="C302" s="214"/>
      <c r="D302" s="214"/>
      <c r="E302" s="214"/>
      <c r="F302" s="214"/>
      <c r="G302" s="214"/>
      <c r="H302" s="214"/>
      <c r="I302" s="214"/>
      <c r="J302" s="214"/>
      <c r="K302" s="214"/>
      <c r="L302" s="214"/>
      <c r="M302" s="214"/>
      <c r="N302" s="214"/>
      <c r="O302" s="214"/>
      <c r="P302" s="214"/>
      <c r="Q302" s="214"/>
      <c r="R302" s="214"/>
      <c r="S302" s="214"/>
      <c r="T302" s="214"/>
      <c r="U302" s="214"/>
      <c r="V302" s="214"/>
      <c r="W302" s="214"/>
      <c r="X302" s="215"/>
      <c r="Y302" s="18"/>
      <c r="Z302" s="18"/>
    </row>
    <row r="303" spans="1:26" ht="14.45" customHeight="1" x14ac:dyDescent="0.25">
      <c r="A303" s="20"/>
      <c r="B303" s="19" t="s">
        <v>414</v>
      </c>
      <c r="C303" s="19" t="s">
        <v>767</v>
      </c>
      <c r="D303" s="97">
        <v>4301031139</v>
      </c>
      <c r="E303" s="193">
        <v>4607091384802</v>
      </c>
      <c r="F303" s="194"/>
      <c r="G303" s="21">
        <v>0.73</v>
      </c>
      <c r="H303" s="22">
        <v>6</v>
      </c>
      <c r="I303" s="21">
        <v>4.38</v>
      </c>
      <c r="J303" s="21">
        <v>4.58</v>
      </c>
      <c r="K303" s="22">
        <v>156</v>
      </c>
      <c r="L303" s="98" t="s">
        <v>593</v>
      </c>
      <c r="M303" s="22">
        <v>35</v>
      </c>
      <c r="N303" s="195" t="s">
        <v>415</v>
      </c>
      <c r="O303" s="196"/>
      <c r="P303" s="196"/>
      <c r="Q303" s="196"/>
      <c r="R303" s="197"/>
      <c r="S303" s="24" t="s">
        <v>24</v>
      </c>
      <c r="T303" s="24" t="s">
        <v>24</v>
      </c>
      <c r="U303" s="25" t="s">
        <v>25</v>
      </c>
      <c r="V303" s="99">
        <v>0</v>
      </c>
      <c r="W303" s="100">
        <f>IFERROR(IF(V303="", 0, CEILING(V303/$I303, 1)*$I303), "")</f>
        <v>0</v>
      </c>
      <c r="X303" s="28" t="str">
        <f>IFERROR(IF(W303=0, "", ROUNDUP(W303/I303, 0)*0.00753), "")</f>
        <v/>
      </c>
      <c r="Y303" s="29" t="s">
        <v>24</v>
      </c>
      <c r="Z303" s="30" t="s">
        <v>24</v>
      </c>
    </row>
    <row r="304" spans="1:26" ht="14.45" customHeight="1" x14ac:dyDescent="0.25">
      <c r="A304" s="20"/>
      <c r="B304" s="19" t="s">
        <v>416</v>
      </c>
      <c r="C304" s="19" t="s">
        <v>768</v>
      </c>
      <c r="D304" s="97">
        <v>4301031140</v>
      </c>
      <c r="E304" s="193">
        <v>4607091384826</v>
      </c>
      <c r="F304" s="194"/>
      <c r="G304" s="21">
        <v>0.35</v>
      </c>
      <c r="H304" s="22">
        <v>8</v>
      </c>
      <c r="I304" s="21">
        <v>2.8</v>
      </c>
      <c r="J304" s="21">
        <v>2.9</v>
      </c>
      <c r="K304" s="22">
        <v>234</v>
      </c>
      <c r="L304" s="98" t="s">
        <v>593</v>
      </c>
      <c r="M304" s="22">
        <v>35</v>
      </c>
      <c r="N304" s="230" t="s">
        <v>417</v>
      </c>
      <c r="O304" s="231"/>
      <c r="P304" s="231"/>
      <c r="Q304" s="231"/>
      <c r="R304" s="232"/>
      <c r="S304" s="24" t="s">
        <v>24</v>
      </c>
      <c r="T304" s="24" t="s">
        <v>24</v>
      </c>
      <c r="U304" s="25" t="s">
        <v>25</v>
      </c>
      <c r="V304" s="99">
        <v>0</v>
      </c>
      <c r="W304" s="100">
        <f>IFERROR(IF(V304="", 0, CEILING(V304/$I304, 1)*$I304), "")</f>
        <v>0</v>
      </c>
      <c r="X304" s="28" t="str">
        <f>IFERROR(IF(W304=0, "", ROUNDUP(W304/I304, 0)*0.00502), "")</f>
        <v/>
      </c>
      <c r="Y304" s="29" t="s">
        <v>24</v>
      </c>
      <c r="Z304" s="30" t="s">
        <v>24</v>
      </c>
    </row>
    <row r="305" spans="1:26" x14ac:dyDescent="0.25">
      <c r="A305" s="32"/>
      <c r="B305" s="219"/>
      <c r="C305" s="220"/>
      <c r="D305" s="220"/>
      <c r="E305" s="220"/>
      <c r="F305" s="220"/>
      <c r="G305" s="220"/>
      <c r="H305" s="220"/>
      <c r="I305" s="220"/>
      <c r="J305" s="220"/>
      <c r="K305" s="220"/>
      <c r="L305" s="220"/>
      <c r="M305" s="221"/>
      <c r="N305" s="216" t="s">
        <v>26</v>
      </c>
      <c r="O305" s="217"/>
      <c r="P305" s="217"/>
      <c r="Q305" s="217"/>
      <c r="R305" s="217"/>
      <c r="S305" s="217"/>
      <c r="T305" s="218"/>
      <c r="U305" s="38" t="s">
        <v>27</v>
      </c>
      <c r="V305" s="40">
        <f>IFERROR(V303/I303, "0")+IFERROR(V304/I304, "0")</f>
        <v>0</v>
      </c>
      <c r="W305" s="40">
        <f>IFERROR(W303/I303, "0")+IFERROR(W304/I304, "0")</f>
        <v>0</v>
      </c>
      <c r="X305" s="40">
        <f>IFERROR(IF(X303="", 0, X303), "0")+IFERROR(IF(X304="", 0, X304), "0")</f>
        <v>0</v>
      </c>
      <c r="Y305" s="41"/>
      <c r="Z305" s="41"/>
    </row>
    <row r="306" spans="1:26" x14ac:dyDescent="0.25">
      <c r="A306" s="32"/>
      <c r="B306" s="222"/>
      <c r="C306" s="222"/>
      <c r="D306" s="222"/>
      <c r="E306" s="222"/>
      <c r="F306" s="222"/>
      <c r="G306" s="222"/>
      <c r="H306" s="222"/>
      <c r="I306" s="222"/>
      <c r="J306" s="222"/>
      <c r="K306" s="222"/>
      <c r="L306" s="222"/>
      <c r="M306" s="223"/>
      <c r="N306" s="216" t="s">
        <v>26</v>
      </c>
      <c r="O306" s="217"/>
      <c r="P306" s="217"/>
      <c r="Q306" s="217"/>
      <c r="R306" s="217"/>
      <c r="S306" s="217"/>
      <c r="T306" s="218"/>
      <c r="U306" s="38" t="s">
        <v>25</v>
      </c>
      <c r="V306" s="40">
        <f>IFERROR(SUM(V303:V304), "0")</f>
        <v>0</v>
      </c>
      <c r="W306" s="40">
        <f>IFERROR(SUM(W303:W304), "0")</f>
        <v>0</v>
      </c>
      <c r="X306" s="38"/>
      <c r="Y306" s="41"/>
      <c r="Z306" s="41"/>
    </row>
    <row r="307" spans="1:26" x14ac:dyDescent="0.25">
      <c r="A307" s="1"/>
      <c r="B307" s="213" t="s">
        <v>28</v>
      </c>
      <c r="C307" s="214"/>
      <c r="D307" s="214"/>
      <c r="E307" s="214"/>
      <c r="F307" s="214"/>
      <c r="G307" s="214"/>
      <c r="H307" s="214"/>
      <c r="I307" s="214"/>
      <c r="J307" s="214"/>
      <c r="K307" s="214"/>
      <c r="L307" s="214"/>
      <c r="M307" s="214"/>
      <c r="N307" s="214"/>
      <c r="O307" s="214"/>
      <c r="P307" s="214"/>
      <c r="Q307" s="214"/>
      <c r="R307" s="214"/>
      <c r="S307" s="214"/>
      <c r="T307" s="214"/>
      <c r="U307" s="214"/>
      <c r="V307" s="214"/>
      <c r="W307" s="214"/>
      <c r="X307" s="215"/>
      <c r="Y307" s="18"/>
      <c r="Z307" s="18"/>
    </row>
    <row r="308" spans="1:26" ht="14.45" customHeight="1" x14ac:dyDescent="0.25">
      <c r="A308" s="20" t="s">
        <v>419</v>
      </c>
      <c r="B308" s="19" t="s">
        <v>418</v>
      </c>
      <c r="C308" s="19" t="s">
        <v>769</v>
      </c>
      <c r="D308" s="97">
        <v>4301051303</v>
      </c>
      <c r="E308" s="193">
        <v>4607091384246</v>
      </c>
      <c r="F308" s="194"/>
      <c r="G308" s="21">
        <v>1.3</v>
      </c>
      <c r="H308" s="22">
        <v>6</v>
      </c>
      <c r="I308" s="21">
        <v>7.8</v>
      </c>
      <c r="J308" s="21">
        <v>8.3640000000000008</v>
      </c>
      <c r="K308" s="22">
        <v>56</v>
      </c>
      <c r="L308" s="98" t="s">
        <v>593</v>
      </c>
      <c r="M308" s="22">
        <v>40</v>
      </c>
      <c r="N308" s="207" t="s">
        <v>420</v>
      </c>
      <c r="O308" s="208"/>
      <c r="P308" s="208"/>
      <c r="Q308" s="208"/>
      <c r="R308" s="209"/>
      <c r="S308" s="24" t="s">
        <v>24</v>
      </c>
      <c r="T308" s="24" t="s">
        <v>24</v>
      </c>
      <c r="U308" s="25" t="s">
        <v>25</v>
      </c>
      <c r="V308" s="99">
        <v>0</v>
      </c>
      <c r="W308" s="100">
        <f>IFERROR(IF(V308="", 0, CEILING(V308/$I308, 1)*$I308), "")</f>
        <v>0</v>
      </c>
      <c r="X308" s="28" t="str">
        <f>IFERROR(IF(W308=0, "", ROUNDUP(W308/I308, 0)*0.02175), "")</f>
        <v/>
      </c>
      <c r="Y308" s="29" t="s">
        <v>24</v>
      </c>
      <c r="Z308" s="30" t="s">
        <v>24</v>
      </c>
    </row>
    <row r="309" spans="1:26" ht="14.45" customHeight="1" x14ac:dyDescent="0.25">
      <c r="A309" s="20"/>
      <c r="B309" s="19" t="s">
        <v>421</v>
      </c>
      <c r="C309" s="19" t="s">
        <v>770</v>
      </c>
      <c r="D309" s="97">
        <v>4301051297</v>
      </c>
      <c r="E309" s="193">
        <v>4607091384253</v>
      </c>
      <c r="F309" s="194"/>
      <c r="G309" s="21">
        <v>0.4</v>
      </c>
      <c r="H309" s="22">
        <v>6</v>
      </c>
      <c r="I309" s="21">
        <v>2.4</v>
      </c>
      <c r="J309" s="21">
        <v>2.6840000000000002</v>
      </c>
      <c r="K309" s="22">
        <v>156</v>
      </c>
      <c r="L309" s="98" t="s">
        <v>593</v>
      </c>
      <c r="M309" s="22">
        <v>40</v>
      </c>
      <c r="N309" s="227" t="s">
        <v>422</v>
      </c>
      <c r="O309" s="228"/>
      <c r="P309" s="228"/>
      <c r="Q309" s="228"/>
      <c r="R309" s="229"/>
      <c r="S309" s="24" t="s">
        <v>24</v>
      </c>
      <c r="T309" s="24" t="s">
        <v>24</v>
      </c>
      <c r="U309" s="25" t="s">
        <v>25</v>
      </c>
      <c r="V309" s="99">
        <v>0</v>
      </c>
      <c r="W309" s="100">
        <f>IFERROR(IF(V309="", 0, CEILING(V309/$I309, 1)*$I309), "")</f>
        <v>0</v>
      </c>
      <c r="X309" s="28" t="str">
        <f>IFERROR(IF(W309=0, "", ROUNDUP(W309/I309, 0)*0.00753), "")</f>
        <v/>
      </c>
      <c r="Y309" s="29" t="s">
        <v>24</v>
      </c>
      <c r="Z309" s="30" t="s">
        <v>24</v>
      </c>
    </row>
    <row r="310" spans="1:26" x14ac:dyDescent="0.25">
      <c r="A310" s="32"/>
      <c r="B310" s="219"/>
      <c r="C310" s="220"/>
      <c r="D310" s="220"/>
      <c r="E310" s="220"/>
      <c r="F310" s="220"/>
      <c r="G310" s="220"/>
      <c r="H310" s="220"/>
      <c r="I310" s="220"/>
      <c r="J310" s="220"/>
      <c r="K310" s="220"/>
      <c r="L310" s="220"/>
      <c r="M310" s="221"/>
      <c r="N310" s="216" t="s">
        <v>26</v>
      </c>
      <c r="O310" s="217"/>
      <c r="P310" s="217"/>
      <c r="Q310" s="217"/>
      <c r="R310" s="217"/>
      <c r="S310" s="217"/>
      <c r="T310" s="218"/>
      <c r="U310" s="38" t="s">
        <v>27</v>
      </c>
      <c r="V310" s="40">
        <f>IFERROR(V308/I308, "0")+IFERROR(V309/I309, "0")</f>
        <v>0</v>
      </c>
      <c r="W310" s="40">
        <f>IFERROR(W308/I308, "0")+IFERROR(W309/I309, "0")</f>
        <v>0</v>
      </c>
      <c r="X310" s="40">
        <f>IFERROR(IF(X308="", 0, X308), "0")+IFERROR(IF(X309="", 0, X309), "0")</f>
        <v>0</v>
      </c>
      <c r="Y310" s="41"/>
      <c r="Z310" s="41"/>
    </row>
    <row r="311" spans="1:26" x14ac:dyDescent="0.25">
      <c r="A311" s="32"/>
      <c r="B311" s="222"/>
      <c r="C311" s="222"/>
      <c r="D311" s="222"/>
      <c r="E311" s="222"/>
      <c r="F311" s="222"/>
      <c r="G311" s="222"/>
      <c r="H311" s="222"/>
      <c r="I311" s="222"/>
      <c r="J311" s="222"/>
      <c r="K311" s="222"/>
      <c r="L311" s="222"/>
      <c r="M311" s="223"/>
      <c r="N311" s="216" t="s">
        <v>26</v>
      </c>
      <c r="O311" s="217"/>
      <c r="P311" s="217"/>
      <c r="Q311" s="217"/>
      <c r="R311" s="217"/>
      <c r="S311" s="217"/>
      <c r="T311" s="218"/>
      <c r="U311" s="38" t="s">
        <v>25</v>
      </c>
      <c r="V311" s="40">
        <f>IFERROR(SUM(V308:V309), "0")</f>
        <v>0</v>
      </c>
      <c r="W311" s="40">
        <f>IFERROR(SUM(W308:W309), "0")</f>
        <v>0</v>
      </c>
      <c r="X311" s="38"/>
      <c r="Y311" s="41"/>
      <c r="Z311" s="41"/>
    </row>
    <row r="312" spans="1:26" x14ac:dyDescent="0.25">
      <c r="A312" s="1"/>
      <c r="B312" s="213" t="s">
        <v>160</v>
      </c>
      <c r="C312" s="214"/>
      <c r="D312" s="214"/>
      <c r="E312" s="214"/>
      <c r="F312" s="214"/>
      <c r="G312" s="214"/>
      <c r="H312" s="214"/>
      <c r="I312" s="214"/>
      <c r="J312" s="214"/>
      <c r="K312" s="214"/>
      <c r="L312" s="214"/>
      <c r="M312" s="214"/>
      <c r="N312" s="214"/>
      <c r="O312" s="214"/>
      <c r="P312" s="214"/>
      <c r="Q312" s="214"/>
      <c r="R312" s="214"/>
      <c r="S312" s="214"/>
      <c r="T312" s="214"/>
      <c r="U312" s="214"/>
      <c r="V312" s="214"/>
      <c r="W312" s="214"/>
      <c r="X312" s="215"/>
      <c r="Y312" s="18"/>
      <c r="Z312" s="18"/>
    </row>
    <row r="313" spans="1:26" ht="14.45" customHeight="1" x14ac:dyDescent="0.25">
      <c r="A313" s="20"/>
      <c r="B313" s="19" t="s">
        <v>423</v>
      </c>
      <c r="C313" s="19" t="s">
        <v>771</v>
      </c>
      <c r="D313" s="97">
        <v>4301060323</v>
      </c>
      <c r="E313" s="193">
        <v>4607091389357</v>
      </c>
      <c r="F313" s="194"/>
      <c r="G313" s="21">
        <v>1.3</v>
      </c>
      <c r="H313" s="22">
        <v>6</v>
      </c>
      <c r="I313" s="21">
        <v>7.8</v>
      </c>
      <c r="J313" s="21">
        <v>8.2799999999999994</v>
      </c>
      <c r="K313" s="22">
        <v>56</v>
      </c>
      <c r="L313" s="98" t="s">
        <v>593</v>
      </c>
      <c r="M313" s="22">
        <v>30</v>
      </c>
      <c r="N313" s="201" t="s">
        <v>424</v>
      </c>
      <c r="O313" s="202"/>
      <c r="P313" s="202"/>
      <c r="Q313" s="202"/>
      <c r="R313" s="203"/>
      <c r="S313" s="24" t="s">
        <v>24</v>
      </c>
      <c r="T313" s="24" t="s">
        <v>24</v>
      </c>
      <c r="U313" s="25" t="s">
        <v>25</v>
      </c>
      <c r="V313" s="99">
        <v>0</v>
      </c>
      <c r="W313" s="100">
        <f>IFERROR(IF(V313="", 0, CEILING(V313/$I313, 1)*$I313), "")</f>
        <v>0</v>
      </c>
      <c r="X313" s="28" t="str">
        <f>IFERROR(IF(W313=0, "", ROUNDUP(W313/I313, 0)*0.02175), "")</f>
        <v/>
      </c>
      <c r="Y313" s="29" t="s">
        <v>24</v>
      </c>
      <c r="Z313" s="30" t="s">
        <v>24</v>
      </c>
    </row>
    <row r="314" spans="1:26" x14ac:dyDescent="0.25">
      <c r="A314" s="32"/>
      <c r="B314" s="233"/>
      <c r="C314" s="220"/>
      <c r="D314" s="220"/>
      <c r="E314" s="220"/>
      <c r="F314" s="220"/>
      <c r="G314" s="220"/>
      <c r="H314" s="220"/>
      <c r="I314" s="220"/>
      <c r="J314" s="220"/>
      <c r="K314" s="220"/>
      <c r="L314" s="220"/>
      <c r="M314" s="221"/>
      <c r="N314" s="216" t="s">
        <v>26</v>
      </c>
      <c r="O314" s="217"/>
      <c r="P314" s="217"/>
      <c r="Q314" s="217"/>
      <c r="R314" s="217"/>
      <c r="S314" s="217"/>
      <c r="T314" s="218"/>
      <c r="U314" s="38" t="s">
        <v>27</v>
      </c>
      <c r="V314" s="40">
        <f>IFERROR(V313/I313, "0")</f>
        <v>0</v>
      </c>
      <c r="W314" s="40">
        <f>IFERROR(W313/I313, "0")</f>
        <v>0</v>
      </c>
      <c r="X314" s="40">
        <f>IFERROR(IF(X313="", 0, X313), "0")</f>
        <v>0</v>
      </c>
      <c r="Y314" s="41"/>
      <c r="Z314" s="41"/>
    </row>
    <row r="315" spans="1:26" x14ac:dyDescent="0.25">
      <c r="A315" s="32"/>
      <c r="B315" s="234"/>
      <c r="C315" s="235"/>
      <c r="D315" s="235"/>
      <c r="E315" s="235"/>
      <c r="F315" s="235"/>
      <c r="G315" s="235"/>
      <c r="H315" s="235"/>
      <c r="I315" s="235"/>
      <c r="J315" s="235"/>
      <c r="K315" s="235"/>
      <c r="L315" s="235"/>
      <c r="M315" s="236"/>
      <c r="N315" s="216" t="s">
        <v>26</v>
      </c>
      <c r="O315" s="217"/>
      <c r="P315" s="217"/>
      <c r="Q315" s="217"/>
      <c r="R315" s="217"/>
      <c r="S315" s="217"/>
      <c r="T315" s="218"/>
      <c r="U315" s="38" t="s">
        <v>25</v>
      </c>
      <c r="V315" s="40">
        <f>IFERROR(SUM(V313), "0")</f>
        <v>0</v>
      </c>
      <c r="W315" s="40">
        <f>IFERROR(SUM(W313), "0")</f>
        <v>0</v>
      </c>
      <c r="X315" s="38"/>
      <c r="Y315" s="41"/>
      <c r="Z315" s="41"/>
    </row>
    <row r="316" spans="1:26" ht="20.25" x14ac:dyDescent="0.25">
      <c r="A316" s="1"/>
      <c r="B316" s="106" t="s">
        <v>547</v>
      </c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5"/>
      <c r="Z316" s="15"/>
    </row>
    <row r="317" spans="1:26" x14ac:dyDescent="0.25">
      <c r="A317" s="1"/>
      <c r="B317" s="105" t="s">
        <v>426</v>
      </c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7"/>
      <c r="Z317" s="17"/>
    </row>
    <row r="318" spans="1:26" x14ac:dyDescent="0.25">
      <c r="A318" s="1"/>
      <c r="B318" s="213" t="s">
        <v>61</v>
      </c>
      <c r="C318" s="214"/>
      <c r="D318" s="214"/>
      <c r="E318" s="214"/>
      <c r="F318" s="214"/>
      <c r="G318" s="214"/>
      <c r="H318" s="214"/>
      <c r="I318" s="214"/>
      <c r="J318" s="214"/>
      <c r="K318" s="214"/>
      <c r="L318" s="214"/>
      <c r="M318" s="214"/>
      <c r="N318" s="214"/>
      <c r="O318" s="214"/>
      <c r="P318" s="214"/>
      <c r="Q318" s="214"/>
      <c r="R318" s="214"/>
      <c r="S318" s="214"/>
      <c r="T318" s="214"/>
      <c r="U318" s="214"/>
      <c r="V318" s="214"/>
      <c r="W318" s="214"/>
      <c r="X318" s="215"/>
      <c r="Y318" s="18"/>
      <c r="Z318" s="18"/>
    </row>
    <row r="319" spans="1:26" ht="14.45" customHeight="1" x14ac:dyDescent="0.25">
      <c r="A319" s="20"/>
      <c r="B319" s="19" t="s">
        <v>427</v>
      </c>
      <c r="C319" s="19" t="s">
        <v>772</v>
      </c>
      <c r="D319" s="97">
        <v>4301011428</v>
      </c>
      <c r="E319" s="193">
        <v>4607091389708</v>
      </c>
      <c r="F319" s="194"/>
      <c r="G319" s="21">
        <v>0.45</v>
      </c>
      <c r="H319" s="22">
        <v>6</v>
      </c>
      <c r="I319" s="21">
        <v>2.7</v>
      </c>
      <c r="J319" s="21">
        <v>2.9</v>
      </c>
      <c r="K319" s="22">
        <v>156</v>
      </c>
      <c r="L319" s="98" t="s">
        <v>607</v>
      </c>
      <c r="M319" s="22">
        <v>50</v>
      </c>
      <c r="N319" s="198" t="s">
        <v>428</v>
      </c>
      <c r="O319" s="199"/>
      <c r="P319" s="199"/>
      <c r="Q319" s="199"/>
      <c r="R319" s="200"/>
      <c r="S319" s="24" t="s">
        <v>24</v>
      </c>
      <c r="T319" s="24" t="s">
        <v>24</v>
      </c>
      <c r="U319" s="25" t="s">
        <v>25</v>
      </c>
      <c r="V319" s="99">
        <v>0</v>
      </c>
      <c r="W319" s="100">
        <f>IFERROR(IF(V319="", 0, CEILING(V319/$I319, 1)*$I319), "")</f>
        <v>0</v>
      </c>
      <c r="X319" s="28" t="str">
        <f>IFERROR(IF(W319=0, "", ROUNDUP(W319/I319, 0)*0.00753), "")</f>
        <v/>
      </c>
      <c r="Y319" s="29" t="s">
        <v>24</v>
      </c>
      <c r="Z319" s="30" t="s">
        <v>24</v>
      </c>
    </row>
    <row r="320" spans="1:26" ht="14.45" customHeight="1" x14ac:dyDescent="0.25">
      <c r="A320" s="20"/>
      <c r="B320" s="19" t="s">
        <v>429</v>
      </c>
      <c r="C320" s="19" t="s">
        <v>773</v>
      </c>
      <c r="D320" s="97">
        <v>4301011427</v>
      </c>
      <c r="E320" s="193">
        <v>4607091389692</v>
      </c>
      <c r="F320" s="194"/>
      <c r="G320" s="21">
        <v>0.45</v>
      </c>
      <c r="H320" s="22">
        <v>6</v>
      </c>
      <c r="I320" s="21">
        <v>2.7</v>
      </c>
      <c r="J320" s="21">
        <v>2.9</v>
      </c>
      <c r="K320" s="22">
        <v>156</v>
      </c>
      <c r="L320" s="98" t="s">
        <v>607</v>
      </c>
      <c r="M320" s="22">
        <v>50</v>
      </c>
      <c r="N320" s="201" t="s">
        <v>430</v>
      </c>
      <c r="O320" s="202"/>
      <c r="P320" s="202"/>
      <c r="Q320" s="202"/>
      <c r="R320" s="203"/>
      <c r="S320" s="24" t="s">
        <v>24</v>
      </c>
      <c r="T320" s="24" t="s">
        <v>24</v>
      </c>
      <c r="U320" s="25" t="s">
        <v>25</v>
      </c>
      <c r="V320" s="99">
        <v>0</v>
      </c>
      <c r="W320" s="100">
        <f>IFERROR(IF(V320="", 0, CEILING(V320/$I320, 1)*$I320), "")</f>
        <v>0</v>
      </c>
      <c r="X320" s="28" t="str">
        <f>IFERROR(IF(W320=0, "", ROUNDUP(W320/I320, 0)*0.00753), "")</f>
        <v/>
      </c>
      <c r="Y320" s="29" t="s">
        <v>24</v>
      </c>
      <c r="Z320" s="30" t="s">
        <v>24</v>
      </c>
    </row>
    <row r="321" spans="1:26" x14ac:dyDescent="0.25">
      <c r="A321" s="32"/>
      <c r="B321" s="219"/>
      <c r="C321" s="220"/>
      <c r="D321" s="220"/>
      <c r="E321" s="220"/>
      <c r="F321" s="220"/>
      <c r="G321" s="220"/>
      <c r="H321" s="220"/>
      <c r="I321" s="220"/>
      <c r="J321" s="220"/>
      <c r="K321" s="220"/>
      <c r="L321" s="220"/>
      <c r="M321" s="221"/>
      <c r="N321" s="216" t="s">
        <v>26</v>
      </c>
      <c r="O321" s="217"/>
      <c r="P321" s="217"/>
      <c r="Q321" s="217"/>
      <c r="R321" s="217"/>
      <c r="S321" s="217"/>
      <c r="T321" s="218"/>
      <c r="U321" s="38" t="s">
        <v>27</v>
      </c>
      <c r="V321" s="40">
        <f>IFERROR(V319/I319, "0")+IFERROR(V320/I320, "0")</f>
        <v>0</v>
      </c>
      <c r="W321" s="40">
        <f>IFERROR(W319/I319, "0")+IFERROR(W320/I320, "0")</f>
        <v>0</v>
      </c>
      <c r="X321" s="40">
        <f>IFERROR(IF(X319="", 0, X319), "0")+IFERROR(IF(X320="", 0, X320), "0")</f>
        <v>0</v>
      </c>
      <c r="Y321" s="41"/>
      <c r="Z321" s="41"/>
    </row>
    <row r="322" spans="1:26" x14ac:dyDescent="0.25">
      <c r="A322" s="32"/>
      <c r="B322" s="222"/>
      <c r="C322" s="222"/>
      <c r="D322" s="222"/>
      <c r="E322" s="222"/>
      <c r="F322" s="222"/>
      <c r="G322" s="222"/>
      <c r="H322" s="222"/>
      <c r="I322" s="222"/>
      <c r="J322" s="222"/>
      <c r="K322" s="222"/>
      <c r="L322" s="222"/>
      <c r="M322" s="223"/>
      <c r="N322" s="216" t="s">
        <v>26</v>
      </c>
      <c r="O322" s="217"/>
      <c r="P322" s="217"/>
      <c r="Q322" s="217"/>
      <c r="R322" s="217"/>
      <c r="S322" s="217"/>
      <c r="T322" s="218"/>
      <c r="U322" s="38" t="s">
        <v>25</v>
      </c>
      <c r="V322" s="40">
        <f>IFERROR(SUM(V319:V320), "0")</f>
        <v>0</v>
      </c>
      <c r="W322" s="40">
        <f>IFERROR(SUM(W319:W320), "0")</f>
        <v>0</v>
      </c>
      <c r="X322" s="38"/>
      <c r="Y322" s="41"/>
      <c r="Z322" s="41"/>
    </row>
    <row r="323" spans="1:26" x14ac:dyDescent="0.25">
      <c r="A323" s="1"/>
      <c r="B323" s="213" t="s">
        <v>21</v>
      </c>
      <c r="C323" s="214"/>
      <c r="D323" s="214"/>
      <c r="E323" s="214"/>
      <c r="F323" s="214"/>
      <c r="G323" s="214"/>
      <c r="H323" s="214"/>
      <c r="I323" s="214"/>
      <c r="J323" s="214"/>
      <c r="K323" s="214"/>
      <c r="L323" s="214"/>
      <c r="M323" s="214"/>
      <c r="N323" s="214"/>
      <c r="O323" s="214"/>
      <c r="P323" s="214"/>
      <c r="Q323" s="214"/>
      <c r="R323" s="214"/>
      <c r="S323" s="214"/>
      <c r="T323" s="214"/>
      <c r="U323" s="214"/>
      <c r="V323" s="214"/>
      <c r="W323" s="214"/>
      <c r="X323" s="215"/>
      <c r="Y323" s="18"/>
      <c r="Z323" s="18"/>
    </row>
    <row r="324" spans="1:26" ht="14.45" customHeight="1" x14ac:dyDescent="0.25">
      <c r="A324" s="20" t="s">
        <v>432</v>
      </c>
      <c r="B324" s="19" t="s">
        <v>431</v>
      </c>
      <c r="C324" s="19" t="s">
        <v>774</v>
      </c>
      <c r="D324" s="97">
        <v>4301031177</v>
      </c>
      <c r="E324" s="193">
        <v>4607091389753</v>
      </c>
      <c r="F324" s="194"/>
      <c r="G324" s="21">
        <v>0.7</v>
      </c>
      <c r="H324" s="22">
        <v>6</v>
      </c>
      <c r="I324" s="21">
        <v>4.2</v>
      </c>
      <c r="J324" s="21">
        <v>4.43</v>
      </c>
      <c r="K324" s="22">
        <v>156</v>
      </c>
      <c r="L324" s="98" t="s">
        <v>593</v>
      </c>
      <c r="M324" s="22">
        <v>45</v>
      </c>
      <c r="N324" s="195" t="s">
        <v>433</v>
      </c>
      <c r="O324" s="196"/>
      <c r="P324" s="196"/>
      <c r="Q324" s="196"/>
      <c r="R324" s="197"/>
      <c r="S324" s="24" t="s">
        <v>24</v>
      </c>
      <c r="T324" s="24" t="s">
        <v>24</v>
      </c>
      <c r="U324" s="25" t="s">
        <v>25</v>
      </c>
      <c r="V324" s="99">
        <v>0</v>
      </c>
      <c r="W324" s="100">
        <f t="shared" ref="W324:W330" si="14">IFERROR(IF(V324="", 0, CEILING(V324/$I324, 1)*$I324), "")</f>
        <v>0</v>
      </c>
      <c r="X324" s="28" t="str">
        <f>IFERROR(IF(W324=0, "", ROUNDUP(W324/I324, 0)*0.00753), "")</f>
        <v/>
      </c>
      <c r="Y324" s="29" t="s">
        <v>24</v>
      </c>
      <c r="Z324" s="30" t="s">
        <v>24</v>
      </c>
    </row>
    <row r="325" spans="1:26" ht="14.45" customHeight="1" x14ac:dyDescent="0.25">
      <c r="A325" s="20"/>
      <c r="B325" s="19" t="s">
        <v>434</v>
      </c>
      <c r="C325" s="19" t="s">
        <v>775</v>
      </c>
      <c r="D325" s="97">
        <v>4301031174</v>
      </c>
      <c r="E325" s="193">
        <v>4607091389760</v>
      </c>
      <c r="F325" s="194"/>
      <c r="G325" s="21">
        <v>0.7</v>
      </c>
      <c r="H325" s="22">
        <v>6</v>
      </c>
      <c r="I325" s="21">
        <v>4.2</v>
      </c>
      <c r="J325" s="21">
        <v>4.43</v>
      </c>
      <c r="K325" s="22">
        <v>156</v>
      </c>
      <c r="L325" s="98" t="s">
        <v>593</v>
      </c>
      <c r="M325" s="22">
        <v>45</v>
      </c>
      <c r="N325" s="198" t="s">
        <v>435</v>
      </c>
      <c r="O325" s="199"/>
      <c r="P325" s="199"/>
      <c r="Q325" s="199"/>
      <c r="R325" s="200"/>
      <c r="S325" s="24" t="s">
        <v>24</v>
      </c>
      <c r="T325" s="24" t="s">
        <v>24</v>
      </c>
      <c r="U325" s="25" t="s">
        <v>25</v>
      </c>
      <c r="V325" s="99">
        <v>0</v>
      </c>
      <c r="W325" s="100">
        <f t="shared" si="14"/>
        <v>0</v>
      </c>
      <c r="X325" s="28" t="str">
        <f>IFERROR(IF(W325=0, "", ROUNDUP(W325/I325, 0)*0.00753), "")</f>
        <v/>
      </c>
      <c r="Y325" s="29" t="s">
        <v>24</v>
      </c>
      <c r="Z325" s="30" t="s">
        <v>24</v>
      </c>
    </row>
    <row r="326" spans="1:26" ht="14.45" customHeight="1" x14ac:dyDescent="0.25">
      <c r="A326" s="20" t="s">
        <v>437</v>
      </c>
      <c r="B326" s="19" t="s">
        <v>436</v>
      </c>
      <c r="C326" s="19" t="s">
        <v>776</v>
      </c>
      <c r="D326" s="97">
        <v>4301031175</v>
      </c>
      <c r="E326" s="193">
        <v>4607091389746</v>
      </c>
      <c r="F326" s="194"/>
      <c r="G326" s="21">
        <v>0.7</v>
      </c>
      <c r="H326" s="22">
        <v>6</v>
      </c>
      <c r="I326" s="21">
        <v>4.2</v>
      </c>
      <c r="J326" s="21">
        <v>4.43</v>
      </c>
      <c r="K326" s="22">
        <v>156</v>
      </c>
      <c r="L326" s="98" t="s">
        <v>593</v>
      </c>
      <c r="M326" s="22">
        <v>45</v>
      </c>
      <c r="N326" s="207" t="s">
        <v>438</v>
      </c>
      <c r="O326" s="208"/>
      <c r="P326" s="208"/>
      <c r="Q326" s="208"/>
      <c r="R326" s="209"/>
      <c r="S326" s="24" t="s">
        <v>24</v>
      </c>
      <c r="T326" s="24" t="s">
        <v>24</v>
      </c>
      <c r="U326" s="25" t="s">
        <v>25</v>
      </c>
      <c r="V326" s="99">
        <v>4.2</v>
      </c>
      <c r="W326" s="100">
        <f t="shared" si="14"/>
        <v>4.2</v>
      </c>
      <c r="X326" s="28">
        <f>IFERROR(IF(W326=0, "", ROUNDUP(W326/I326, 0)*0.00753), "")</f>
        <v>7.5300000000000002E-3</v>
      </c>
      <c r="Y326" s="29" t="s">
        <v>24</v>
      </c>
      <c r="Z326" s="30" t="s">
        <v>24</v>
      </c>
    </row>
    <row r="327" spans="1:26" ht="14.45" customHeight="1" x14ac:dyDescent="0.25">
      <c r="A327" s="20"/>
      <c r="B327" s="19" t="s">
        <v>439</v>
      </c>
      <c r="C327" s="19" t="s">
        <v>777</v>
      </c>
      <c r="D327" s="97">
        <v>4301031178</v>
      </c>
      <c r="E327" s="193">
        <v>4607091384338</v>
      </c>
      <c r="F327" s="194"/>
      <c r="G327" s="21">
        <v>0.35</v>
      </c>
      <c r="H327" s="22">
        <v>6</v>
      </c>
      <c r="I327" s="21">
        <v>2.1</v>
      </c>
      <c r="J327" s="21">
        <v>2.23</v>
      </c>
      <c r="K327" s="22">
        <v>234</v>
      </c>
      <c r="L327" s="98" t="s">
        <v>593</v>
      </c>
      <c r="M327" s="22">
        <v>45</v>
      </c>
      <c r="N327" s="224" t="s">
        <v>440</v>
      </c>
      <c r="O327" s="225"/>
      <c r="P327" s="225"/>
      <c r="Q327" s="225"/>
      <c r="R327" s="226"/>
      <c r="S327" s="24" t="s">
        <v>24</v>
      </c>
      <c r="T327" s="24" t="s">
        <v>24</v>
      </c>
      <c r="U327" s="25" t="s">
        <v>25</v>
      </c>
      <c r="V327" s="99">
        <v>2.1</v>
      </c>
      <c r="W327" s="100">
        <f t="shared" si="14"/>
        <v>2.1</v>
      </c>
      <c r="X327" s="28">
        <f>IFERROR(IF(W327=0, "", ROUNDUP(W327/I327, 0)*0.00502), "")</f>
        <v>5.0200000000000002E-3</v>
      </c>
      <c r="Y327" s="29" t="s">
        <v>24</v>
      </c>
      <c r="Z327" s="30" t="s">
        <v>24</v>
      </c>
    </row>
    <row r="328" spans="1:26" ht="14.45" customHeight="1" x14ac:dyDescent="0.25">
      <c r="A328" s="20" t="s">
        <v>442</v>
      </c>
      <c r="B328" s="19" t="s">
        <v>441</v>
      </c>
      <c r="C328" s="19" t="s">
        <v>778</v>
      </c>
      <c r="D328" s="97">
        <v>4301031171</v>
      </c>
      <c r="E328" s="193">
        <v>4607091389524</v>
      </c>
      <c r="F328" s="194"/>
      <c r="G328" s="21">
        <v>0.35</v>
      </c>
      <c r="H328" s="22">
        <v>6</v>
      </c>
      <c r="I328" s="21">
        <v>2.1</v>
      </c>
      <c r="J328" s="21">
        <v>2.23</v>
      </c>
      <c r="K328" s="22">
        <v>234</v>
      </c>
      <c r="L328" s="98" t="s">
        <v>593</v>
      </c>
      <c r="M328" s="22">
        <v>45</v>
      </c>
      <c r="N328" s="195" t="s">
        <v>443</v>
      </c>
      <c r="O328" s="196"/>
      <c r="P328" s="196"/>
      <c r="Q328" s="196"/>
      <c r="R328" s="197"/>
      <c r="S328" s="24" t="s">
        <v>24</v>
      </c>
      <c r="T328" s="24" t="s">
        <v>24</v>
      </c>
      <c r="U328" s="25" t="s">
        <v>25</v>
      </c>
      <c r="V328" s="99">
        <v>2.1</v>
      </c>
      <c r="W328" s="100">
        <f t="shared" si="14"/>
        <v>2.1</v>
      </c>
      <c r="X328" s="28">
        <f>IFERROR(IF(W328=0, "", ROUNDUP(W328/I328, 0)*0.00502), "")</f>
        <v>5.0200000000000002E-3</v>
      </c>
      <c r="Y328" s="29" t="s">
        <v>24</v>
      </c>
      <c r="Z328" s="30" t="s">
        <v>24</v>
      </c>
    </row>
    <row r="329" spans="1:26" ht="14.45" customHeight="1" x14ac:dyDescent="0.25">
      <c r="A329" s="20"/>
      <c r="B329" s="19" t="s">
        <v>444</v>
      </c>
      <c r="C329" s="19" t="s">
        <v>779</v>
      </c>
      <c r="D329" s="97">
        <v>4301031170</v>
      </c>
      <c r="E329" s="193">
        <v>4607091384345</v>
      </c>
      <c r="F329" s="194"/>
      <c r="G329" s="21">
        <v>0.35</v>
      </c>
      <c r="H329" s="22">
        <v>6</v>
      </c>
      <c r="I329" s="21">
        <v>2.1</v>
      </c>
      <c r="J329" s="21">
        <v>2.23</v>
      </c>
      <c r="K329" s="22">
        <v>234</v>
      </c>
      <c r="L329" s="98" t="s">
        <v>593</v>
      </c>
      <c r="M329" s="22">
        <v>45</v>
      </c>
      <c r="N329" s="195" t="s">
        <v>445</v>
      </c>
      <c r="O329" s="196"/>
      <c r="P329" s="196"/>
      <c r="Q329" s="196"/>
      <c r="R329" s="197"/>
      <c r="S329" s="24" t="s">
        <v>24</v>
      </c>
      <c r="T329" s="24" t="s">
        <v>24</v>
      </c>
      <c r="U329" s="25" t="s">
        <v>25</v>
      </c>
      <c r="V329" s="99">
        <v>0</v>
      </c>
      <c r="W329" s="100">
        <f t="shared" si="14"/>
        <v>0</v>
      </c>
      <c r="X329" s="28" t="str">
        <f>IFERROR(IF(W329=0, "", ROUNDUP(W329/I329, 0)*0.00502), "")</f>
        <v/>
      </c>
      <c r="Y329" s="29" t="s">
        <v>24</v>
      </c>
      <c r="Z329" s="30" t="s">
        <v>24</v>
      </c>
    </row>
    <row r="330" spans="1:26" ht="14.45" customHeight="1" x14ac:dyDescent="0.25">
      <c r="A330" s="20" t="s">
        <v>447</v>
      </c>
      <c r="B330" s="19" t="s">
        <v>446</v>
      </c>
      <c r="C330" s="19" t="s">
        <v>780</v>
      </c>
      <c r="D330" s="97">
        <v>4301031172</v>
      </c>
      <c r="E330" s="193">
        <v>4607091389531</v>
      </c>
      <c r="F330" s="194"/>
      <c r="G330" s="21">
        <v>0.35</v>
      </c>
      <c r="H330" s="22">
        <v>6</v>
      </c>
      <c r="I330" s="21">
        <v>2.1</v>
      </c>
      <c r="J330" s="21">
        <v>2.23</v>
      </c>
      <c r="K330" s="22">
        <v>234</v>
      </c>
      <c r="L330" s="98" t="s">
        <v>593</v>
      </c>
      <c r="M330" s="22">
        <v>45</v>
      </c>
      <c r="N330" s="230" t="s">
        <v>448</v>
      </c>
      <c r="O330" s="231"/>
      <c r="P330" s="231"/>
      <c r="Q330" s="231"/>
      <c r="R330" s="232"/>
      <c r="S330" s="24" t="s">
        <v>24</v>
      </c>
      <c r="T330" s="24" t="s">
        <v>24</v>
      </c>
      <c r="U330" s="25" t="s">
        <v>25</v>
      </c>
      <c r="V330" s="99">
        <v>2.1</v>
      </c>
      <c r="W330" s="100">
        <f t="shared" si="14"/>
        <v>2.1</v>
      </c>
      <c r="X330" s="28">
        <f>IFERROR(IF(W330=0, "", ROUNDUP(W330/I330, 0)*0.00502), "")</f>
        <v>5.0200000000000002E-3</v>
      </c>
      <c r="Y330" s="29" t="s">
        <v>24</v>
      </c>
      <c r="Z330" s="30" t="s">
        <v>24</v>
      </c>
    </row>
    <row r="331" spans="1:26" x14ac:dyDescent="0.25">
      <c r="A331" s="32"/>
      <c r="B331" s="219"/>
      <c r="C331" s="220"/>
      <c r="D331" s="220"/>
      <c r="E331" s="220"/>
      <c r="F331" s="220"/>
      <c r="G331" s="220"/>
      <c r="H331" s="220"/>
      <c r="I331" s="220"/>
      <c r="J331" s="220"/>
      <c r="K331" s="220"/>
      <c r="L331" s="220"/>
      <c r="M331" s="221"/>
      <c r="N331" s="216" t="s">
        <v>26</v>
      </c>
      <c r="O331" s="217"/>
      <c r="P331" s="217"/>
      <c r="Q331" s="217"/>
      <c r="R331" s="217"/>
      <c r="S331" s="217"/>
      <c r="T331" s="218"/>
      <c r="U331" s="38" t="s">
        <v>27</v>
      </c>
      <c r="V331" s="40">
        <f>IFERROR(V324/I324, "0")+IFERROR(V325/I325, "0")+IFERROR(V326/I326, "0")+IFERROR(V327/I327, "0")+IFERROR(V328/I328, "0")+IFERROR(V329/I329, "0")+IFERROR(V330/I330, "0")</f>
        <v>4</v>
      </c>
      <c r="W331" s="40">
        <f>IFERROR(W324/I324, "0")+IFERROR(W325/I325, "0")+IFERROR(W326/I326, "0")+IFERROR(W327/I327, "0")+IFERROR(W328/I328, "0")+IFERROR(W329/I329, "0")+IFERROR(W330/I330, "0")</f>
        <v>4</v>
      </c>
      <c r="X331" s="40">
        <f>IFERROR(IF(X324="", 0, X324), "0")+IFERROR(IF(X325="", 0, X325), "0")+IFERROR(IF(X326="", 0, X326), "0")+IFERROR(IF(X327="", 0, X327), "0")+IFERROR(IF(X328="", 0, X328), "0")+IFERROR(IF(X329="", 0, X329), "0")+IFERROR(IF(X330="", 0, X330), "0")</f>
        <v>2.2590000000000002E-2</v>
      </c>
      <c r="Y331" s="41"/>
      <c r="Z331" s="41"/>
    </row>
    <row r="332" spans="1:26" x14ac:dyDescent="0.25">
      <c r="A332" s="32"/>
      <c r="B332" s="222"/>
      <c r="C332" s="222"/>
      <c r="D332" s="222"/>
      <c r="E332" s="222"/>
      <c r="F332" s="222"/>
      <c r="G332" s="222"/>
      <c r="H332" s="222"/>
      <c r="I332" s="222"/>
      <c r="J332" s="222"/>
      <c r="K332" s="222"/>
      <c r="L332" s="222"/>
      <c r="M332" s="223"/>
      <c r="N332" s="216" t="s">
        <v>26</v>
      </c>
      <c r="O332" s="217"/>
      <c r="P332" s="217"/>
      <c r="Q332" s="217"/>
      <c r="R332" s="217"/>
      <c r="S332" s="217"/>
      <c r="T332" s="218"/>
      <c r="U332" s="38" t="s">
        <v>25</v>
      </c>
      <c r="V332" s="40">
        <f>IFERROR(SUM(V324:V330), "0")</f>
        <v>10.5</v>
      </c>
      <c r="W332" s="40">
        <f>IFERROR(SUM(W324:W330), "0")</f>
        <v>10.5</v>
      </c>
      <c r="X332" s="38"/>
      <c r="Y332" s="41"/>
      <c r="Z332" s="41"/>
    </row>
    <row r="333" spans="1:26" x14ac:dyDescent="0.25">
      <c r="A333" s="1"/>
      <c r="B333" s="213" t="s">
        <v>28</v>
      </c>
      <c r="C333" s="214"/>
      <c r="D333" s="214"/>
      <c r="E333" s="214"/>
      <c r="F333" s="214"/>
      <c r="G333" s="214"/>
      <c r="H333" s="214"/>
      <c r="I333" s="214"/>
      <c r="J333" s="214"/>
      <c r="K333" s="214"/>
      <c r="L333" s="214"/>
      <c r="M333" s="214"/>
      <c r="N333" s="214"/>
      <c r="O333" s="214"/>
      <c r="P333" s="214"/>
      <c r="Q333" s="214"/>
      <c r="R333" s="214"/>
      <c r="S333" s="214"/>
      <c r="T333" s="214"/>
      <c r="U333" s="214"/>
      <c r="V333" s="214"/>
      <c r="W333" s="214"/>
      <c r="X333" s="215"/>
      <c r="Y333" s="18"/>
      <c r="Z333" s="18"/>
    </row>
    <row r="334" spans="1:26" ht="14.45" customHeight="1" x14ac:dyDescent="0.25">
      <c r="A334" s="20"/>
      <c r="B334" s="19" t="s">
        <v>449</v>
      </c>
      <c r="C334" s="19" t="s">
        <v>781</v>
      </c>
      <c r="D334" s="97">
        <v>4301051258</v>
      </c>
      <c r="E334" s="193">
        <v>4607091389685</v>
      </c>
      <c r="F334" s="194"/>
      <c r="G334" s="21">
        <v>1.3</v>
      </c>
      <c r="H334" s="22">
        <v>6</v>
      </c>
      <c r="I334" s="21">
        <v>7.8</v>
      </c>
      <c r="J334" s="21">
        <v>8.3460000000000001</v>
      </c>
      <c r="K334" s="22">
        <v>56</v>
      </c>
      <c r="L334" s="98" t="s">
        <v>620</v>
      </c>
      <c r="M334" s="22">
        <v>45</v>
      </c>
      <c r="N334" s="198" t="s">
        <v>450</v>
      </c>
      <c r="O334" s="199"/>
      <c r="P334" s="199"/>
      <c r="Q334" s="199"/>
      <c r="R334" s="200"/>
      <c r="S334" s="24" t="s">
        <v>24</v>
      </c>
      <c r="T334" s="24" t="s">
        <v>24</v>
      </c>
      <c r="U334" s="25" t="s">
        <v>25</v>
      </c>
      <c r="V334" s="99">
        <v>0</v>
      </c>
      <c r="W334" s="100">
        <f>IFERROR(IF(V334="", 0, CEILING(V334/$I334, 1)*$I334), "")</f>
        <v>0</v>
      </c>
      <c r="X334" s="28" t="str">
        <f>IFERROR(IF(W334=0, "", ROUNDUP(W334/I334, 0)*0.02175), "")</f>
        <v/>
      </c>
      <c r="Y334" s="29" t="s">
        <v>24</v>
      </c>
      <c r="Z334" s="30" t="s">
        <v>24</v>
      </c>
    </row>
    <row r="335" spans="1:26" ht="14.45" customHeight="1" x14ac:dyDescent="0.25">
      <c r="A335" s="20"/>
      <c r="B335" s="19" t="s">
        <v>451</v>
      </c>
      <c r="C335" s="19" t="s">
        <v>782</v>
      </c>
      <c r="D335" s="97">
        <v>4301051431</v>
      </c>
      <c r="E335" s="193">
        <v>4607091389654</v>
      </c>
      <c r="F335" s="194"/>
      <c r="G335" s="21">
        <v>0.33</v>
      </c>
      <c r="H335" s="22">
        <v>6</v>
      </c>
      <c r="I335" s="21">
        <v>1.98</v>
      </c>
      <c r="J335" s="21">
        <v>2.258</v>
      </c>
      <c r="K335" s="22">
        <v>156</v>
      </c>
      <c r="L335" s="98" t="s">
        <v>620</v>
      </c>
      <c r="M335" s="22">
        <v>45</v>
      </c>
      <c r="N335" s="198" t="s">
        <v>452</v>
      </c>
      <c r="O335" s="199"/>
      <c r="P335" s="199"/>
      <c r="Q335" s="199"/>
      <c r="R335" s="200"/>
      <c r="S335" s="24" t="s">
        <v>24</v>
      </c>
      <c r="T335" s="24" t="s">
        <v>24</v>
      </c>
      <c r="U335" s="25" t="s">
        <v>25</v>
      </c>
      <c r="V335" s="99">
        <v>0</v>
      </c>
      <c r="W335" s="100">
        <f>IFERROR(IF(V335="", 0, CEILING(V335/$I335, 1)*$I335), "")</f>
        <v>0</v>
      </c>
      <c r="X335" s="28" t="str">
        <f>IFERROR(IF(W335=0, "", ROUNDUP(W335/I335, 0)*0.00753), "")</f>
        <v/>
      </c>
      <c r="Y335" s="29" t="s">
        <v>24</v>
      </c>
      <c r="Z335" s="30" t="s">
        <v>24</v>
      </c>
    </row>
    <row r="336" spans="1:26" ht="14.45" customHeight="1" x14ac:dyDescent="0.25">
      <c r="A336" s="20"/>
      <c r="B336" s="19" t="s">
        <v>453</v>
      </c>
      <c r="C336" s="19" t="s">
        <v>783</v>
      </c>
      <c r="D336" s="97">
        <v>4301051284</v>
      </c>
      <c r="E336" s="193">
        <v>4607091384352</v>
      </c>
      <c r="F336" s="194"/>
      <c r="G336" s="21">
        <v>0.6</v>
      </c>
      <c r="H336" s="22">
        <v>4</v>
      </c>
      <c r="I336" s="21">
        <v>2.4</v>
      </c>
      <c r="J336" s="21">
        <v>2.6459999999999999</v>
      </c>
      <c r="K336" s="22">
        <v>120</v>
      </c>
      <c r="L336" s="98" t="s">
        <v>620</v>
      </c>
      <c r="M336" s="22">
        <v>45</v>
      </c>
      <c r="N336" s="198" t="s">
        <v>454</v>
      </c>
      <c r="O336" s="199"/>
      <c r="P336" s="199"/>
      <c r="Q336" s="199"/>
      <c r="R336" s="200"/>
      <c r="S336" s="24" t="s">
        <v>24</v>
      </c>
      <c r="T336" s="24" t="s">
        <v>24</v>
      </c>
      <c r="U336" s="25" t="s">
        <v>25</v>
      </c>
      <c r="V336" s="99">
        <v>0</v>
      </c>
      <c r="W336" s="100">
        <f>IFERROR(IF(V336="", 0, CEILING(V336/$I336, 1)*$I336), "")</f>
        <v>0</v>
      </c>
      <c r="X336" s="28" t="str">
        <f>IFERROR(IF(W336=0, "", ROUNDUP(W336/I336, 0)*0.00937), "")</f>
        <v/>
      </c>
      <c r="Y336" s="29" t="s">
        <v>24</v>
      </c>
      <c r="Z336" s="30" t="s">
        <v>24</v>
      </c>
    </row>
    <row r="337" spans="1:26" ht="14.45" customHeight="1" x14ac:dyDescent="0.25">
      <c r="A337" s="20"/>
      <c r="B337" s="19" t="s">
        <v>455</v>
      </c>
      <c r="C337" s="19" t="s">
        <v>784</v>
      </c>
      <c r="D337" s="97">
        <v>4301051257</v>
      </c>
      <c r="E337" s="193">
        <v>4607091389661</v>
      </c>
      <c r="F337" s="194"/>
      <c r="G337" s="21">
        <v>0.55000000000000004</v>
      </c>
      <c r="H337" s="22">
        <v>4</v>
      </c>
      <c r="I337" s="21">
        <v>2.2000000000000002</v>
      </c>
      <c r="J337" s="21">
        <v>2.492</v>
      </c>
      <c r="K337" s="22">
        <v>120</v>
      </c>
      <c r="L337" s="98" t="s">
        <v>620</v>
      </c>
      <c r="M337" s="22">
        <v>45</v>
      </c>
      <c r="N337" s="201" t="s">
        <v>456</v>
      </c>
      <c r="O337" s="202"/>
      <c r="P337" s="202"/>
      <c r="Q337" s="202"/>
      <c r="R337" s="203"/>
      <c r="S337" s="24" t="s">
        <v>24</v>
      </c>
      <c r="T337" s="24" t="s">
        <v>24</v>
      </c>
      <c r="U337" s="25" t="s">
        <v>25</v>
      </c>
      <c r="V337" s="99">
        <v>0</v>
      </c>
      <c r="W337" s="100">
        <f>IFERROR(IF(V337="", 0, CEILING(V337/$I337, 1)*$I337), "")</f>
        <v>0</v>
      </c>
      <c r="X337" s="28" t="str">
        <f>IFERROR(IF(W337=0, "", ROUNDUP(W337/I337, 0)*0.00937), "")</f>
        <v/>
      </c>
      <c r="Y337" s="29" t="s">
        <v>24</v>
      </c>
      <c r="Z337" s="30" t="s">
        <v>24</v>
      </c>
    </row>
    <row r="338" spans="1:26" x14ac:dyDescent="0.25">
      <c r="A338" s="32"/>
      <c r="B338" s="219"/>
      <c r="C338" s="220"/>
      <c r="D338" s="220"/>
      <c r="E338" s="220"/>
      <c r="F338" s="220"/>
      <c r="G338" s="220"/>
      <c r="H338" s="220"/>
      <c r="I338" s="220"/>
      <c r="J338" s="220"/>
      <c r="K338" s="220"/>
      <c r="L338" s="220"/>
      <c r="M338" s="221"/>
      <c r="N338" s="216" t="s">
        <v>26</v>
      </c>
      <c r="O338" s="217"/>
      <c r="P338" s="217"/>
      <c r="Q338" s="217"/>
      <c r="R338" s="217"/>
      <c r="S338" s="217"/>
      <c r="T338" s="218"/>
      <c r="U338" s="38" t="s">
        <v>27</v>
      </c>
      <c r="V338" s="40">
        <f>IFERROR(V334/I334, "0")+IFERROR(V335/I335, "0")+IFERROR(V336/I336, "0")+IFERROR(V337/I337, "0")</f>
        <v>0</v>
      </c>
      <c r="W338" s="40">
        <f>IFERROR(W334/I334, "0")+IFERROR(W335/I335, "0")+IFERROR(W336/I336, "0")+IFERROR(W337/I337, "0")</f>
        <v>0</v>
      </c>
      <c r="X338" s="40">
        <f>IFERROR(IF(X334="", 0, X334), "0")+IFERROR(IF(X335="", 0, X335), "0")+IFERROR(IF(X336="", 0, X336), "0")+IFERROR(IF(X337="", 0, X337), "0")</f>
        <v>0</v>
      </c>
      <c r="Y338" s="41"/>
      <c r="Z338" s="41"/>
    </row>
    <row r="339" spans="1:26" x14ac:dyDescent="0.25">
      <c r="A339" s="32"/>
      <c r="B339" s="222"/>
      <c r="C339" s="222"/>
      <c r="D339" s="222"/>
      <c r="E339" s="222"/>
      <c r="F339" s="222"/>
      <c r="G339" s="222"/>
      <c r="H339" s="222"/>
      <c r="I339" s="222"/>
      <c r="J339" s="222"/>
      <c r="K339" s="222"/>
      <c r="L339" s="222"/>
      <c r="M339" s="223"/>
      <c r="N339" s="216" t="s">
        <v>26</v>
      </c>
      <c r="O339" s="217"/>
      <c r="P339" s="217"/>
      <c r="Q339" s="217"/>
      <c r="R339" s="217"/>
      <c r="S339" s="217"/>
      <c r="T339" s="218"/>
      <c r="U339" s="38" t="s">
        <v>25</v>
      </c>
      <c r="V339" s="40">
        <f>IFERROR(SUM(V334:V337), "0")</f>
        <v>0</v>
      </c>
      <c r="W339" s="40">
        <f>IFERROR(SUM(W334:W337), "0")</f>
        <v>0</v>
      </c>
      <c r="X339" s="38"/>
      <c r="Y339" s="41"/>
      <c r="Z339" s="41"/>
    </row>
    <row r="340" spans="1:26" x14ac:dyDescent="0.25">
      <c r="A340" s="1"/>
      <c r="B340" s="213" t="s">
        <v>160</v>
      </c>
      <c r="C340" s="214"/>
      <c r="D340" s="214"/>
      <c r="E340" s="214"/>
      <c r="F340" s="214"/>
      <c r="G340" s="214"/>
      <c r="H340" s="214"/>
      <c r="I340" s="214"/>
      <c r="J340" s="214"/>
      <c r="K340" s="214"/>
      <c r="L340" s="214"/>
      <c r="M340" s="214"/>
      <c r="N340" s="214"/>
      <c r="O340" s="214"/>
      <c r="P340" s="214"/>
      <c r="Q340" s="214"/>
      <c r="R340" s="214"/>
      <c r="S340" s="214"/>
      <c r="T340" s="214"/>
      <c r="U340" s="214"/>
      <c r="V340" s="214"/>
      <c r="W340" s="214"/>
      <c r="X340" s="215"/>
      <c r="Y340" s="18"/>
      <c r="Z340" s="18"/>
    </row>
    <row r="341" spans="1:26" ht="14.45" customHeight="1" x14ac:dyDescent="0.25">
      <c r="A341" s="20"/>
      <c r="B341" s="19" t="s">
        <v>457</v>
      </c>
      <c r="C341" s="19" t="s">
        <v>785</v>
      </c>
      <c r="D341" s="97">
        <v>4301060352</v>
      </c>
      <c r="E341" s="193">
        <v>4680115881648</v>
      </c>
      <c r="F341" s="194"/>
      <c r="G341" s="21">
        <v>1</v>
      </c>
      <c r="H341" s="22">
        <v>4</v>
      </c>
      <c r="I341" s="21">
        <v>4</v>
      </c>
      <c r="J341" s="21">
        <v>4.4039999999999999</v>
      </c>
      <c r="K341" s="22">
        <v>104</v>
      </c>
      <c r="L341" s="98" t="s">
        <v>593</v>
      </c>
      <c r="M341" s="22">
        <v>35</v>
      </c>
      <c r="N341" s="201" t="s">
        <v>458</v>
      </c>
      <c r="O341" s="202"/>
      <c r="P341" s="202"/>
      <c r="Q341" s="202"/>
      <c r="R341" s="203"/>
      <c r="S341" s="24" t="s">
        <v>24</v>
      </c>
      <c r="T341" s="24" t="s">
        <v>24</v>
      </c>
      <c r="U341" s="25" t="s">
        <v>25</v>
      </c>
      <c r="V341" s="99">
        <v>0</v>
      </c>
      <c r="W341" s="100">
        <f>IFERROR(IF(V341="", 0, CEILING(V341/$I341, 1)*$I341), "")</f>
        <v>0</v>
      </c>
      <c r="X341" s="28" t="str">
        <f>IFERROR(IF(W341=0, "", ROUNDUP(W341/I341, 0)*0.01196), "")</f>
        <v/>
      </c>
      <c r="Y341" s="29" t="s">
        <v>24</v>
      </c>
      <c r="Z341" s="30" t="s">
        <v>24</v>
      </c>
    </row>
    <row r="342" spans="1:26" x14ac:dyDescent="0.25">
      <c r="A342" s="32"/>
      <c r="B342" s="219"/>
      <c r="C342" s="220"/>
      <c r="D342" s="220"/>
      <c r="E342" s="220"/>
      <c r="F342" s="220"/>
      <c r="G342" s="220"/>
      <c r="H342" s="220"/>
      <c r="I342" s="220"/>
      <c r="J342" s="220"/>
      <c r="K342" s="220"/>
      <c r="L342" s="220"/>
      <c r="M342" s="221"/>
      <c r="N342" s="216" t="s">
        <v>26</v>
      </c>
      <c r="O342" s="217"/>
      <c r="P342" s="217"/>
      <c r="Q342" s="217"/>
      <c r="R342" s="217"/>
      <c r="S342" s="217"/>
      <c r="T342" s="218"/>
      <c r="U342" s="38" t="s">
        <v>27</v>
      </c>
      <c r="V342" s="40">
        <f>IFERROR(V341/I341, "0")</f>
        <v>0</v>
      </c>
      <c r="W342" s="40">
        <f>IFERROR(W341/I341, "0")</f>
        <v>0</v>
      </c>
      <c r="X342" s="40">
        <f>IFERROR(IF(X341="", 0, X341), "0")</f>
        <v>0</v>
      </c>
      <c r="Y342" s="41"/>
      <c r="Z342" s="41"/>
    </row>
    <row r="343" spans="1:26" x14ac:dyDescent="0.25">
      <c r="A343" s="32"/>
      <c r="B343" s="222"/>
      <c r="C343" s="222"/>
      <c r="D343" s="222"/>
      <c r="E343" s="222"/>
      <c r="F343" s="222"/>
      <c r="G343" s="222"/>
      <c r="H343" s="222"/>
      <c r="I343" s="222"/>
      <c r="J343" s="222"/>
      <c r="K343" s="222"/>
      <c r="L343" s="222"/>
      <c r="M343" s="223"/>
      <c r="N343" s="216" t="s">
        <v>26</v>
      </c>
      <c r="O343" s="217"/>
      <c r="P343" s="217"/>
      <c r="Q343" s="217"/>
      <c r="R343" s="217"/>
      <c r="S343" s="217"/>
      <c r="T343" s="218"/>
      <c r="U343" s="38" t="s">
        <v>25</v>
      </c>
      <c r="V343" s="40">
        <f>IFERROR(SUM(V341), "0")</f>
        <v>0</v>
      </c>
      <c r="W343" s="40">
        <f>IFERROR(SUM(W341), "0")</f>
        <v>0</v>
      </c>
      <c r="X343" s="38"/>
      <c r="Y343" s="41"/>
      <c r="Z343" s="41"/>
    </row>
    <row r="344" spans="1:26" x14ac:dyDescent="0.25">
      <c r="A344" s="1"/>
      <c r="B344" s="105" t="s">
        <v>459</v>
      </c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7"/>
      <c r="Z344" s="17"/>
    </row>
    <row r="345" spans="1:26" x14ac:dyDescent="0.25">
      <c r="A345" s="1"/>
      <c r="B345" s="213" t="s">
        <v>55</v>
      </c>
      <c r="C345" s="214"/>
      <c r="D345" s="214"/>
      <c r="E345" s="214"/>
      <c r="F345" s="214"/>
      <c r="G345" s="214"/>
      <c r="H345" s="214"/>
      <c r="I345" s="214"/>
      <c r="J345" s="214"/>
      <c r="K345" s="214"/>
      <c r="L345" s="214"/>
      <c r="M345" s="214"/>
      <c r="N345" s="214"/>
      <c r="O345" s="214"/>
      <c r="P345" s="214"/>
      <c r="Q345" s="214"/>
      <c r="R345" s="214"/>
      <c r="S345" s="214"/>
      <c r="T345" s="214"/>
      <c r="U345" s="214"/>
      <c r="V345" s="214"/>
      <c r="W345" s="214"/>
      <c r="X345" s="215"/>
      <c r="Y345" s="18"/>
      <c r="Z345" s="18"/>
    </row>
    <row r="346" spans="1:26" ht="24.75" customHeight="1" x14ac:dyDescent="0.25">
      <c r="A346" s="20"/>
      <c r="B346" s="19" t="s">
        <v>460</v>
      </c>
      <c r="C346" s="19" t="s">
        <v>786</v>
      </c>
      <c r="D346" s="97">
        <v>4301020196</v>
      </c>
      <c r="E346" s="193">
        <v>4607091389388</v>
      </c>
      <c r="F346" s="194"/>
      <c r="G346" s="21">
        <v>1.3</v>
      </c>
      <c r="H346" s="22">
        <v>4</v>
      </c>
      <c r="I346" s="21">
        <v>5.2</v>
      </c>
      <c r="J346" s="21">
        <v>5.6079999999999997</v>
      </c>
      <c r="K346" s="22">
        <v>104</v>
      </c>
      <c r="L346" s="98" t="s">
        <v>620</v>
      </c>
      <c r="M346" s="22">
        <v>35</v>
      </c>
      <c r="N346" s="198" t="s">
        <v>461</v>
      </c>
      <c r="O346" s="199"/>
      <c r="P346" s="199"/>
      <c r="Q346" s="199"/>
      <c r="R346" s="200"/>
      <c r="S346" s="24" t="s">
        <v>24</v>
      </c>
      <c r="T346" s="24" t="s">
        <v>24</v>
      </c>
      <c r="U346" s="25" t="s">
        <v>25</v>
      </c>
      <c r="V346" s="99">
        <v>0</v>
      </c>
      <c r="W346" s="100">
        <f>IFERROR(IF(V346="", 0, CEILING(V346/$I346, 1)*$I346), "")</f>
        <v>0</v>
      </c>
      <c r="X346" s="28" t="str">
        <f>IFERROR(IF(W346=0, "", ROUNDUP(W346/I346, 0)*0.01196), "")</f>
        <v/>
      </c>
      <c r="Y346" s="29" t="s">
        <v>24</v>
      </c>
      <c r="Z346" s="30" t="s">
        <v>24</v>
      </c>
    </row>
    <row r="347" spans="1:26" ht="14.45" customHeight="1" x14ac:dyDescent="0.25">
      <c r="A347" s="20"/>
      <c r="B347" s="19" t="s">
        <v>462</v>
      </c>
      <c r="C347" s="19" t="s">
        <v>787</v>
      </c>
      <c r="D347" s="97">
        <v>4301020185</v>
      </c>
      <c r="E347" s="193">
        <v>4607091389364</v>
      </c>
      <c r="F347" s="194"/>
      <c r="G347" s="21">
        <v>0.42</v>
      </c>
      <c r="H347" s="22">
        <v>6</v>
      </c>
      <c r="I347" s="21">
        <v>2.52</v>
      </c>
      <c r="J347" s="21">
        <v>2.75</v>
      </c>
      <c r="K347" s="22">
        <v>156</v>
      </c>
      <c r="L347" s="98" t="s">
        <v>620</v>
      </c>
      <c r="M347" s="22">
        <v>35</v>
      </c>
      <c r="N347" s="201" t="s">
        <v>463</v>
      </c>
      <c r="O347" s="202"/>
      <c r="P347" s="202"/>
      <c r="Q347" s="202"/>
      <c r="R347" s="203"/>
      <c r="S347" s="24" t="s">
        <v>24</v>
      </c>
      <c r="T347" s="24" t="s">
        <v>24</v>
      </c>
      <c r="U347" s="25" t="s">
        <v>25</v>
      </c>
      <c r="V347" s="99">
        <v>0</v>
      </c>
      <c r="W347" s="100">
        <f>IFERROR(IF(V347="", 0, CEILING(V347/$I347, 1)*$I347), "")</f>
        <v>0</v>
      </c>
      <c r="X347" s="28" t="str">
        <f>IFERROR(IF(W347=0, "", ROUNDUP(W347/I347, 0)*0.00753), "")</f>
        <v/>
      </c>
      <c r="Y347" s="29" t="s">
        <v>24</v>
      </c>
      <c r="Z347" s="30" t="s">
        <v>24</v>
      </c>
    </row>
    <row r="348" spans="1:26" x14ac:dyDescent="0.25">
      <c r="A348" s="32"/>
      <c r="B348" s="219"/>
      <c r="C348" s="220"/>
      <c r="D348" s="220"/>
      <c r="E348" s="220"/>
      <c r="F348" s="220"/>
      <c r="G348" s="220"/>
      <c r="H348" s="220"/>
      <c r="I348" s="220"/>
      <c r="J348" s="220"/>
      <c r="K348" s="220"/>
      <c r="L348" s="220"/>
      <c r="M348" s="221"/>
      <c r="N348" s="216" t="s">
        <v>26</v>
      </c>
      <c r="O348" s="217"/>
      <c r="P348" s="217"/>
      <c r="Q348" s="217"/>
      <c r="R348" s="217"/>
      <c r="S348" s="217"/>
      <c r="T348" s="218"/>
      <c r="U348" s="38" t="s">
        <v>27</v>
      </c>
      <c r="V348" s="40">
        <f>IFERROR(V346/I346, "0")+IFERROR(V347/I347, "0")</f>
        <v>0</v>
      </c>
      <c r="W348" s="40">
        <f>IFERROR(W346/I346, "0")+IFERROR(W347/I347, "0")</f>
        <v>0</v>
      </c>
      <c r="X348" s="40">
        <f>IFERROR(IF(X346="", 0, X346), "0")+IFERROR(IF(X347="", 0, X347), "0")</f>
        <v>0</v>
      </c>
      <c r="Y348" s="41"/>
      <c r="Z348" s="41"/>
    </row>
    <row r="349" spans="1:26" x14ac:dyDescent="0.25">
      <c r="A349" s="32"/>
      <c r="B349" s="222"/>
      <c r="C349" s="222"/>
      <c r="D349" s="222"/>
      <c r="E349" s="222"/>
      <c r="F349" s="222"/>
      <c r="G349" s="222"/>
      <c r="H349" s="222"/>
      <c r="I349" s="222"/>
      <c r="J349" s="222"/>
      <c r="K349" s="222"/>
      <c r="L349" s="222"/>
      <c r="M349" s="223"/>
      <c r="N349" s="216" t="s">
        <v>26</v>
      </c>
      <c r="O349" s="217"/>
      <c r="P349" s="217"/>
      <c r="Q349" s="217"/>
      <c r="R349" s="217"/>
      <c r="S349" s="217"/>
      <c r="T349" s="218"/>
      <c r="U349" s="38" t="s">
        <v>25</v>
      </c>
      <c r="V349" s="40">
        <f>IFERROR(SUM(V346:V347), "0")</f>
        <v>0</v>
      </c>
      <c r="W349" s="40">
        <f>IFERROR(SUM(W346:W347), "0")</f>
        <v>0</v>
      </c>
      <c r="X349" s="38"/>
      <c r="Y349" s="41"/>
      <c r="Z349" s="41"/>
    </row>
    <row r="350" spans="1:26" x14ac:dyDescent="0.25">
      <c r="A350" s="1"/>
      <c r="B350" s="213" t="s">
        <v>21</v>
      </c>
      <c r="C350" s="214"/>
      <c r="D350" s="214"/>
      <c r="E350" s="214"/>
      <c r="F350" s="214"/>
      <c r="G350" s="214"/>
      <c r="H350" s="214"/>
      <c r="I350" s="214"/>
      <c r="J350" s="214"/>
      <c r="K350" s="214"/>
      <c r="L350" s="214"/>
      <c r="M350" s="214"/>
      <c r="N350" s="214"/>
      <c r="O350" s="214"/>
      <c r="P350" s="214"/>
      <c r="Q350" s="214"/>
      <c r="R350" s="214"/>
      <c r="S350" s="214"/>
      <c r="T350" s="214"/>
      <c r="U350" s="214"/>
      <c r="V350" s="214"/>
      <c r="W350" s="214"/>
      <c r="X350" s="215"/>
      <c r="Y350" s="18"/>
      <c r="Z350" s="18"/>
    </row>
    <row r="351" spans="1:26" ht="18.75" customHeight="1" x14ac:dyDescent="0.25">
      <c r="A351" s="20"/>
      <c r="B351" s="19" t="s">
        <v>464</v>
      </c>
      <c r="C351" s="19" t="s">
        <v>788</v>
      </c>
      <c r="D351" s="97">
        <v>4301031195</v>
      </c>
      <c r="E351" s="193">
        <v>4607091389739</v>
      </c>
      <c r="F351" s="194"/>
      <c r="G351" s="21">
        <v>0.7</v>
      </c>
      <c r="H351" s="22">
        <v>6</v>
      </c>
      <c r="I351" s="21">
        <v>4.2</v>
      </c>
      <c r="J351" s="21">
        <v>4.43</v>
      </c>
      <c r="K351" s="22">
        <v>156</v>
      </c>
      <c r="L351" s="98" t="s">
        <v>593</v>
      </c>
      <c r="M351" s="22">
        <v>45</v>
      </c>
      <c r="N351" s="195" t="s">
        <v>465</v>
      </c>
      <c r="O351" s="196"/>
      <c r="P351" s="196"/>
      <c r="Q351" s="196"/>
      <c r="R351" s="197"/>
      <c r="S351" s="24" t="s">
        <v>24</v>
      </c>
      <c r="T351" s="24" t="s">
        <v>24</v>
      </c>
      <c r="U351" s="25" t="s">
        <v>25</v>
      </c>
      <c r="V351" s="99">
        <v>0</v>
      </c>
      <c r="W351" s="100">
        <f>IFERROR(IF(V351="", 0, CEILING(V351/$I351, 1)*$I351), "")</f>
        <v>0</v>
      </c>
      <c r="X351" s="28" t="str">
        <f>IFERROR(IF(W351=0, "", ROUNDUP(W351/I351, 0)*0.00753), "")</f>
        <v/>
      </c>
      <c r="Y351" s="29" t="s">
        <v>24</v>
      </c>
      <c r="Z351" s="30" t="s">
        <v>24</v>
      </c>
    </row>
    <row r="352" spans="1:26" ht="18.75" customHeight="1" x14ac:dyDescent="0.25">
      <c r="A352" s="20"/>
      <c r="B352" s="19" t="s">
        <v>466</v>
      </c>
      <c r="C352" s="19" t="s">
        <v>789</v>
      </c>
      <c r="D352" s="97">
        <v>4301031176</v>
      </c>
      <c r="E352" s="193">
        <v>4607091389425</v>
      </c>
      <c r="F352" s="194"/>
      <c r="G352" s="21">
        <v>0.35</v>
      </c>
      <c r="H352" s="22">
        <v>6</v>
      </c>
      <c r="I352" s="21">
        <v>2.1</v>
      </c>
      <c r="J352" s="21">
        <v>2.23</v>
      </c>
      <c r="K352" s="22">
        <v>234</v>
      </c>
      <c r="L352" s="98" t="s">
        <v>593</v>
      </c>
      <c r="M352" s="22">
        <v>45</v>
      </c>
      <c r="N352" s="195" t="s">
        <v>467</v>
      </c>
      <c r="O352" s="196"/>
      <c r="P352" s="196"/>
      <c r="Q352" s="196"/>
      <c r="R352" s="197"/>
      <c r="S352" s="24" t="s">
        <v>24</v>
      </c>
      <c r="T352" s="24" t="s">
        <v>24</v>
      </c>
      <c r="U352" s="25" t="s">
        <v>25</v>
      </c>
      <c r="V352" s="99">
        <v>2.1</v>
      </c>
      <c r="W352" s="100">
        <f>IFERROR(IF(V352="", 0, CEILING(V352/$I352, 1)*$I352), "")</f>
        <v>2.1</v>
      </c>
      <c r="X352" s="28">
        <f>IFERROR(IF(W352=0, "", ROUNDUP(W352/I352, 0)*0.00502), "")</f>
        <v>5.0200000000000002E-3</v>
      </c>
      <c r="Y352" s="29" t="s">
        <v>24</v>
      </c>
      <c r="Z352" s="30" t="s">
        <v>24</v>
      </c>
    </row>
    <row r="353" spans="1:26" ht="18.75" customHeight="1" x14ac:dyDescent="0.25">
      <c r="A353" s="20"/>
      <c r="B353" s="19" t="s">
        <v>468</v>
      </c>
      <c r="C353" s="19" t="s">
        <v>790</v>
      </c>
      <c r="D353" s="97">
        <v>4301031167</v>
      </c>
      <c r="E353" s="193">
        <v>4680115880771</v>
      </c>
      <c r="F353" s="194"/>
      <c r="G353" s="21">
        <v>0.28000000000000003</v>
      </c>
      <c r="H353" s="22">
        <v>6</v>
      </c>
      <c r="I353" s="21">
        <v>1.68</v>
      </c>
      <c r="J353" s="21">
        <v>1.81</v>
      </c>
      <c r="K353" s="22">
        <v>234</v>
      </c>
      <c r="L353" s="98" t="s">
        <v>593</v>
      </c>
      <c r="M353" s="22">
        <v>45</v>
      </c>
      <c r="N353" s="198" t="s">
        <v>469</v>
      </c>
      <c r="O353" s="199"/>
      <c r="P353" s="199"/>
      <c r="Q353" s="199"/>
      <c r="R353" s="200"/>
      <c r="S353" s="24" t="s">
        <v>24</v>
      </c>
      <c r="T353" s="24" t="s">
        <v>24</v>
      </c>
      <c r="U353" s="25" t="s">
        <v>25</v>
      </c>
      <c r="V353" s="99">
        <v>0</v>
      </c>
      <c r="W353" s="100">
        <f>IFERROR(IF(V353="", 0, CEILING(V353/$I353, 1)*$I353), "")</f>
        <v>0</v>
      </c>
      <c r="X353" s="28" t="str">
        <f>IFERROR(IF(W353=0, "", ROUNDUP(W353/I353, 0)*0.00502), "")</f>
        <v/>
      </c>
      <c r="Y353" s="29" t="s">
        <v>24</v>
      </c>
      <c r="Z353" s="30" t="s">
        <v>24</v>
      </c>
    </row>
    <row r="354" spans="1:26" ht="18.75" customHeight="1" x14ac:dyDescent="0.25">
      <c r="A354" s="20"/>
      <c r="B354" s="19" t="s">
        <v>470</v>
      </c>
      <c r="C354" s="19" t="s">
        <v>791</v>
      </c>
      <c r="D354" s="97">
        <v>4301031173</v>
      </c>
      <c r="E354" s="193">
        <v>4607091389500</v>
      </c>
      <c r="F354" s="194"/>
      <c r="G354" s="21">
        <v>0.35</v>
      </c>
      <c r="H354" s="22">
        <v>6</v>
      </c>
      <c r="I354" s="21">
        <v>2.1</v>
      </c>
      <c r="J354" s="21">
        <v>2.23</v>
      </c>
      <c r="K354" s="22">
        <v>234</v>
      </c>
      <c r="L354" s="98" t="s">
        <v>593</v>
      </c>
      <c r="M354" s="22">
        <v>45</v>
      </c>
      <c r="N354" s="198" t="s">
        <v>471</v>
      </c>
      <c r="O354" s="199"/>
      <c r="P354" s="199"/>
      <c r="Q354" s="199"/>
      <c r="R354" s="200"/>
      <c r="S354" s="24" t="s">
        <v>24</v>
      </c>
      <c r="T354" s="24" t="s">
        <v>24</v>
      </c>
      <c r="U354" s="25" t="s">
        <v>25</v>
      </c>
      <c r="V354" s="99">
        <v>2.1</v>
      </c>
      <c r="W354" s="100">
        <f>IFERROR(IF(V354="", 0, CEILING(V354/$I354, 1)*$I354), "")</f>
        <v>2.1</v>
      </c>
      <c r="X354" s="28">
        <f>IFERROR(IF(W354=0, "", ROUNDUP(W354/I354, 0)*0.00502), "")</f>
        <v>5.0200000000000002E-3</v>
      </c>
      <c r="Y354" s="29" t="s">
        <v>24</v>
      </c>
      <c r="Z354" s="30" t="s">
        <v>24</v>
      </c>
    </row>
    <row r="355" spans="1:26" ht="18.75" customHeight="1" x14ac:dyDescent="0.25">
      <c r="A355" s="20"/>
      <c r="B355" s="19" t="s">
        <v>472</v>
      </c>
      <c r="C355" s="19" t="s">
        <v>792</v>
      </c>
      <c r="D355" s="97">
        <v>4301031103</v>
      </c>
      <c r="E355" s="193">
        <v>4680115881983</v>
      </c>
      <c r="F355" s="194"/>
      <c r="G355" s="21">
        <v>0.28000000000000003</v>
      </c>
      <c r="H355" s="22">
        <v>4</v>
      </c>
      <c r="I355" s="21">
        <v>1.1200000000000001</v>
      </c>
      <c r="J355" s="21">
        <v>1.252</v>
      </c>
      <c r="K355" s="22">
        <v>234</v>
      </c>
      <c r="L355" s="98" t="s">
        <v>593</v>
      </c>
      <c r="M355" s="22">
        <v>40</v>
      </c>
      <c r="N355" s="201" t="s">
        <v>473</v>
      </c>
      <c r="O355" s="202"/>
      <c r="P355" s="202"/>
      <c r="Q355" s="202"/>
      <c r="R355" s="203"/>
      <c r="S355" s="24" t="s">
        <v>24</v>
      </c>
      <c r="T355" s="24" t="s">
        <v>24</v>
      </c>
      <c r="U355" s="25" t="s">
        <v>25</v>
      </c>
      <c r="V355" s="99">
        <v>0</v>
      </c>
      <c r="W355" s="100">
        <f>IFERROR(IF(V355="", 0, CEILING(V355/$I355, 1)*$I355), "")</f>
        <v>0</v>
      </c>
      <c r="X355" s="28" t="str">
        <f>IFERROR(IF(W355=0, "", ROUNDUP(W355/I355, 0)*0.00502), "")</f>
        <v/>
      </c>
      <c r="Y355" s="29" t="s">
        <v>24</v>
      </c>
      <c r="Z355" s="30" t="s">
        <v>24</v>
      </c>
    </row>
    <row r="356" spans="1:26" ht="18.75" customHeight="1" x14ac:dyDescent="0.25">
      <c r="A356" s="32"/>
      <c r="B356" s="233"/>
      <c r="C356" s="220"/>
      <c r="D356" s="220"/>
      <c r="E356" s="220"/>
      <c r="F356" s="220"/>
      <c r="G356" s="220"/>
      <c r="H356" s="220"/>
      <c r="I356" s="220"/>
      <c r="J356" s="220"/>
      <c r="K356" s="220"/>
      <c r="L356" s="220"/>
      <c r="M356" s="221"/>
      <c r="N356" s="216" t="s">
        <v>26</v>
      </c>
      <c r="O356" s="217"/>
      <c r="P356" s="217"/>
      <c r="Q356" s="217"/>
      <c r="R356" s="217"/>
      <c r="S356" s="217"/>
      <c r="T356" s="218"/>
      <c r="U356" s="38" t="s">
        <v>27</v>
      </c>
      <c r="V356" s="40">
        <f>IFERROR(V351/I351, "0")+IFERROR(V352/I352, "0")+IFERROR(V353/I353, "0")+IFERROR(V354/I354, "0")+IFERROR(V355/I355, "0")</f>
        <v>2</v>
      </c>
      <c r="W356" s="40">
        <f>IFERROR(W351/I351, "0")+IFERROR(W352/I352, "0")+IFERROR(W353/I353, "0")+IFERROR(W354/I354, "0")+IFERROR(W355/I355, "0")</f>
        <v>2</v>
      </c>
      <c r="X356" s="40">
        <f>IFERROR(IF(X351="", 0, X351), "0")+IFERROR(IF(X352="", 0, X352), "0")+IFERROR(IF(X353="", 0, X353), "0")+IFERROR(IF(X354="", 0, X354), "0")+IFERROR(IF(X355="", 0, X355), "0")</f>
        <v>1.004E-2</v>
      </c>
      <c r="Y356" s="41"/>
      <c r="Z356" s="41"/>
    </row>
    <row r="357" spans="1:26" x14ac:dyDescent="0.25">
      <c r="A357" s="32"/>
      <c r="B357" s="234"/>
      <c r="C357" s="235"/>
      <c r="D357" s="235"/>
      <c r="E357" s="235"/>
      <c r="F357" s="235"/>
      <c r="G357" s="235"/>
      <c r="H357" s="235"/>
      <c r="I357" s="235"/>
      <c r="J357" s="235"/>
      <c r="K357" s="235"/>
      <c r="L357" s="235"/>
      <c r="M357" s="236"/>
      <c r="N357" s="216" t="s">
        <v>26</v>
      </c>
      <c r="O357" s="217"/>
      <c r="P357" s="217"/>
      <c r="Q357" s="217"/>
      <c r="R357" s="217"/>
      <c r="S357" s="217"/>
      <c r="T357" s="218"/>
      <c r="U357" s="38" t="s">
        <v>25</v>
      </c>
      <c r="V357" s="40">
        <f>IFERROR(SUM(V351:V355), "0")</f>
        <v>4.2</v>
      </c>
      <c r="W357" s="40">
        <f>IFERROR(SUM(W351:W355), "0")</f>
        <v>4.2</v>
      </c>
      <c r="X357" s="38"/>
      <c r="Y357" s="41"/>
      <c r="Z357" s="41"/>
    </row>
    <row r="358" spans="1:26" ht="20.25" x14ac:dyDescent="0.25">
      <c r="A358" s="1"/>
      <c r="B358" s="106" t="s">
        <v>475</v>
      </c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5"/>
      <c r="Z358" s="15"/>
    </row>
    <row r="359" spans="1:26" x14ac:dyDescent="0.25">
      <c r="A359" s="1"/>
      <c r="B359" s="105" t="s">
        <v>475</v>
      </c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7"/>
      <c r="Z359" s="17"/>
    </row>
    <row r="360" spans="1:26" x14ac:dyDescent="0.25">
      <c r="A360" s="1"/>
      <c r="B360" s="213" t="s">
        <v>61</v>
      </c>
      <c r="C360" s="214"/>
      <c r="D360" s="214"/>
      <c r="E360" s="214"/>
      <c r="F360" s="214"/>
      <c r="G360" s="214"/>
      <c r="H360" s="214"/>
      <c r="I360" s="214"/>
      <c r="J360" s="214"/>
      <c r="K360" s="214"/>
      <c r="L360" s="214"/>
      <c r="M360" s="214"/>
      <c r="N360" s="214"/>
      <c r="O360" s="214"/>
      <c r="P360" s="214"/>
      <c r="Q360" s="214"/>
      <c r="R360" s="214"/>
      <c r="S360" s="214"/>
      <c r="T360" s="214"/>
      <c r="U360" s="214"/>
      <c r="V360" s="214"/>
      <c r="W360" s="214"/>
      <c r="X360" s="215"/>
      <c r="Y360" s="18"/>
      <c r="Z360" s="18"/>
    </row>
    <row r="361" spans="1:26" ht="14.45" customHeight="1" x14ac:dyDescent="0.25">
      <c r="A361" s="20" t="s">
        <v>477</v>
      </c>
      <c r="B361" s="19" t="s">
        <v>476</v>
      </c>
      <c r="C361" s="19" t="s">
        <v>793</v>
      </c>
      <c r="D361" s="97">
        <v>4301011371</v>
      </c>
      <c r="E361" s="193">
        <v>4607091389067</v>
      </c>
      <c r="F361" s="194"/>
      <c r="G361" s="21">
        <v>0.88</v>
      </c>
      <c r="H361" s="22">
        <v>6</v>
      </c>
      <c r="I361" s="21">
        <v>5.28</v>
      </c>
      <c r="J361" s="21">
        <v>5.64</v>
      </c>
      <c r="K361" s="22">
        <v>104</v>
      </c>
      <c r="L361" s="98" t="s">
        <v>620</v>
      </c>
      <c r="M361" s="22">
        <v>55</v>
      </c>
      <c r="N361" s="207" t="s">
        <v>478</v>
      </c>
      <c r="O361" s="208"/>
      <c r="P361" s="208"/>
      <c r="Q361" s="208"/>
      <c r="R361" s="209"/>
      <c r="S361" s="24" t="s">
        <v>24</v>
      </c>
      <c r="T361" s="24" t="s">
        <v>24</v>
      </c>
      <c r="U361" s="25" t="s">
        <v>25</v>
      </c>
      <c r="V361" s="99">
        <v>15.84</v>
      </c>
      <c r="W361" s="100">
        <f t="shared" ref="W361:W366" si="15">IFERROR(IF(V361="", 0, CEILING(V361/$I361, 1)*$I361), "")</f>
        <v>15.84</v>
      </c>
      <c r="X361" s="28">
        <f>IFERROR(IF(W361=0, "", ROUNDUP(W361/I361, 0)*0.01196), "")</f>
        <v>3.5880000000000002E-2</v>
      </c>
      <c r="Y361" s="29" t="s">
        <v>24</v>
      </c>
      <c r="Z361" s="30" t="s">
        <v>24</v>
      </c>
    </row>
    <row r="362" spans="1:26" ht="14.45" customHeight="1" x14ac:dyDescent="0.25">
      <c r="A362" s="20" t="s">
        <v>480</v>
      </c>
      <c r="B362" s="19" t="s">
        <v>479</v>
      </c>
      <c r="C362" s="19" t="s">
        <v>794</v>
      </c>
      <c r="D362" s="97">
        <v>4301011363</v>
      </c>
      <c r="E362" s="193">
        <v>4607091383522</v>
      </c>
      <c r="F362" s="194"/>
      <c r="G362" s="21">
        <v>0.88</v>
      </c>
      <c r="H362" s="22">
        <v>6</v>
      </c>
      <c r="I362" s="21">
        <v>5.28</v>
      </c>
      <c r="J362" s="21">
        <v>5.64</v>
      </c>
      <c r="K362" s="22">
        <v>104</v>
      </c>
      <c r="L362" s="98" t="s">
        <v>607</v>
      </c>
      <c r="M362" s="22">
        <v>55</v>
      </c>
      <c r="N362" s="198" t="s">
        <v>481</v>
      </c>
      <c r="O362" s="199"/>
      <c r="P362" s="199"/>
      <c r="Q362" s="199"/>
      <c r="R362" s="200"/>
      <c r="S362" s="24" t="s">
        <v>24</v>
      </c>
      <c r="T362" s="24" t="s">
        <v>24</v>
      </c>
      <c r="U362" s="25" t="s">
        <v>25</v>
      </c>
      <c r="V362" s="99">
        <v>15.84</v>
      </c>
      <c r="W362" s="100">
        <f t="shared" si="15"/>
        <v>15.84</v>
      </c>
      <c r="X362" s="28">
        <f>IFERROR(IF(W362=0, "", ROUNDUP(W362/I362, 0)*0.01196), "")</f>
        <v>3.5880000000000002E-2</v>
      </c>
      <c r="Y362" s="29" t="s">
        <v>24</v>
      </c>
      <c r="Z362" s="30" t="s">
        <v>24</v>
      </c>
    </row>
    <row r="363" spans="1:26" ht="14.45" customHeight="1" x14ac:dyDescent="0.25">
      <c r="A363" s="43" t="s">
        <v>483</v>
      </c>
      <c r="B363" s="19" t="s">
        <v>482</v>
      </c>
      <c r="C363" s="19" t="s">
        <v>795</v>
      </c>
      <c r="D363" s="97">
        <v>4301011431</v>
      </c>
      <c r="E363" s="193">
        <v>4607091384437</v>
      </c>
      <c r="F363" s="194"/>
      <c r="G363" s="21">
        <v>0.88</v>
      </c>
      <c r="H363" s="22">
        <v>6</v>
      </c>
      <c r="I363" s="21">
        <v>5.28</v>
      </c>
      <c r="J363" s="21">
        <v>5.64</v>
      </c>
      <c r="K363" s="22">
        <v>104</v>
      </c>
      <c r="L363" s="98" t="s">
        <v>607</v>
      </c>
      <c r="M363" s="22">
        <v>50</v>
      </c>
      <c r="N363" s="224" t="s">
        <v>484</v>
      </c>
      <c r="O363" s="225"/>
      <c r="P363" s="225"/>
      <c r="Q363" s="225"/>
      <c r="R363" s="226"/>
      <c r="S363" s="24" t="s">
        <v>24</v>
      </c>
      <c r="T363" s="24" t="s">
        <v>24</v>
      </c>
      <c r="U363" s="25" t="s">
        <v>25</v>
      </c>
      <c r="V363" s="99">
        <v>5.28</v>
      </c>
      <c r="W363" s="100">
        <f t="shared" si="15"/>
        <v>5.28</v>
      </c>
      <c r="X363" s="28">
        <f>IFERROR(IF(W363=0, "", ROUNDUP(W363/I363, 0)*0.01196), "")</f>
        <v>1.196E-2</v>
      </c>
      <c r="Y363" s="29" t="s">
        <v>24</v>
      </c>
      <c r="Z363" s="30" t="s">
        <v>24</v>
      </c>
    </row>
    <row r="364" spans="1:26" ht="14.45" customHeight="1" x14ac:dyDescent="0.25">
      <c r="A364" s="20" t="s">
        <v>486</v>
      </c>
      <c r="B364" s="19" t="s">
        <v>485</v>
      </c>
      <c r="C364" s="19" t="s">
        <v>796</v>
      </c>
      <c r="D364" s="97">
        <v>4301011365</v>
      </c>
      <c r="E364" s="193">
        <v>4607091389104</v>
      </c>
      <c r="F364" s="194"/>
      <c r="G364" s="21">
        <v>0.88</v>
      </c>
      <c r="H364" s="22">
        <v>6</v>
      </c>
      <c r="I364" s="21">
        <v>5.28</v>
      </c>
      <c r="J364" s="21">
        <v>5.64</v>
      </c>
      <c r="K364" s="22">
        <v>104</v>
      </c>
      <c r="L364" s="98" t="s">
        <v>607</v>
      </c>
      <c r="M364" s="22">
        <v>55</v>
      </c>
      <c r="N364" s="198" t="s">
        <v>487</v>
      </c>
      <c r="O364" s="199"/>
      <c r="P364" s="199"/>
      <c r="Q364" s="199"/>
      <c r="R364" s="200"/>
      <c r="S364" s="24" t="s">
        <v>24</v>
      </c>
      <c r="T364" s="24" t="s">
        <v>24</v>
      </c>
      <c r="U364" s="25" t="s">
        <v>25</v>
      </c>
      <c r="V364" s="99">
        <v>10.56</v>
      </c>
      <c r="W364" s="100">
        <f t="shared" si="15"/>
        <v>10.56</v>
      </c>
      <c r="X364" s="28">
        <f>IFERROR(IF(W364=0, "", ROUNDUP(W364/I364, 0)*0.01196), "")</f>
        <v>2.392E-2</v>
      </c>
      <c r="Y364" s="29" t="s">
        <v>24</v>
      </c>
      <c r="Z364" s="30" t="s">
        <v>24</v>
      </c>
    </row>
    <row r="365" spans="1:26" ht="14.45" customHeight="1" x14ac:dyDescent="0.25">
      <c r="A365" s="20" t="s">
        <v>489</v>
      </c>
      <c r="B365" s="19" t="s">
        <v>488</v>
      </c>
      <c r="C365" s="19" t="s">
        <v>797</v>
      </c>
      <c r="D365" s="97">
        <v>4301011142</v>
      </c>
      <c r="E365" s="193">
        <v>4607091389036</v>
      </c>
      <c r="F365" s="194"/>
      <c r="G365" s="21">
        <v>0.4</v>
      </c>
      <c r="H365" s="22">
        <v>6</v>
      </c>
      <c r="I365" s="21">
        <v>2.4</v>
      </c>
      <c r="J365" s="21">
        <v>2.6</v>
      </c>
      <c r="K365" s="22">
        <v>156</v>
      </c>
      <c r="L365" s="98" t="s">
        <v>620</v>
      </c>
      <c r="M365" s="22">
        <v>50</v>
      </c>
      <c r="N365" s="198" t="s">
        <v>490</v>
      </c>
      <c r="O365" s="199"/>
      <c r="P365" s="199"/>
      <c r="Q365" s="199"/>
      <c r="R365" s="200"/>
      <c r="S365" s="24" t="s">
        <v>24</v>
      </c>
      <c r="T365" s="24" t="s">
        <v>24</v>
      </c>
      <c r="U365" s="25" t="s">
        <v>25</v>
      </c>
      <c r="V365" s="99">
        <v>0</v>
      </c>
      <c r="W365" s="100">
        <f t="shared" si="15"/>
        <v>0</v>
      </c>
      <c r="X365" s="28" t="str">
        <f>IFERROR(IF(W365=0, "", ROUNDUP(W365/I365, 0)*0.00753), "")</f>
        <v/>
      </c>
      <c r="Y365" s="29" t="s">
        <v>24</v>
      </c>
      <c r="Z365" s="30" t="s">
        <v>24</v>
      </c>
    </row>
    <row r="366" spans="1:26" ht="14.45" customHeight="1" x14ac:dyDescent="0.25">
      <c r="A366" s="20"/>
      <c r="B366" s="19" t="s">
        <v>491</v>
      </c>
      <c r="C366" s="19" t="s">
        <v>798</v>
      </c>
      <c r="D366" s="97">
        <v>4301011190</v>
      </c>
      <c r="E366" s="193">
        <v>4607091389098</v>
      </c>
      <c r="F366" s="194"/>
      <c r="G366" s="21">
        <v>0.4</v>
      </c>
      <c r="H366" s="22">
        <v>6</v>
      </c>
      <c r="I366" s="21">
        <v>2.4</v>
      </c>
      <c r="J366" s="21">
        <v>2.6</v>
      </c>
      <c r="K366" s="22">
        <v>156</v>
      </c>
      <c r="L366" s="98" t="s">
        <v>620</v>
      </c>
      <c r="M366" s="22">
        <v>50</v>
      </c>
      <c r="N366" s="201" t="s">
        <v>492</v>
      </c>
      <c r="O366" s="202"/>
      <c r="P366" s="202"/>
      <c r="Q366" s="202"/>
      <c r="R366" s="203"/>
      <c r="S366" s="24" t="s">
        <v>24</v>
      </c>
      <c r="T366" s="24" t="s">
        <v>24</v>
      </c>
      <c r="U366" s="25" t="s">
        <v>25</v>
      </c>
      <c r="V366" s="99">
        <v>0</v>
      </c>
      <c r="W366" s="100">
        <f t="shared" si="15"/>
        <v>0</v>
      </c>
      <c r="X366" s="28" t="str">
        <f>IFERROR(IF(W366=0, "", ROUNDUP(W366/I366, 0)*0.00753), "")</f>
        <v/>
      </c>
      <c r="Y366" s="29" t="s">
        <v>24</v>
      </c>
      <c r="Z366" s="30" t="s">
        <v>24</v>
      </c>
    </row>
    <row r="367" spans="1:26" x14ac:dyDescent="0.25">
      <c r="A367" s="32"/>
      <c r="B367" s="219"/>
      <c r="C367" s="220"/>
      <c r="D367" s="220"/>
      <c r="E367" s="220"/>
      <c r="F367" s="220"/>
      <c r="G367" s="220"/>
      <c r="H367" s="220"/>
      <c r="I367" s="220"/>
      <c r="J367" s="220"/>
      <c r="K367" s="220"/>
      <c r="L367" s="220"/>
      <c r="M367" s="221"/>
      <c r="N367" s="216" t="s">
        <v>26</v>
      </c>
      <c r="O367" s="217"/>
      <c r="P367" s="217"/>
      <c r="Q367" s="217"/>
      <c r="R367" s="217"/>
      <c r="S367" s="217"/>
      <c r="T367" s="218"/>
      <c r="U367" s="38" t="s">
        <v>27</v>
      </c>
      <c r="V367" s="40">
        <f>IFERROR(V361/I361, "0")+IFERROR(V362/I362, "0")+IFERROR(V363/I363, "0")+IFERROR(V364/I364, "0")+IFERROR(V365/I365, "0")+IFERROR(V366/I366, "0")</f>
        <v>9</v>
      </c>
      <c r="W367" s="40">
        <f>IFERROR(W361/I361, "0")+IFERROR(W362/I362, "0")+IFERROR(W363/I363, "0")+IFERROR(W364/I364, "0")+IFERROR(W365/I365, "0")+IFERROR(W366/I366, "0")</f>
        <v>9</v>
      </c>
      <c r="X367" s="40">
        <f>IFERROR(IF(X361="", 0, X361), "0")+IFERROR(IF(X362="", 0, X362), "0")+IFERROR(IF(X363="", 0, X363), "0")+IFERROR(IF(X364="", 0, X364), "0")+IFERROR(IF(X365="", 0, X365), "0")+IFERROR(IF(X366="", 0, X366), "0")</f>
        <v>0.10764</v>
      </c>
      <c r="Y367" s="41"/>
      <c r="Z367" s="41"/>
    </row>
    <row r="368" spans="1:26" x14ac:dyDescent="0.25">
      <c r="A368" s="32"/>
      <c r="B368" s="222"/>
      <c r="C368" s="222"/>
      <c r="D368" s="222"/>
      <c r="E368" s="222"/>
      <c r="F368" s="222"/>
      <c r="G368" s="222"/>
      <c r="H368" s="222"/>
      <c r="I368" s="222"/>
      <c r="J368" s="222"/>
      <c r="K368" s="222"/>
      <c r="L368" s="222"/>
      <c r="M368" s="223"/>
      <c r="N368" s="216" t="s">
        <v>26</v>
      </c>
      <c r="O368" s="217"/>
      <c r="P368" s="217"/>
      <c r="Q368" s="217"/>
      <c r="R368" s="217"/>
      <c r="S368" s="217"/>
      <c r="T368" s="218"/>
      <c r="U368" s="38" t="s">
        <v>25</v>
      </c>
      <c r="V368" s="40">
        <f>IFERROR(SUM(V361:V366), "0")</f>
        <v>47.52</v>
      </c>
      <c r="W368" s="40">
        <f>IFERROR(SUM(W361:W366), "0")</f>
        <v>47.52</v>
      </c>
      <c r="X368" s="38"/>
      <c r="Y368" s="41"/>
      <c r="Z368" s="41"/>
    </row>
    <row r="369" spans="1:26" x14ac:dyDescent="0.25">
      <c r="A369" s="1"/>
      <c r="B369" s="213" t="s">
        <v>55</v>
      </c>
      <c r="C369" s="214"/>
      <c r="D369" s="214"/>
      <c r="E369" s="214"/>
      <c r="F369" s="214"/>
      <c r="G369" s="214"/>
      <c r="H369" s="214"/>
      <c r="I369" s="214"/>
      <c r="J369" s="214"/>
      <c r="K369" s="214"/>
      <c r="L369" s="214"/>
      <c r="M369" s="214"/>
      <c r="N369" s="214"/>
      <c r="O369" s="214"/>
      <c r="P369" s="214"/>
      <c r="Q369" s="214"/>
      <c r="R369" s="214"/>
      <c r="S369" s="214"/>
      <c r="T369" s="214"/>
      <c r="U369" s="214"/>
      <c r="V369" s="214"/>
      <c r="W369" s="214"/>
      <c r="X369" s="215"/>
      <c r="Y369" s="18"/>
      <c r="Z369" s="18"/>
    </row>
    <row r="370" spans="1:26" ht="14.45" customHeight="1" x14ac:dyDescent="0.25">
      <c r="A370" s="20" t="s">
        <v>494</v>
      </c>
      <c r="B370" s="19" t="s">
        <v>493</v>
      </c>
      <c r="C370" s="19" t="s">
        <v>799</v>
      </c>
      <c r="D370" s="97">
        <v>4301020222</v>
      </c>
      <c r="E370" s="193">
        <v>4607091388930</v>
      </c>
      <c r="F370" s="194"/>
      <c r="G370" s="21">
        <v>0.88</v>
      </c>
      <c r="H370" s="22">
        <v>6</v>
      </c>
      <c r="I370" s="21">
        <v>5.28</v>
      </c>
      <c r="J370" s="21">
        <v>5.64</v>
      </c>
      <c r="K370" s="22">
        <v>104</v>
      </c>
      <c r="L370" s="98" t="s">
        <v>607</v>
      </c>
      <c r="M370" s="22">
        <v>55</v>
      </c>
      <c r="N370" s="227" t="s">
        <v>495</v>
      </c>
      <c r="O370" s="228"/>
      <c r="P370" s="228"/>
      <c r="Q370" s="228"/>
      <c r="R370" s="229"/>
      <c r="S370" s="24" t="s">
        <v>24</v>
      </c>
      <c r="T370" s="24" t="s">
        <v>24</v>
      </c>
      <c r="U370" s="25" t="s">
        <v>25</v>
      </c>
      <c r="V370" s="99">
        <v>26.4</v>
      </c>
      <c r="W370" s="100">
        <f>IFERROR(IF(V370="", 0, CEILING(V370/$I370, 1)*$I370), "")</f>
        <v>26.400000000000002</v>
      </c>
      <c r="X370" s="28">
        <f>IFERROR(IF(W370=0, "", ROUNDUP(W370/I370, 0)*0.01196), "")</f>
        <v>5.9799999999999999E-2</v>
      </c>
      <c r="Y370" s="29" t="s">
        <v>24</v>
      </c>
      <c r="Z370" s="30" t="s">
        <v>24</v>
      </c>
    </row>
    <row r="371" spans="1:26" x14ac:dyDescent="0.25">
      <c r="A371" s="32"/>
      <c r="B371" s="219"/>
      <c r="C371" s="220"/>
      <c r="D371" s="220"/>
      <c r="E371" s="220"/>
      <c r="F371" s="220"/>
      <c r="G371" s="220"/>
      <c r="H371" s="220"/>
      <c r="I371" s="220"/>
      <c r="J371" s="220"/>
      <c r="K371" s="220"/>
      <c r="L371" s="220"/>
      <c r="M371" s="221"/>
      <c r="N371" s="216" t="s">
        <v>26</v>
      </c>
      <c r="O371" s="217"/>
      <c r="P371" s="217"/>
      <c r="Q371" s="217"/>
      <c r="R371" s="217"/>
      <c r="S371" s="217"/>
      <c r="T371" s="218"/>
      <c r="U371" s="38" t="s">
        <v>27</v>
      </c>
      <c r="V371" s="40">
        <f>IFERROR(V370/I370, "0")</f>
        <v>4.9999999999999991</v>
      </c>
      <c r="W371" s="40">
        <f>IFERROR(W370/I370, "0")</f>
        <v>5</v>
      </c>
      <c r="X371" s="40">
        <f>IFERROR(IF(X370="", 0, X370), "0")</f>
        <v>5.9799999999999999E-2</v>
      </c>
      <c r="Y371" s="41"/>
      <c r="Z371" s="41"/>
    </row>
    <row r="372" spans="1:26" x14ac:dyDescent="0.25">
      <c r="A372" s="32"/>
      <c r="B372" s="222"/>
      <c r="C372" s="222"/>
      <c r="D372" s="222"/>
      <c r="E372" s="222"/>
      <c r="F372" s="222"/>
      <c r="G372" s="222"/>
      <c r="H372" s="222"/>
      <c r="I372" s="222"/>
      <c r="J372" s="222"/>
      <c r="K372" s="222"/>
      <c r="L372" s="222"/>
      <c r="M372" s="223"/>
      <c r="N372" s="216" t="s">
        <v>26</v>
      </c>
      <c r="O372" s="217"/>
      <c r="P372" s="217"/>
      <c r="Q372" s="217"/>
      <c r="R372" s="217"/>
      <c r="S372" s="217"/>
      <c r="T372" s="218"/>
      <c r="U372" s="38" t="s">
        <v>25</v>
      </c>
      <c r="V372" s="40">
        <f>IFERROR(SUM(V370), "0")</f>
        <v>26.4</v>
      </c>
      <c r="W372" s="40">
        <f>IFERROR(SUM(W370), "0")</f>
        <v>26.400000000000002</v>
      </c>
      <c r="X372" s="38"/>
      <c r="Y372" s="41"/>
      <c r="Z372" s="41"/>
    </row>
    <row r="373" spans="1:26" x14ac:dyDescent="0.25">
      <c r="A373" s="1"/>
      <c r="B373" s="213" t="s">
        <v>21</v>
      </c>
      <c r="C373" s="214"/>
      <c r="D373" s="214"/>
      <c r="E373" s="214"/>
      <c r="F373" s="214"/>
      <c r="G373" s="214"/>
      <c r="H373" s="214"/>
      <c r="I373" s="214"/>
      <c r="J373" s="214"/>
      <c r="K373" s="214"/>
      <c r="L373" s="214"/>
      <c r="M373" s="214"/>
      <c r="N373" s="214"/>
      <c r="O373" s="214"/>
      <c r="P373" s="214"/>
      <c r="Q373" s="214"/>
      <c r="R373" s="214"/>
      <c r="S373" s="214"/>
      <c r="T373" s="214"/>
      <c r="U373" s="214"/>
      <c r="V373" s="214"/>
      <c r="W373" s="214"/>
      <c r="X373" s="215"/>
      <c r="Y373" s="18"/>
      <c r="Z373" s="18"/>
    </row>
    <row r="374" spans="1:26" ht="14.45" customHeight="1" x14ac:dyDescent="0.25">
      <c r="A374" s="20"/>
      <c r="B374" s="19" t="s">
        <v>496</v>
      </c>
      <c r="C374" s="19" t="s">
        <v>800</v>
      </c>
      <c r="D374" s="97">
        <v>4301031217</v>
      </c>
      <c r="E374" s="193">
        <v>4680115882102</v>
      </c>
      <c r="F374" s="194"/>
      <c r="G374" s="21">
        <v>0.6</v>
      </c>
      <c r="H374" s="22">
        <v>6</v>
      </c>
      <c r="I374" s="21">
        <v>3.6</v>
      </c>
      <c r="J374" s="21">
        <v>3.81</v>
      </c>
      <c r="K374" s="22">
        <v>120</v>
      </c>
      <c r="L374" s="98" t="s">
        <v>593</v>
      </c>
      <c r="M374" s="22">
        <v>55</v>
      </c>
      <c r="N374" s="198" t="s">
        <v>497</v>
      </c>
      <c r="O374" s="199"/>
      <c r="P374" s="199"/>
      <c r="Q374" s="199"/>
      <c r="R374" s="200"/>
      <c r="S374" s="24" t="s">
        <v>24</v>
      </c>
      <c r="T374" s="24" t="s">
        <v>24</v>
      </c>
      <c r="U374" s="25" t="s">
        <v>25</v>
      </c>
      <c r="V374" s="99">
        <v>0</v>
      </c>
      <c r="W374" s="100">
        <f>IFERROR(IF(V374="", 0, CEILING(V374/$I374, 1)*$I374), "")</f>
        <v>0</v>
      </c>
      <c r="X374" s="28" t="str">
        <f>IFERROR(IF(W374=0, "", ROUNDUP(W374/I374, 0)*0.00937), "")</f>
        <v/>
      </c>
      <c r="Y374" s="29" t="s">
        <v>24</v>
      </c>
      <c r="Z374" s="30" t="s">
        <v>220</v>
      </c>
    </row>
    <row r="375" spans="1:26" ht="14.45" customHeight="1" x14ac:dyDescent="0.25">
      <c r="A375" s="20"/>
      <c r="B375" s="19" t="s">
        <v>498</v>
      </c>
      <c r="C375" s="19" t="s">
        <v>801</v>
      </c>
      <c r="D375" s="97">
        <v>4301031216</v>
      </c>
      <c r="E375" s="193">
        <v>4680115882096</v>
      </c>
      <c r="F375" s="194"/>
      <c r="G375" s="21">
        <v>0.6</v>
      </c>
      <c r="H375" s="22">
        <v>6</v>
      </c>
      <c r="I375" s="21">
        <v>3.6</v>
      </c>
      <c r="J375" s="21">
        <v>3.81</v>
      </c>
      <c r="K375" s="22">
        <v>120</v>
      </c>
      <c r="L375" s="98" t="s">
        <v>593</v>
      </c>
      <c r="M375" s="22">
        <v>55</v>
      </c>
      <c r="N375" s="198" t="s">
        <v>499</v>
      </c>
      <c r="O375" s="199"/>
      <c r="P375" s="199"/>
      <c r="Q375" s="199"/>
      <c r="R375" s="200"/>
      <c r="S375" s="24" t="s">
        <v>24</v>
      </c>
      <c r="T375" s="24" t="s">
        <v>24</v>
      </c>
      <c r="U375" s="25" t="s">
        <v>25</v>
      </c>
      <c r="V375" s="99">
        <v>0</v>
      </c>
      <c r="W375" s="100">
        <f>IFERROR(IF(V375="", 0, CEILING(V375/$I375, 1)*$I375), "")</f>
        <v>0</v>
      </c>
      <c r="X375" s="28" t="str">
        <f>IFERROR(IF(W375=0, "", ROUNDUP(W375/I375, 0)*0.00937), "")</f>
        <v/>
      </c>
      <c r="Y375" s="29" t="s">
        <v>24</v>
      </c>
      <c r="Z375" s="30" t="s">
        <v>220</v>
      </c>
    </row>
    <row r="376" spans="1:26" ht="14.45" customHeight="1" x14ac:dyDescent="0.25">
      <c r="A376" s="20" t="s">
        <v>501</v>
      </c>
      <c r="B376" s="19" t="s">
        <v>500</v>
      </c>
      <c r="C376" s="19" t="s">
        <v>802</v>
      </c>
      <c r="D376" s="97">
        <v>4301031198</v>
      </c>
      <c r="E376" s="193">
        <v>4607091383348</v>
      </c>
      <c r="F376" s="194"/>
      <c r="G376" s="21">
        <v>0.88</v>
      </c>
      <c r="H376" s="22">
        <v>6</v>
      </c>
      <c r="I376" s="21">
        <v>5.28</v>
      </c>
      <c r="J376" s="21">
        <v>5.64</v>
      </c>
      <c r="K376" s="22">
        <v>104</v>
      </c>
      <c r="L376" s="98" t="s">
        <v>607</v>
      </c>
      <c r="M376" s="22">
        <v>55</v>
      </c>
      <c r="N376" s="207" t="s">
        <v>502</v>
      </c>
      <c r="O376" s="208"/>
      <c r="P376" s="208"/>
      <c r="Q376" s="208"/>
      <c r="R376" s="209"/>
      <c r="S376" s="24" t="s">
        <v>24</v>
      </c>
      <c r="T376" s="24" t="s">
        <v>24</v>
      </c>
      <c r="U376" s="25" t="s">
        <v>25</v>
      </c>
      <c r="V376" s="99">
        <v>5.28</v>
      </c>
      <c r="W376" s="100">
        <f>IFERROR(IF(V376="", 0, CEILING(V376/$I376, 1)*$I376), "")</f>
        <v>5.28</v>
      </c>
      <c r="X376" s="28">
        <f>IFERROR(IF(W376=0, "", ROUNDUP(W376/I376, 0)*0.01196), "")</f>
        <v>1.196E-2</v>
      </c>
      <c r="Y376" s="29" t="s">
        <v>24</v>
      </c>
      <c r="Z376" s="30" t="s">
        <v>24</v>
      </c>
    </row>
    <row r="377" spans="1:26" ht="14.45" customHeight="1" x14ac:dyDescent="0.25">
      <c r="A377" s="20" t="s">
        <v>504</v>
      </c>
      <c r="B377" s="19" t="s">
        <v>503</v>
      </c>
      <c r="C377" s="19" t="s">
        <v>803</v>
      </c>
      <c r="D377" s="97">
        <v>4301031188</v>
      </c>
      <c r="E377" s="193">
        <v>4607091383386</v>
      </c>
      <c r="F377" s="194"/>
      <c r="G377" s="21">
        <v>0.88</v>
      </c>
      <c r="H377" s="22">
        <v>6</v>
      </c>
      <c r="I377" s="21">
        <v>5.28</v>
      </c>
      <c r="J377" s="21">
        <v>5.64</v>
      </c>
      <c r="K377" s="22">
        <v>104</v>
      </c>
      <c r="L377" s="98" t="s">
        <v>593</v>
      </c>
      <c r="M377" s="22">
        <v>55</v>
      </c>
      <c r="N377" s="198" t="s">
        <v>505</v>
      </c>
      <c r="O377" s="199"/>
      <c r="P377" s="199"/>
      <c r="Q377" s="199"/>
      <c r="R377" s="200"/>
      <c r="S377" s="24" t="s">
        <v>24</v>
      </c>
      <c r="T377" s="24" t="s">
        <v>24</v>
      </c>
      <c r="U377" s="25" t="s">
        <v>25</v>
      </c>
      <c r="V377" s="99">
        <v>5.28</v>
      </c>
      <c r="W377" s="100">
        <f>IFERROR(IF(V377="", 0, CEILING(V377/$I377, 1)*$I377), "")</f>
        <v>5.28</v>
      </c>
      <c r="X377" s="28">
        <f>IFERROR(IF(W377=0, "", ROUNDUP(W377/I377, 0)*0.01196), "")</f>
        <v>1.196E-2</v>
      </c>
      <c r="Y377" s="29" t="s">
        <v>24</v>
      </c>
      <c r="Z377" s="30" t="s">
        <v>24</v>
      </c>
    </row>
    <row r="378" spans="1:26" ht="14.45" customHeight="1" x14ac:dyDescent="0.25">
      <c r="A378" s="20" t="s">
        <v>507</v>
      </c>
      <c r="B378" s="19" t="s">
        <v>506</v>
      </c>
      <c r="C378" s="19" t="s">
        <v>804</v>
      </c>
      <c r="D378" s="97">
        <v>4301031189</v>
      </c>
      <c r="E378" s="193">
        <v>4607091383355</v>
      </c>
      <c r="F378" s="194"/>
      <c r="G378" s="21">
        <v>0.88</v>
      </c>
      <c r="H378" s="22">
        <v>6</v>
      </c>
      <c r="I378" s="21">
        <v>5.28</v>
      </c>
      <c r="J378" s="21">
        <v>5.64</v>
      </c>
      <c r="K378" s="22">
        <v>104</v>
      </c>
      <c r="L378" s="98" t="s">
        <v>593</v>
      </c>
      <c r="M378" s="22">
        <v>55</v>
      </c>
      <c r="N378" s="227" t="s">
        <v>508</v>
      </c>
      <c r="O378" s="228"/>
      <c r="P378" s="228"/>
      <c r="Q378" s="228"/>
      <c r="R378" s="229"/>
      <c r="S378" s="24" t="s">
        <v>24</v>
      </c>
      <c r="T378" s="24" t="s">
        <v>24</v>
      </c>
      <c r="U378" s="25" t="s">
        <v>25</v>
      </c>
      <c r="V378" s="99">
        <v>21.12</v>
      </c>
      <c r="W378" s="100">
        <f>IFERROR(IF(V378="", 0, CEILING(V378/$I378, 1)*$I378), "")</f>
        <v>21.12</v>
      </c>
      <c r="X378" s="28">
        <f>IFERROR(IF(W378=0, "", ROUNDUP(W378/I378, 0)*0.01196), "")</f>
        <v>4.7840000000000001E-2</v>
      </c>
      <c r="Y378" s="29" t="s">
        <v>24</v>
      </c>
      <c r="Z378" s="30" t="s">
        <v>24</v>
      </c>
    </row>
    <row r="379" spans="1:26" x14ac:dyDescent="0.25">
      <c r="A379" s="32"/>
      <c r="B379" s="219"/>
      <c r="C379" s="220"/>
      <c r="D379" s="220"/>
      <c r="E379" s="220"/>
      <c r="F379" s="220"/>
      <c r="G379" s="220"/>
      <c r="H379" s="220"/>
      <c r="I379" s="220"/>
      <c r="J379" s="220"/>
      <c r="K379" s="220"/>
      <c r="L379" s="220"/>
      <c r="M379" s="221"/>
      <c r="N379" s="216" t="s">
        <v>26</v>
      </c>
      <c r="O379" s="217"/>
      <c r="P379" s="217"/>
      <c r="Q379" s="217"/>
      <c r="R379" s="217"/>
      <c r="S379" s="217"/>
      <c r="T379" s="218"/>
      <c r="U379" s="38" t="s">
        <v>27</v>
      </c>
      <c r="V379" s="40">
        <f>IFERROR(V374/I374, "0")+IFERROR(V375/I375, "0")+IFERROR(V376/I376, "0")+IFERROR(V377/I377, "0")+IFERROR(V378/I378, "0")</f>
        <v>6</v>
      </c>
      <c r="W379" s="40">
        <f>IFERROR(W374/I374, "0")+IFERROR(W375/I375, "0")+IFERROR(W376/I376, "0")+IFERROR(W377/I377, "0")+IFERROR(W378/I378, "0")</f>
        <v>6</v>
      </c>
      <c r="X379" s="40">
        <f>IFERROR(IF(X374="", 0, X374), "0")+IFERROR(IF(X375="", 0, X375), "0")+IFERROR(IF(X376="", 0, X376), "0")+IFERROR(IF(X377="", 0, X377), "0")+IFERROR(IF(X378="", 0, X378), "0")</f>
        <v>7.1760000000000004E-2</v>
      </c>
      <c r="Y379" s="41"/>
      <c r="Z379" s="41"/>
    </row>
    <row r="380" spans="1:26" x14ac:dyDescent="0.25">
      <c r="A380" s="32"/>
      <c r="B380" s="222"/>
      <c r="C380" s="222"/>
      <c r="D380" s="222"/>
      <c r="E380" s="222"/>
      <c r="F380" s="222"/>
      <c r="G380" s="222"/>
      <c r="H380" s="222"/>
      <c r="I380" s="222"/>
      <c r="J380" s="222"/>
      <c r="K380" s="222"/>
      <c r="L380" s="222"/>
      <c r="M380" s="223"/>
      <c r="N380" s="216" t="s">
        <v>26</v>
      </c>
      <c r="O380" s="217"/>
      <c r="P380" s="217"/>
      <c r="Q380" s="217"/>
      <c r="R380" s="217"/>
      <c r="S380" s="217"/>
      <c r="T380" s="218"/>
      <c r="U380" s="38" t="s">
        <v>25</v>
      </c>
      <c r="V380" s="40">
        <f>IFERROR(SUM(V374:V378), "0")</f>
        <v>31.68</v>
      </c>
      <c r="W380" s="40">
        <f>IFERROR(SUM(W374:W378), "0")</f>
        <v>31.68</v>
      </c>
      <c r="X380" s="38"/>
      <c r="Y380" s="41"/>
      <c r="Z380" s="41"/>
    </row>
    <row r="381" spans="1:26" x14ac:dyDescent="0.25">
      <c r="A381" s="1"/>
      <c r="B381" s="213" t="s">
        <v>28</v>
      </c>
      <c r="C381" s="214"/>
      <c r="D381" s="214"/>
      <c r="E381" s="214"/>
      <c r="F381" s="214"/>
      <c r="G381" s="214"/>
      <c r="H381" s="214"/>
      <c r="I381" s="214"/>
      <c r="J381" s="214"/>
      <c r="K381" s="214"/>
      <c r="L381" s="214"/>
      <c r="M381" s="214"/>
      <c r="N381" s="214"/>
      <c r="O381" s="214"/>
      <c r="P381" s="214"/>
      <c r="Q381" s="214"/>
      <c r="R381" s="214"/>
      <c r="S381" s="214"/>
      <c r="T381" s="214"/>
      <c r="U381" s="214"/>
      <c r="V381" s="214"/>
      <c r="W381" s="214"/>
      <c r="X381" s="215"/>
      <c r="Y381" s="18"/>
      <c r="Z381" s="18"/>
    </row>
    <row r="382" spans="1:26" ht="14.45" customHeight="1" x14ac:dyDescent="0.25">
      <c r="A382" s="20"/>
      <c r="B382" s="19" t="s">
        <v>509</v>
      </c>
      <c r="C382" s="19" t="s">
        <v>805</v>
      </c>
      <c r="D382" s="97">
        <v>4301051230</v>
      </c>
      <c r="E382" s="193">
        <v>4607091383409</v>
      </c>
      <c r="F382" s="194"/>
      <c r="G382" s="21">
        <v>1.3</v>
      </c>
      <c r="H382" s="22">
        <v>6</v>
      </c>
      <c r="I382" s="21">
        <v>7.8</v>
      </c>
      <c r="J382" s="21">
        <v>8.3460000000000001</v>
      </c>
      <c r="K382" s="22">
        <v>56</v>
      </c>
      <c r="L382" s="98" t="s">
        <v>593</v>
      </c>
      <c r="M382" s="22">
        <v>45</v>
      </c>
      <c r="N382" s="198" t="s">
        <v>510</v>
      </c>
      <c r="O382" s="199"/>
      <c r="P382" s="199"/>
      <c r="Q382" s="199"/>
      <c r="R382" s="200"/>
      <c r="S382" s="24" t="s">
        <v>24</v>
      </c>
      <c r="T382" s="24" t="s">
        <v>24</v>
      </c>
      <c r="U382" s="25" t="s">
        <v>25</v>
      </c>
      <c r="V382" s="99">
        <v>0</v>
      </c>
      <c r="W382" s="100">
        <f>IFERROR(IF(V382="", 0, CEILING(V382/$I382, 1)*$I382), "")</f>
        <v>0</v>
      </c>
      <c r="X382" s="28" t="str">
        <f>IFERROR(IF(W382=0, "", ROUNDUP(W382/I382, 0)*0.02175), "")</f>
        <v/>
      </c>
      <c r="Y382" s="29" t="s">
        <v>24</v>
      </c>
      <c r="Z382" s="30" t="s">
        <v>24</v>
      </c>
    </row>
    <row r="383" spans="1:26" ht="14.45" customHeight="1" x14ac:dyDescent="0.25">
      <c r="A383" s="20"/>
      <c r="B383" s="19" t="s">
        <v>511</v>
      </c>
      <c r="C383" s="19" t="s">
        <v>806</v>
      </c>
      <c r="D383" s="97">
        <v>4301051231</v>
      </c>
      <c r="E383" s="193">
        <v>4607091383416</v>
      </c>
      <c r="F383" s="194"/>
      <c r="G383" s="21">
        <v>1.3</v>
      </c>
      <c r="H383" s="22">
        <v>6</v>
      </c>
      <c r="I383" s="21">
        <v>7.8</v>
      </c>
      <c r="J383" s="21">
        <v>8.3460000000000001</v>
      </c>
      <c r="K383" s="22">
        <v>56</v>
      </c>
      <c r="L383" s="98" t="s">
        <v>593</v>
      </c>
      <c r="M383" s="22">
        <v>45</v>
      </c>
      <c r="N383" s="201" t="s">
        <v>512</v>
      </c>
      <c r="O383" s="202"/>
      <c r="P383" s="202"/>
      <c r="Q383" s="202"/>
      <c r="R383" s="203"/>
      <c r="S383" s="24" t="s">
        <v>24</v>
      </c>
      <c r="T383" s="24" t="s">
        <v>24</v>
      </c>
      <c r="U383" s="25" t="s">
        <v>25</v>
      </c>
      <c r="V383" s="99">
        <v>0</v>
      </c>
      <c r="W383" s="100">
        <f>IFERROR(IF(V383="", 0, CEILING(V383/$I383, 1)*$I383), "")</f>
        <v>0</v>
      </c>
      <c r="X383" s="28" t="str">
        <f>IFERROR(IF(W383=0, "", ROUNDUP(W383/I383, 0)*0.02175), "")</f>
        <v/>
      </c>
      <c r="Y383" s="29" t="s">
        <v>24</v>
      </c>
      <c r="Z383" s="30" t="s">
        <v>24</v>
      </c>
    </row>
    <row r="384" spans="1:26" x14ac:dyDescent="0.25">
      <c r="A384" s="32"/>
      <c r="B384" s="233"/>
      <c r="C384" s="220"/>
      <c r="D384" s="220"/>
      <c r="E384" s="220"/>
      <c r="F384" s="220"/>
      <c r="G384" s="220"/>
      <c r="H384" s="220"/>
      <c r="I384" s="220"/>
      <c r="J384" s="220"/>
      <c r="K384" s="220"/>
      <c r="L384" s="220"/>
      <c r="M384" s="221"/>
      <c r="N384" s="216" t="s">
        <v>26</v>
      </c>
      <c r="O384" s="217"/>
      <c r="P384" s="217"/>
      <c r="Q384" s="217"/>
      <c r="R384" s="217"/>
      <c r="S384" s="217"/>
      <c r="T384" s="218"/>
      <c r="U384" s="38" t="s">
        <v>27</v>
      </c>
      <c r="V384" s="40">
        <f>IFERROR(V382/I382, "0")+IFERROR(V383/I383, "0")</f>
        <v>0</v>
      </c>
      <c r="W384" s="40">
        <f>IFERROR(W382/I382, "0")+IFERROR(W383/I383, "0")</f>
        <v>0</v>
      </c>
      <c r="X384" s="40">
        <f>IFERROR(IF(X382="", 0, X382), "0")+IFERROR(IF(X383="", 0, X383), "0")</f>
        <v>0</v>
      </c>
      <c r="Y384" s="41"/>
      <c r="Z384" s="41"/>
    </row>
    <row r="385" spans="1:26" x14ac:dyDescent="0.25">
      <c r="A385" s="32"/>
      <c r="B385" s="234"/>
      <c r="C385" s="235"/>
      <c r="D385" s="235"/>
      <c r="E385" s="235"/>
      <c r="F385" s="235"/>
      <c r="G385" s="235"/>
      <c r="H385" s="235"/>
      <c r="I385" s="235"/>
      <c r="J385" s="235"/>
      <c r="K385" s="235"/>
      <c r="L385" s="235"/>
      <c r="M385" s="236"/>
      <c r="N385" s="216" t="s">
        <v>26</v>
      </c>
      <c r="O385" s="217"/>
      <c r="P385" s="217"/>
      <c r="Q385" s="217"/>
      <c r="R385" s="217"/>
      <c r="S385" s="217"/>
      <c r="T385" s="218"/>
      <c r="U385" s="38" t="s">
        <v>25</v>
      </c>
      <c r="V385" s="40">
        <f>IFERROR(SUM(V382:V383), "0")</f>
        <v>0</v>
      </c>
      <c r="W385" s="40">
        <f>IFERROR(SUM(W382:W383), "0")</f>
        <v>0</v>
      </c>
      <c r="X385" s="38"/>
      <c r="Y385" s="41"/>
      <c r="Z385" s="41"/>
    </row>
    <row r="386" spans="1:26" ht="20.25" x14ac:dyDescent="0.25">
      <c r="A386" s="1"/>
      <c r="B386" s="106" t="s">
        <v>807</v>
      </c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5"/>
      <c r="Z386" s="15"/>
    </row>
    <row r="387" spans="1:26" x14ac:dyDescent="0.25">
      <c r="A387" s="1"/>
      <c r="B387" s="105" t="s">
        <v>514</v>
      </c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7"/>
      <c r="Z387" s="17"/>
    </row>
    <row r="388" spans="1:26" x14ac:dyDescent="0.25">
      <c r="A388" s="1"/>
      <c r="B388" s="213" t="s">
        <v>61</v>
      </c>
      <c r="C388" s="214"/>
      <c r="D388" s="214"/>
      <c r="E388" s="214"/>
      <c r="F388" s="214"/>
      <c r="G388" s="214"/>
      <c r="H388" s="214"/>
      <c r="I388" s="214"/>
      <c r="J388" s="214"/>
      <c r="K388" s="214"/>
      <c r="L388" s="214"/>
      <c r="M388" s="214"/>
      <c r="N388" s="214"/>
      <c r="O388" s="214"/>
      <c r="P388" s="214"/>
      <c r="Q388" s="214"/>
      <c r="R388" s="214"/>
      <c r="S388" s="214"/>
      <c r="T388" s="214"/>
      <c r="U388" s="214"/>
      <c r="V388" s="214"/>
      <c r="W388" s="214"/>
      <c r="X388" s="215"/>
      <c r="Y388" s="18"/>
      <c r="Z388" s="18"/>
    </row>
    <row r="389" spans="1:26" ht="14.45" customHeight="1" x14ac:dyDescent="0.25">
      <c r="A389" s="20"/>
      <c r="B389" s="19" t="s">
        <v>515</v>
      </c>
      <c r="C389" s="19" t="s">
        <v>808</v>
      </c>
      <c r="D389" s="97">
        <v>4301011434</v>
      </c>
      <c r="E389" s="193">
        <v>4680115881099</v>
      </c>
      <c r="F389" s="194"/>
      <c r="G389" s="21">
        <v>1.5</v>
      </c>
      <c r="H389" s="22">
        <v>8</v>
      </c>
      <c r="I389" s="21">
        <v>12</v>
      </c>
      <c r="J389" s="21">
        <v>12.48</v>
      </c>
      <c r="K389" s="22">
        <v>56</v>
      </c>
      <c r="L389" s="98" t="s">
        <v>607</v>
      </c>
      <c r="M389" s="22">
        <v>50</v>
      </c>
      <c r="N389" s="198" t="s">
        <v>516</v>
      </c>
      <c r="O389" s="199"/>
      <c r="P389" s="199"/>
      <c r="Q389" s="199"/>
      <c r="R389" s="200"/>
      <c r="S389" s="24" t="s">
        <v>24</v>
      </c>
      <c r="T389" s="24" t="s">
        <v>24</v>
      </c>
      <c r="U389" s="25" t="s">
        <v>25</v>
      </c>
      <c r="V389" s="99">
        <v>0</v>
      </c>
      <c r="W389" s="100">
        <f>IFERROR(IF(V389="", 0, CEILING(V389/$I389, 1)*$I389), "")</f>
        <v>0</v>
      </c>
      <c r="X389" s="28" t="str">
        <f>IFERROR(IF(W389=0, "", ROUNDUP(W389/I389, 0)*0.02175), "")</f>
        <v/>
      </c>
      <c r="Y389" s="29" t="s">
        <v>24</v>
      </c>
      <c r="Z389" s="30" t="s">
        <v>24</v>
      </c>
    </row>
    <row r="390" spans="1:26" ht="14.45" customHeight="1" x14ac:dyDescent="0.25">
      <c r="A390" s="20" t="s">
        <v>518</v>
      </c>
      <c r="B390" s="19" t="s">
        <v>517</v>
      </c>
      <c r="C390" s="19" t="s">
        <v>809</v>
      </c>
      <c r="D390" s="97">
        <v>4301011435</v>
      </c>
      <c r="E390" s="193">
        <v>4680115881150</v>
      </c>
      <c r="F390" s="194"/>
      <c r="G390" s="21">
        <v>1.5</v>
      </c>
      <c r="H390" s="22">
        <v>8</v>
      </c>
      <c r="I390" s="21">
        <v>12</v>
      </c>
      <c r="J390" s="21">
        <v>12.48</v>
      </c>
      <c r="K390" s="22">
        <v>56</v>
      </c>
      <c r="L390" s="98" t="s">
        <v>607</v>
      </c>
      <c r="M390" s="22">
        <v>50</v>
      </c>
      <c r="N390" s="204" t="s">
        <v>519</v>
      </c>
      <c r="O390" s="205"/>
      <c r="P390" s="205"/>
      <c r="Q390" s="205"/>
      <c r="R390" s="206"/>
      <c r="S390" s="24" t="s">
        <v>24</v>
      </c>
      <c r="T390" s="24" t="s">
        <v>24</v>
      </c>
      <c r="U390" s="25" t="s">
        <v>25</v>
      </c>
      <c r="V390" s="99">
        <v>0</v>
      </c>
      <c r="W390" s="100">
        <f>IFERROR(IF(V390="", 0, CEILING(V390/$I390, 1)*$I390), "")</f>
        <v>0</v>
      </c>
      <c r="X390" s="28" t="str">
        <f>IFERROR(IF(W390=0, "", ROUNDUP(W390/I390, 0)*0.02175), "")</f>
        <v/>
      </c>
      <c r="Y390" s="29" t="s">
        <v>24</v>
      </c>
      <c r="Z390" s="30" t="s">
        <v>24</v>
      </c>
    </row>
    <row r="391" spans="1:26" x14ac:dyDescent="0.25">
      <c r="A391" s="32"/>
      <c r="B391" s="219"/>
      <c r="C391" s="220"/>
      <c r="D391" s="220"/>
      <c r="E391" s="220"/>
      <c r="F391" s="220"/>
      <c r="G391" s="220"/>
      <c r="H391" s="220"/>
      <c r="I391" s="220"/>
      <c r="J391" s="220"/>
      <c r="K391" s="220"/>
      <c r="L391" s="220"/>
      <c r="M391" s="221"/>
      <c r="N391" s="216" t="s">
        <v>26</v>
      </c>
      <c r="O391" s="217"/>
      <c r="P391" s="217"/>
      <c r="Q391" s="217"/>
      <c r="R391" s="217"/>
      <c r="S391" s="217"/>
      <c r="T391" s="218"/>
      <c r="U391" s="38" t="s">
        <v>27</v>
      </c>
      <c r="V391" s="40">
        <f>IFERROR(V389/I389, "0")+IFERROR(V390/I390, "0")</f>
        <v>0</v>
      </c>
      <c r="W391" s="40">
        <f>IFERROR(W389/I389, "0")+IFERROR(W390/I390, "0")</f>
        <v>0</v>
      </c>
      <c r="X391" s="40">
        <f>IFERROR(IF(X389="", 0, X389), "0")+IFERROR(IF(X390="", 0, X390), "0")</f>
        <v>0</v>
      </c>
      <c r="Y391" s="41"/>
      <c r="Z391" s="41"/>
    </row>
    <row r="392" spans="1:26" x14ac:dyDescent="0.25">
      <c r="A392" s="32"/>
      <c r="B392" s="222"/>
      <c r="C392" s="222"/>
      <c r="D392" s="222"/>
      <c r="E392" s="222"/>
      <c r="F392" s="222"/>
      <c r="G392" s="222"/>
      <c r="H392" s="222"/>
      <c r="I392" s="222"/>
      <c r="J392" s="222"/>
      <c r="K392" s="222"/>
      <c r="L392" s="222"/>
      <c r="M392" s="223"/>
      <c r="N392" s="216" t="s">
        <v>26</v>
      </c>
      <c r="O392" s="217"/>
      <c r="P392" s="217"/>
      <c r="Q392" s="217"/>
      <c r="R392" s="217"/>
      <c r="S392" s="217"/>
      <c r="T392" s="218"/>
      <c r="U392" s="38" t="s">
        <v>25</v>
      </c>
      <c r="V392" s="40">
        <f>IFERROR(SUM(V389:V390), "0")</f>
        <v>0</v>
      </c>
      <c r="W392" s="40">
        <f>IFERROR(SUM(W389:W390), "0")</f>
        <v>0</v>
      </c>
      <c r="X392" s="38"/>
      <c r="Y392" s="41"/>
      <c r="Z392" s="41"/>
    </row>
    <row r="393" spans="1:26" x14ac:dyDescent="0.25">
      <c r="A393" s="1"/>
      <c r="B393" s="213" t="s">
        <v>55</v>
      </c>
      <c r="C393" s="214"/>
      <c r="D393" s="214"/>
      <c r="E393" s="214"/>
      <c r="F393" s="214"/>
      <c r="G393" s="214"/>
      <c r="H393" s="214"/>
      <c r="I393" s="214"/>
      <c r="J393" s="214"/>
      <c r="K393" s="214"/>
      <c r="L393" s="214"/>
      <c r="M393" s="214"/>
      <c r="N393" s="214"/>
      <c r="O393" s="214"/>
      <c r="P393" s="214"/>
      <c r="Q393" s="214"/>
      <c r="R393" s="214"/>
      <c r="S393" s="214"/>
      <c r="T393" s="214"/>
      <c r="U393" s="214"/>
      <c r="V393" s="214"/>
      <c r="W393" s="214"/>
      <c r="X393" s="215"/>
      <c r="Y393" s="18"/>
      <c r="Z393" s="18"/>
    </row>
    <row r="394" spans="1:26" ht="14.45" customHeight="1" x14ac:dyDescent="0.25">
      <c r="A394" s="20"/>
      <c r="B394" s="19" t="s">
        <v>520</v>
      </c>
      <c r="C394" s="19" t="s">
        <v>810</v>
      </c>
      <c r="D394" s="97">
        <v>4301020230</v>
      </c>
      <c r="E394" s="193">
        <v>4680115881112</v>
      </c>
      <c r="F394" s="194"/>
      <c r="G394" s="21">
        <v>1.35</v>
      </c>
      <c r="H394" s="22">
        <v>8</v>
      </c>
      <c r="I394" s="21">
        <v>10.8</v>
      </c>
      <c r="J394" s="21">
        <v>11.28</v>
      </c>
      <c r="K394" s="22">
        <v>56</v>
      </c>
      <c r="L394" s="98" t="s">
        <v>607</v>
      </c>
      <c r="M394" s="22">
        <v>50</v>
      </c>
      <c r="N394" s="195" t="s">
        <v>521</v>
      </c>
      <c r="O394" s="196"/>
      <c r="P394" s="196"/>
      <c r="Q394" s="196"/>
      <c r="R394" s="197"/>
      <c r="S394" s="24" t="s">
        <v>24</v>
      </c>
      <c r="T394" s="24" t="s">
        <v>24</v>
      </c>
      <c r="U394" s="25" t="s">
        <v>25</v>
      </c>
      <c r="V394" s="99">
        <v>0</v>
      </c>
      <c r="W394" s="100">
        <f>IFERROR(IF(V394="", 0, CEILING(V394/$I394, 1)*$I394), "")</f>
        <v>0</v>
      </c>
      <c r="X394" s="28" t="str">
        <f>IFERROR(IF(W394=0, "", ROUNDUP(W394/I394, 0)*0.02175), "")</f>
        <v/>
      </c>
      <c r="Y394" s="29" t="s">
        <v>24</v>
      </c>
      <c r="Z394" s="30" t="s">
        <v>24</v>
      </c>
    </row>
    <row r="395" spans="1:26" ht="14.45" customHeight="1" x14ac:dyDescent="0.25">
      <c r="A395" s="20"/>
      <c r="B395" s="19" t="s">
        <v>522</v>
      </c>
      <c r="C395" s="19" t="s">
        <v>811</v>
      </c>
      <c r="D395" s="97">
        <v>4301020231</v>
      </c>
      <c r="E395" s="193">
        <v>4680115881129</v>
      </c>
      <c r="F395" s="194"/>
      <c r="G395" s="21">
        <v>1.8</v>
      </c>
      <c r="H395" s="22">
        <v>6</v>
      </c>
      <c r="I395" s="21">
        <v>10.8</v>
      </c>
      <c r="J395" s="21">
        <v>11.28</v>
      </c>
      <c r="K395" s="22">
        <v>56</v>
      </c>
      <c r="L395" s="98" t="s">
        <v>607</v>
      </c>
      <c r="M395" s="22">
        <v>50</v>
      </c>
      <c r="N395" s="201" t="s">
        <v>523</v>
      </c>
      <c r="O395" s="202"/>
      <c r="P395" s="202"/>
      <c r="Q395" s="202"/>
      <c r="R395" s="203"/>
      <c r="S395" s="24" t="s">
        <v>24</v>
      </c>
      <c r="T395" s="24" t="s">
        <v>24</v>
      </c>
      <c r="U395" s="25" t="s">
        <v>25</v>
      </c>
      <c r="V395" s="99">
        <v>0</v>
      </c>
      <c r="W395" s="100">
        <f>IFERROR(IF(V395="", 0, CEILING(V395/$I395, 1)*$I395), "")</f>
        <v>0</v>
      </c>
      <c r="X395" s="28" t="str">
        <f>IFERROR(IF(W395=0, "", ROUNDUP(W395/I395, 0)*0.02175), "")</f>
        <v/>
      </c>
      <c r="Y395" s="29" t="s">
        <v>24</v>
      </c>
      <c r="Z395" s="30" t="s">
        <v>24</v>
      </c>
    </row>
    <row r="396" spans="1:26" x14ac:dyDescent="0.25">
      <c r="A396" s="32"/>
      <c r="B396" s="219"/>
      <c r="C396" s="220"/>
      <c r="D396" s="220"/>
      <c r="E396" s="220"/>
      <c r="F396" s="220"/>
      <c r="G396" s="220"/>
      <c r="H396" s="220"/>
      <c r="I396" s="220"/>
      <c r="J396" s="220"/>
      <c r="K396" s="220"/>
      <c r="L396" s="220"/>
      <c r="M396" s="221"/>
      <c r="N396" s="216" t="s">
        <v>26</v>
      </c>
      <c r="O396" s="217"/>
      <c r="P396" s="217"/>
      <c r="Q396" s="217"/>
      <c r="R396" s="217"/>
      <c r="S396" s="217"/>
      <c r="T396" s="218"/>
      <c r="U396" s="38" t="s">
        <v>27</v>
      </c>
      <c r="V396" s="40">
        <f>IFERROR(V394/I394, "0")+IFERROR(V395/I395, "0")</f>
        <v>0</v>
      </c>
      <c r="W396" s="40">
        <f>IFERROR(W394/I394, "0")+IFERROR(W395/I395, "0")</f>
        <v>0</v>
      </c>
      <c r="X396" s="40">
        <f>IFERROR(IF(X394="", 0, X394), "0")+IFERROR(IF(X395="", 0, X395), "0")</f>
        <v>0</v>
      </c>
      <c r="Y396" s="41"/>
      <c r="Z396" s="41"/>
    </row>
    <row r="397" spans="1:26" x14ac:dyDescent="0.25">
      <c r="A397" s="32"/>
      <c r="B397" s="222"/>
      <c r="C397" s="222"/>
      <c r="D397" s="222"/>
      <c r="E397" s="222"/>
      <c r="F397" s="222"/>
      <c r="G397" s="222"/>
      <c r="H397" s="222"/>
      <c r="I397" s="222"/>
      <c r="J397" s="222"/>
      <c r="K397" s="222"/>
      <c r="L397" s="222"/>
      <c r="M397" s="223"/>
      <c r="N397" s="216" t="s">
        <v>26</v>
      </c>
      <c r="O397" s="217"/>
      <c r="P397" s="217"/>
      <c r="Q397" s="217"/>
      <c r="R397" s="217"/>
      <c r="S397" s="217"/>
      <c r="T397" s="218"/>
      <c r="U397" s="38" t="s">
        <v>25</v>
      </c>
      <c r="V397" s="40">
        <f>IFERROR(SUM(V394:V395), "0")</f>
        <v>0</v>
      </c>
      <c r="W397" s="40">
        <f>IFERROR(SUM(W394:W395), "0")</f>
        <v>0</v>
      </c>
      <c r="X397" s="38"/>
      <c r="Y397" s="41"/>
      <c r="Z397" s="41"/>
    </row>
    <row r="398" spans="1:26" x14ac:dyDescent="0.25">
      <c r="A398" s="1"/>
      <c r="B398" s="213" t="s">
        <v>21</v>
      </c>
      <c r="C398" s="214"/>
      <c r="D398" s="214"/>
      <c r="E398" s="214"/>
      <c r="F398" s="214"/>
      <c r="G398" s="214"/>
      <c r="H398" s="214"/>
      <c r="I398" s="214"/>
      <c r="J398" s="214"/>
      <c r="K398" s="214"/>
      <c r="L398" s="214"/>
      <c r="M398" s="214"/>
      <c r="N398" s="214"/>
      <c r="O398" s="214"/>
      <c r="P398" s="214"/>
      <c r="Q398" s="214"/>
      <c r="R398" s="214"/>
      <c r="S398" s="214"/>
      <c r="T398" s="214"/>
      <c r="U398" s="214"/>
      <c r="V398" s="214"/>
      <c r="W398" s="214"/>
      <c r="X398" s="215"/>
      <c r="Y398" s="18"/>
      <c r="Z398" s="18"/>
    </row>
    <row r="399" spans="1:26" ht="14.45" customHeight="1" x14ac:dyDescent="0.25">
      <c r="A399" s="20" t="s">
        <v>525</v>
      </c>
      <c r="B399" s="19" t="s">
        <v>524</v>
      </c>
      <c r="C399" s="19" t="s">
        <v>812</v>
      </c>
      <c r="D399" s="97">
        <v>4301031192</v>
      </c>
      <c r="E399" s="193">
        <v>4680115881167</v>
      </c>
      <c r="F399" s="194"/>
      <c r="G399" s="21">
        <v>0.63</v>
      </c>
      <c r="H399" s="22">
        <v>6</v>
      </c>
      <c r="I399" s="21">
        <v>3.78</v>
      </c>
      <c r="J399" s="21">
        <v>4.04</v>
      </c>
      <c r="K399" s="22">
        <v>156</v>
      </c>
      <c r="L399" s="98" t="s">
        <v>593</v>
      </c>
      <c r="M399" s="22">
        <v>40</v>
      </c>
      <c r="N399" s="195" t="s">
        <v>526</v>
      </c>
      <c r="O399" s="196"/>
      <c r="P399" s="196"/>
      <c r="Q399" s="196"/>
      <c r="R399" s="197"/>
      <c r="S399" s="24" t="s">
        <v>24</v>
      </c>
      <c r="T399" s="24" t="s">
        <v>24</v>
      </c>
      <c r="U399" s="25" t="s">
        <v>25</v>
      </c>
      <c r="V399" s="99">
        <v>26.46</v>
      </c>
      <c r="W399" s="100">
        <f>IFERROR(IF(V399="", 0, CEILING(V399/$I399, 1)*$I399), "")</f>
        <v>26.459999999999997</v>
      </c>
      <c r="X399" s="28">
        <f>IFERROR(IF(W399=0, "", ROUNDUP(W399/I399, 0)*0.00753), "")</f>
        <v>5.271E-2</v>
      </c>
      <c r="Y399" s="29" t="s">
        <v>24</v>
      </c>
      <c r="Z399" s="30" t="s">
        <v>24</v>
      </c>
    </row>
    <row r="400" spans="1:26" ht="14.45" customHeight="1" x14ac:dyDescent="0.25">
      <c r="A400" s="20" t="s">
        <v>528</v>
      </c>
      <c r="B400" s="19" t="s">
        <v>527</v>
      </c>
      <c r="C400" s="19" t="s">
        <v>813</v>
      </c>
      <c r="D400" s="97">
        <v>4301031193</v>
      </c>
      <c r="E400" s="193">
        <v>4680115881136</v>
      </c>
      <c r="F400" s="194"/>
      <c r="G400" s="21">
        <v>0.63</v>
      </c>
      <c r="H400" s="22">
        <v>6</v>
      </c>
      <c r="I400" s="21">
        <v>3.78</v>
      </c>
      <c r="J400" s="21">
        <v>4.04</v>
      </c>
      <c r="K400" s="22">
        <v>156</v>
      </c>
      <c r="L400" s="98" t="s">
        <v>593</v>
      </c>
      <c r="M400" s="22">
        <v>40</v>
      </c>
      <c r="N400" s="230" t="s">
        <v>529</v>
      </c>
      <c r="O400" s="231"/>
      <c r="P400" s="231"/>
      <c r="Q400" s="231"/>
      <c r="R400" s="232"/>
      <c r="S400" s="24" t="s">
        <v>24</v>
      </c>
      <c r="T400" s="24" t="s">
        <v>24</v>
      </c>
      <c r="U400" s="25" t="s">
        <v>25</v>
      </c>
      <c r="V400" s="99">
        <v>26.46</v>
      </c>
      <c r="W400" s="100">
        <f>IFERROR(IF(V400="", 0, CEILING(V400/$I400, 1)*$I400), "")</f>
        <v>26.459999999999997</v>
      </c>
      <c r="X400" s="28">
        <f>IFERROR(IF(W400=0, "", ROUNDUP(W400/I400, 0)*0.00753), "")</f>
        <v>5.271E-2</v>
      </c>
      <c r="Y400" s="29" t="s">
        <v>24</v>
      </c>
      <c r="Z400" s="30" t="s">
        <v>24</v>
      </c>
    </row>
    <row r="401" spans="1:26" x14ac:dyDescent="0.25">
      <c r="A401" s="32"/>
      <c r="B401" s="219"/>
      <c r="C401" s="220"/>
      <c r="D401" s="220"/>
      <c r="E401" s="220"/>
      <c r="F401" s="220"/>
      <c r="G401" s="220"/>
      <c r="H401" s="220"/>
      <c r="I401" s="220"/>
      <c r="J401" s="220"/>
      <c r="K401" s="220"/>
      <c r="L401" s="220"/>
      <c r="M401" s="221"/>
      <c r="N401" s="216" t="s">
        <v>26</v>
      </c>
      <c r="O401" s="217"/>
      <c r="P401" s="217"/>
      <c r="Q401" s="217"/>
      <c r="R401" s="217"/>
      <c r="S401" s="217"/>
      <c r="T401" s="218"/>
      <c r="U401" s="38" t="s">
        <v>27</v>
      </c>
      <c r="V401" s="40">
        <f>IFERROR(V399/I399, "0")+IFERROR(V400/I400, "0")</f>
        <v>14.000000000000002</v>
      </c>
      <c r="W401" s="40">
        <f>IFERROR(W399/I399, "0")+IFERROR(W400/I400, "0")</f>
        <v>14</v>
      </c>
      <c r="X401" s="40">
        <f>IFERROR(IF(X399="", 0, X399), "0")+IFERROR(IF(X400="", 0, X400), "0")</f>
        <v>0.10542</v>
      </c>
      <c r="Y401" s="41"/>
      <c r="Z401" s="41"/>
    </row>
    <row r="402" spans="1:26" x14ac:dyDescent="0.25">
      <c r="A402" s="32"/>
      <c r="B402" s="222"/>
      <c r="C402" s="222"/>
      <c r="D402" s="222"/>
      <c r="E402" s="222"/>
      <c r="F402" s="222"/>
      <c r="G402" s="222"/>
      <c r="H402" s="222"/>
      <c r="I402" s="222"/>
      <c r="J402" s="222"/>
      <c r="K402" s="222"/>
      <c r="L402" s="222"/>
      <c r="M402" s="223"/>
      <c r="N402" s="216" t="s">
        <v>26</v>
      </c>
      <c r="O402" s="217"/>
      <c r="P402" s="217"/>
      <c r="Q402" s="217"/>
      <c r="R402" s="217"/>
      <c r="S402" s="217"/>
      <c r="T402" s="218"/>
      <c r="U402" s="38" t="s">
        <v>25</v>
      </c>
      <c r="V402" s="40">
        <f>IFERROR(SUM(V399:V400), "0")</f>
        <v>52.92</v>
      </c>
      <c r="W402" s="40">
        <f>IFERROR(SUM(W399:W400), "0")</f>
        <v>52.919999999999995</v>
      </c>
      <c r="X402" s="38"/>
      <c r="Y402" s="41"/>
      <c r="Z402" s="41"/>
    </row>
    <row r="403" spans="1:26" x14ac:dyDescent="0.25">
      <c r="A403" s="1"/>
      <c r="B403" s="213" t="s">
        <v>28</v>
      </c>
      <c r="C403" s="214"/>
      <c r="D403" s="214"/>
      <c r="E403" s="214"/>
      <c r="F403" s="214"/>
      <c r="G403" s="214"/>
      <c r="H403" s="214"/>
      <c r="I403" s="214"/>
      <c r="J403" s="214"/>
      <c r="K403" s="214"/>
      <c r="L403" s="214"/>
      <c r="M403" s="214"/>
      <c r="N403" s="214"/>
      <c r="O403" s="214"/>
      <c r="P403" s="214"/>
      <c r="Q403" s="214"/>
      <c r="R403" s="214"/>
      <c r="S403" s="214"/>
      <c r="T403" s="214"/>
      <c r="U403" s="214"/>
      <c r="V403" s="214"/>
      <c r="W403" s="214"/>
      <c r="X403" s="215"/>
      <c r="Y403" s="18"/>
      <c r="Z403" s="18"/>
    </row>
    <row r="404" spans="1:26" ht="14.45" customHeight="1" x14ac:dyDescent="0.25">
      <c r="A404" s="20"/>
      <c r="B404" s="19" t="s">
        <v>530</v>
      </c>
      <c r="C404" s="19" t="s">
        <v>814</v>
      </c>
      <c r="D404" s="97">
        <v>4301051383</v>
      </c>
      <c r="E404" s="193">
        <v>4680115881143</v>
      </c>
      <c r="F404" s="194"/>
      <c r="G404" s="21">
        <v>1.3</v>
      </c>
      <c r="H404" s="22">
        <v>6</v>
      </c>
      <c r="I404" s="21">
        <v>7.8</v>
      </c>
      <c r="J404" s="21">
        <v>8.3640000000000008</v>
      </c>
      <c r="K404" s="22">
        <v>56</v>
      </c>
      <c r="L404" s="98" t="s">
        <v>593</v>
      </c>
      <c r="M404" s="22">
        <v>40</v>
      </c>
      <c r="N404" s="224" t="s">
        <v>531</v>
      </c>
      <c r="O404" s="225"/>
      <c r="P404" s="225"/>
      <c r="Q404" s="225"/>
      <c r="R404" s="226"/>
      <c r="S404" s="24" t="s">
        <v>24</v>
      </c>
      <c r="T404" s="24" t="s">
        <v>24</v>
      </c>
      <c r="U404" s="25" t="s">
        <v>25</v>
      </c>
      <c r="V404" s="99">
        <v>0</v>
      </c>
      <c r="W404" s="100">
        <f>IFERROR(IF(V404="", 0, CEILING(V404/$I404, 1)*$I404), "")</f>
        <v>0</v>
      </c>
      <c r="X404" s="28" t="str">
        <f>IFERROR(IF(W404=0, "", ROUNDUP(W404/I404, 0)*0.02175), "")</f>
        <v/>
      </c>
      <c r="Y404" s="29" t="s">
        <v>24</v>
      </c>
      <c r="Z404" s="30" t="s">
        <v>24</v>
      </c>
    </row>
    <row r="405" spans="1:26" ht="14.45" customHeight="1" x14ac:dyDescent="0.25">
      <c r="A405" s="20"/>
      <c r="B405" s="19" t="s">
        <v>532</v>
      </c>
      <c r="C405" s="19" t="s">
        <v>815</v>
      </c>
      <c r="D405" s="97">
        <v>4301051381</v>
      </c>
      <c r="E405" s="193">
        <v>4680115881068</v>
      </c>
      <c r="F405" s="194"/>
      <c r="G405" s="21">
        <v>1.3</v>
      </c>
      <c r="H405" s="22">
        <v>6</v>
      </c>
      <c r="I405" s="21">
        <v>7.8</v>
      </c>
      <c r="J405" s="21">
        <v>8.2799999999999994</v>
      </c>
      <c r="K405" s="22">
        <v>56</v>
      </c>
      <c r="L405" s="98" t="s">
        <v>593</v>
      </c>
      <c r="M405" s="22">
        <v>30</v>
      </c>
      <c r="N405" s="198" t="s">
        <v>533</v>
      </c>
      <c r="O405" s="199"/>
      <c r="P405" s="199"/>
      <c r="Q405" s="199"/>
      <c r="R405" s="200"/>
      <c r="S405" s="24" t="s">
        <v>24</v>
      </c>
      <c r="T405" s="24" t="s">
        <v>24</v>
      </c>
      <c r="U405" s="25" t="s">
        <v>25</v>
      </c>
      <c r="V405" s="99">
        <v>0</v>
      </c>
      <c r="W405" s="100">
        <f>IFERROR(IF(V405="", 0, CEILING(V405/$I405, 1)*$I405), "")</f>
        <v>0</v>
      </c>
      <c r="X405" s="28" t="str">
        <f>IFERROR(IF(W405=0, "", ROUNDUP(W405/I405, 0)*0.02175), "")</f>
        <v/>
      </c>
      <c r="Y405" s="29" t="s">
        <v>24</v>
      </c>
      <c r="Z405" s="30" t="s">
        <v>24</v>
      </c>
    </row>
    <row r="406" spans="1:26" ht="14.45" customHeight="1" x14ac:dyDescent="0.25">
      <c r="A406" s="20"/>
      <c r="B406" s="19" t="s">
        <v>534</v>
      </c>
      <c r="C406" s="19" t="s">
        <v>816</v>
      </c>
      <c r="D406" s="97">
        <v>4301051382</v>
      </c>
      <c r="E406" s="193">
        <v>4680115881075</v>
      </c>
      <c r="F406" s="194"/>
      <c r="G406" s="21">
        <v>0.5</v>
      </c>
      <c r="H406" s="22">
        <v>6</v>
      </c>
      <c r="I406" s="21">
        <v>3</v>
      </c>
      <c r="J406" s="21">
        <v>3.2</v>
      </c>
      <c r="K406" s="22">
        <v>156</v>
      </c>
      <c r="L406" s="98" t="s">
        <v>593</v>
      </c>
      <c r="M406" s="22">
        <v>30</v>
      </c>
      <c r="N406" s="201" t="s">
        <v>535</v>
      </c>
      <c r="O406" s="202"/>
      <c r="P406" s="202"/>
      <c r="Q406" s="202"/>
      <c r="R406" s="203"/>
      <c r="S406" s="24" t="s">
        <v>24</v>
      </c>
      <c r="T406" s="24" t="s">
        <v>24</v>
      </c>
      <c r="U406" s="25" t="s">
        <v>25</v>
      </c>
      <c r="V406" s="99">
        <v>0</v>
      </c>
      <c r="W406" s="100">
        <f>IFERROR(IF(V406="", 0, CEILING(V406/$I406, 1)*$I406), "")</f>
        <v>0</v>
      </c>
      <c r="X406" s="28" t="str">
        <f>IFERROR(IF(W406=0, "", ROUNDUP(W406/I406, 0)*0.00753), "")</f>
        <v/>
      </c>
      <c r="Y406" s="29" t="s">
        <v>24</v>
      </c>
      <c r="Z406" s="30" t="s">
        <v>24</v>
      </c>
    </row>
    <row r="407" spans="1:26" x14ac:dyDescent="0.25">
      <c r="B407" s="219"/>
      <c r="C407" s="220"/>
      <c r="D407" s="220"/>
      <c r="E407" s="220"/>
      <c r="F407" s="220"/>
      <c r="G407" s="220"/>
      <c r="H407" s="220"/>
      <c r="I407" s="220"/>
      <c r="J407" s="220"/>
      <c r="K407" s="220"/>
      <c r="L407" s="220"/>
      <c r="M407" s="221"/>
      <c r="N407" s="216" t="s">
        <v>26</v>
      </c>
      <c r="O407" s="217"/>
      <c r="P407" s="217"/>
      <c r="Q407" s="217"/>
      <c r="R407" s="217"/>
      <c r="S407" s="217"/>
      <c r="T407" s="218"/>
      <c r="U407" s="38" t="s">
        <v>27</v>
      </c>
      <c r="V407" s="40">
        <f>IFERROR(V404/I404, "0")+IFERROR(V405/I405, "0")+IFERROR(V406/I406, "0")</f>
        <v>0</v>
      </c>
      <c r="W407" s="40">
        <f>IFERROR(W404/I404, "0")+IFERROR(W405/I405, "0")+IFERROR(W406/I406, "0")</f>
        <v>0</v>
      </c>
      <c r="X407" s="40">
        <f>IFERROR(IF(X404="", 0, X404), "0")+IFERROR(IF(X405="", 0, X405), "0")+IFERROR(IF(X406="", 0, X406), "0")</f>
        <v>0</v>
      </c>
      <c r="Y407" s="41"/>
      <c r="Z407" s="41"/>
    </row>
    <row r="408" spans="1:26" x14ac:dyDescent="0.25">
      <c r="B408" s="222"/>
      <c r="C408" s="222"/>
      <c r="D408" s="222"/>
      <c r="E408" s="222"/>
      <c r="F408" s="222"/>
      <c r="G408" s="222"/>
      <c r="H408" s="222"/>
      <c r="I408" s="222"/>
      <c r="J408" s="222"/>
      <c r="K408" s="222"/>
      <c r="L408" s="222"/>
      <c r="M408" s="223"/>
      <c r="N408" s="216" t="s">
        <v>26</v>
      </c>
      <c r="O408" s="217"/>
      <c r="P408" s="217"/>
      <c r="Q408" s="217"/>
      <c r="R408" s="217"/>
      <c r="S408" s="217"/>
      <c r="T408" s="218"/>
      <c r="U408" s="38" t="s">
        <v>25</v>
      </c>
      <c r="V408" s="40">
        <f>IFERROR(SUM(V404:V406), "0")</f>
        <v>0</v>
      </c>
      <c r="W408" s="40">
        <f>IFERROR(SUM(W404:W406), "0")</f>
        <v>0</v>
      </c>
      <c r="X408" s="38"/>
      <c r="Y408" s="41"/>
      <c r="Z408" s="41"/>
    </row>
    <row r="409" spans="1:26" x14ac:dyDescent="0.25">
      <c r="B409" s="243"/>
      <c r="C409" s="222"/>
      <c r="D409" s="222"/>
      <c r="E409" s="222"/>
      <c r="F409" s="222"/>
      <c r="G409" s="222"/>
      <c r="H409" s="222"/>
      <c r="I409" s="222"/>
      <c r="J409" s="222"/>
      <c r="K409" s="222"/>
      <c r="L409" s="222"/>
      <c r="M409" s="244"/>
      <c r="N409" s="237" t="s">
        <v>536</v>
      </c>
      <c r="O409" s="238"/>
      <c r="P409" s="238"/>
      <c r="Q409" s="238"/>
      <c r="R409" s="238"/>
      <c r="S409" s="238"/>
      <c r="T409" s="239"/>
      <c r="U409" s="38" t="s">
        <v>25</v>
      </c>
      <c r="V409" s="40">
        <f>IFERROR(V24+V33+V38+V42+V46+V53+V60+V80+V89+V101+V111+V118+V126+V134+V152+V156+V173+V200+V209+V215+V222+V233+V238+V244+V250+V254+V258+V262+V275+V280+V285+V289+V293+V301+V306+V311+V315+V322+V332+V339+V343+V349+V357+V368+V372+V380+V385+V392+V397+V402+V408, "0")</f>
        <v>1650.5100000000002</v>
      </c>
      <c r="W409" s="40">
        <f>IFERROR(W24+W33+W38+W42+W46+W53+W60+W80+W89+W101+W111+W118+W126+W134+W152+W156+W173+W200+W209+W215+W222+W233+W238+W244+W250+W254+W258+W262+W275+W280+W285+W289+W293+W301+W306+W311+W315+W322+W332+W339+W343+W349+W357+W368+W372+W380+W385+W392+W397+W402+W408, "0")</f>
        <v>1650.5100000000002</v>
      </c>
      <c r="X409" s="38"/>
      <c r="Y409" s="41"/>
      <c r="Z409" s="41"/>
    </row>
    <row r="410" spans="1:26" x14ac:dyDescent="0.25">
      <c r="B410" s="222"/>
      <c r="C410" s="222"/>
      <c r="D410" s="222"/>
      <c r="E410" s="222"/>
      <c r="F410" s="222"/>
      <c r="G410" s="222"/>
      <c r="H410" s="222"/>
      <c r="I410" s="222"/>
      <c r="J410" s="222"/>
      <c r="K410" s="222"/>
      <c r="L410" s="222"/>
      <c r="M410" s="244"/>
      <c r="N410" s="240" t="s">
        <v>537</v>
      </c>
      <c r="O410" s="241"/>
      <c r="P410" s="241"/>
      <c r="Q410" s="241"/>
      <c r="R410" s="241"/>
      <c r="S410" s="241"/>
      <c r="T410" s="242"/>
      <c r="U410" s="38" t="s">
        <v>25</v>
      </c>
      <c r="V410" s="40">
        <f>IFERROR(IFERROR(V22*J22/I22, "0")+IFERROR(V26*J26/I26, "0")+IFERROR(V27*J27/I27, "0")+IFERROR(V28*J28/I28, "0")+IFERROR(V29*J29/I29, "0")+IFERROR(V30*J30/I30, "0")+IFERROR(V31*J31/I31, "0")+IFERROR(V35*J35/I35, "0")+IFERROR(V36*J36/I36, "0")+IFERROR(V40*J40/I40, "0")+IFERROR(V44*J44/I44, "0")+IFERROR(V50*J50/I50, "0")+IFERROR(V51*J51/I51, "0")+IFERROR(V56*J56/I56, "0")+IFERROR(V57*J57/I57, "0")+IFERROR(V58*J58/I58, "0")+IFERROR(V63*J63/I63, "0")+IFERROR(V64*J64/I64, "0")+IFERROR(V65*J65/I65, "0")+IFERROR(V66*J66/I66, "0")+IFERROR(V67*J67/I67, "0")+IFERROR(V68*J68/I68, "0")+IFERROR(V69*J69/I69, "0")+IFERROR(V70*J70/I70, "0")+IFERROR(V71*J71/I71, "0")+IFERROR(V72*J72/I72, "0")+IFERROR(V73*J73/I73, "0")+IFERROR(V74*J74/I74, "0")+IFERROR(V75*J75/I75, "0")+IFERROR(V76*J76/I76, "0")+IFERROR(V77*J77/I77, "0")+IFERROR(V78*J78/I78, "0")+IFERROR(V82*J82/I82, "0")+IFERROR(V83*J83/I83, "0")+IFERROR(V84*J84/I84, "0")+IFERROR(V85*J85/I85, "0")+IFERROR(V86*J86/I86, "0")+IFERROR(V87*J87/I87, "0")+IFERROR(V91*J91/I91, "0")+IFERROR(V92*J92/I92, "0")+IFERROR(V93*J93/I93, "0")+IFERROR(V94*J94/I94, "0")+IFERROR(V95*J95/I95, "0")+IFERROR(V96*J96/I96, "0")+IFERROR(V97*J97/I97, "0")+IFERROR(V98*J98/I98, "0")+IFERROR(V99*J99/I99, "0")+IFERROR(V103*J103/I103, "0")+IFERROR(V104*J104/I104, "0")+IFERROR(V105*J105/I105, "0")+IFERROR(V106*J106/I106, "0")+IFERROR(V107*J107/I107, "0")+IFERROR(V108*J108/I108, "0")+IFERROR(V109*J109/I109, "0")+IFERROR(V113*J113/I113, "0")+IFERROR(V114*J114/I114, "0")+IFERROR(V115*J115/I115, "0")+IFERROR(V116*J116/I116, "0")+IFERROR(V121*J121/I121, "0")+IFERROR(V122*J122/I122, "0")+IFERROR(V123*J123/I123, "0")+IFERROR(V124*J124/I124, "0")+IFERROR(V130*J130/I130, "0")+IFERROR(V131*J131/I131, "0")+IFERROR(V132*J132/I132, "0")+IFERROR(V137*J137/I137, "0")+IFERROR(V138*J138/I138, "0")+IFERROR(V139*J139/I139, "0")+IFERROR(V140*J140/I140, "0")+IFERROR(V141*J141/I141, "0")+IFERROR(V142*J142/I142, "0")+IFERROR(V143*J143/I143, "0")+IFERROR(V144*J144/I144, "0")+IFERROR(V145*J145/I145, "0")+IFERROR(V146*J146/I146, "0")+IFERROR(V147*J147/I147, "0")+IFERROR(V148*J148/I148, "0")+IFERROR(V149*J149/I149, "0")+IFERROR(V150*J150/I150, "0")+IFERROR(V154*J154/I154, "0")+IFERROR(V158*J158/I158, "0")+IFERROR(V159*J159/I159, "0")+IFERROR(V160*J160/I160, "0")+IFERROR(V161*J161/I161, "0")+IFERROR(V162*J162/I162, "0")+IFERROR(V163*J163/I163, "0")+IFERROR(V164*J164/I164, "0")+IFERROR(V165*J165/I165, "0")+IFERROR(V166*J166/I166, "0")+IFERROR(V167*J167/I167, "0")+IFERROR(V168*J168/I168, "0")+IFERROR(V169*J169/I169, "0")+IFERROR(V170*J170/I170, "0")+IFERROR(V171*J171/I171, "0")+IFERROR(V175*J175/I175, "0")+IFERROR(V176*J176/I176, "0")+IFERROR(V177*J177/I177, "0")+IFERROR(V178*J178/I178, "0")+IFERROR(V179*J179/I179, "0")+IFERROR(V180*J180/I180, "0")+IFERROR(V181*J181/I181, "0")+IFERROR(V182*J182/I182, "0")+IFERROR(V183*J183/I183, "0")+IFERROR(V184*J184/I184, "0")+IFERROR(V185*J185/I185, "0")+IFERROR(V186*J186/I186, "0")+IFERROR(V187*J187/I187, "0")+IFERROR(V188*J188/I188, "0")+IFERROR(V189*J189/I189, "0")+IFERROR(V190*J190/I190, "0")+IFERROR(V191*J191/I191, "0")+IFERROR(V192*J192/I192, "0")+IFERROR(V193*J193/I193, "0")+IFERROR(V194*J194/I194, "0")+IFERROR(V195*J195/I195, "0")+IFERROR(V196*J196/I196, "0")+IFERROR(V197*J197/I197, "0")+IFERROR(V198*J198/I198, "0")+IFERROR(V202*J202/I202, "0")+IFERROR(V203*J203/I203, "0")+IFERROR(V204*J204/I204, "0")+IFERROR(V205*J205/I205, "0")+IFERROR(V206*J206/I206, "0")+IFERROR(V207*J207/I207, "0")+IFERROR(V211*J211/I211, "0")+IFERROR(V212*J212/I212, "0")+IFERROR(V213*J213/I213, "0")+IFERROR(V217*J217/I217, "0")+IFERROR(V218*J218/I218, "0")+IFERROR(V219*J219/I219, "0")+IFERROR(V220*J220/I220, "0")+IFERROR(V225*J225/I225, "0")+IFERROR(V226*J226/I226, "0")+IFERROR(V227*J227/I227, "0")+IFERROR(V228*J228/I228, "0")+IFERROR(V229*J229/I229, "0")+IFERROR(V230*J230/I230, "0")+IFERROR(V231*J231/I231, "0")+IFERROR(V235*J235/I235, "0")+IFERROR(V236*J236/I236, "0")+IFERROR(V241*J241/I241, "0")+IFERROR(V242*J242/I242, "0")+IFERROR(V246*J246/I246, "0")+IFERROR(V247*J247/I247, "0")+IFERROR(V248*J248/I248, "0")+IFERROR(V252*J252/I252, "0")+IFERROR(V256*J256/I256, "0")+IFERROR(V260*J260/I260, "0")+IFERROR(V266*J266/I266, "0")+IFERROR(V267*J267/I267, "0")+IFERROR(V268*J268/I268, "0")+IFERROR(V269*J269/I269, "0")+IFERROR(V270*J270/I270, "0")+IFERROR(V271*J271/I271, "0")+IFERROR(V272*J272/I272, "0")+IFERROR(V273*J273/I273, "0")+IFERROR(V277*J277/I277, "0")+IFERROR(V278*J278/I278, "0")+IFERROR(V282*J282/I282, "0")+IFERROR(V283*J283/I283, "0")+IFERROR(V287*J287/I287, "0")+IFERROR(V291*J291/I291, "0")+IFERROR(V296*J296/I296, "0")+IFERROR(V297*J297/I297, "0")+IFERROR(V298*J298/I298, "0")+IFERROR(V299*J299/I299, "0")+IFERROR(V303*J303/I303, "0")+IFERROR(V304*J304/I304, "0")+IFERROR(V308*J308/I308, "0")+IFERROR(V309*J309/I309, "0")+IFERROR(V313*J313/I313, "0")+IFERROR(V319*J319/I319, "0")+IFERROR(V320*J320/I320, "0")+IFERROR(V324*J324/I324, "0")+IFERROR(V325*J325/I325, "0")+IFERROR(V326*J326/I326, "0")+IFERROR(V327*J327/I327, "0")+IFERROR(V328*J328/I328, "0")+IFERROR(V329*J329/I329, "0")+IFERROR(V330*J330/I330, "0")+IFERROR(V334*J334/I334, "0")+IFERROR(V335*J335/I335, "0")+IFERROR(V336*J336/I336, "0")+IFERROR(V337*J337/I337, "0")+IFERROR(V341*J341/I341, "0")+IFERROR(V346*J346/I346, "0")+IFERROR(V347*J347/I347, "0")+IFERROR(V351*J351/I351, "0")+IFERROR(V352*J352/I352, "0")+IFERROR(V353*J353/I353, "0")+IFERROR(V354*J354/I354, "0")+IFERROR(V355*J355/I355, "0")+IFERROR(V361*J361/I361, "0")+IFERROR(V362*J362/I362, "0")+IFERROR(V363*J363/I363, "0")+IFERROR(V364*J364/I364, "0")+IFERROR(V365*J365/I365, "0")+IFERROR(V366*J366/I366, "0")+IFERROR(V370*J370/I370, "0")+IFERROR(V374*J374/I374, "0")+IFERROR(V375*J375/I375, "0")+IFERROR(V376*J376/I376, "0")+IFERROR(V377*J377/I377, "0")+IFERROR(V378*J378/I378, "0")+IFERROR(V382*J382/I382, "0")+IFERROR(V383*J383/I383, "0")+IFERROR(V389*J389/I389, "0")+IFERROR(V390*J390/I390, "0")+IFERROR(V394*J394/I394, "0")+IFERROR(V395*J395/I395, "0")+IFERROR(V399*J399/I399, "0")+IFERROR(V400*J400/I400, "0")+IFERROR(V404*J404/I404, "0")+IFERROR(V405*J405/I405, "0")+IFERROR(V406*J406/I406, "0"), "0")</f>
        <v>1737.7580000000003</v>
      </c>
      <c r="W410" s="40">
        <f>IFERROR(IFERROR(W22*J22/I22, "0")+IFERROR(W26*J26/I26, "0")+IFERROR(W27*J27/I27, "0")+IFERROR(W28*J28/I28, "0")+IFERROR(W29*J29/I29, "0")+IFERROR(W30*J30/I30, "0")+IFERROR(W31*J31/I31, "0")+IFERROR(W35*J35/I35, "0")+IFERROR(W36*J36/I36, "0")+IFERROR(W40*J40/I40, "0")+IFERROR(W44*J44/I44, "0")+IFERROR(W50*J50/I50, "0")+IFERROR(W51*J51/I51, "0")+IFERROR(W56*J56/I56, "0")+IFERROR(W57*J57/I57, "0")+IFERROR(W58*J58/I58, "0")+IFERROR(W63*J63/I63, "0")+IFERROR(W64*J64/I64, "0")+IFERROR(W65*J65/I65, "0")+IFERROR(W66*J66/I66, "0")+IFERROR(W67*J67/I67, "0")+IFERROR(W68*J68/I68, "0")+IFERROR(W69*J69/I69, "0")+IFERROR(W70*J70/I70, "0")+IFERROR(W71*J71/I71, "0")+IFERROR(W72*J72/I72, "0")+IFERROR(W73*J73/I73, "0")+IFERROR(W74*J74/I74, "0")+IFERROR(W75*J75/I75, "0")+IFERROR(W76*J76/I76, "0")+IFERROR(W77*J77/I77, "0")+IFERROR(W78*J78/I78, "0")+IFERROR(W82*J82/I82, "0")+IFERROR(W83*J83/I83, "0")+IFERROR(W84*J84/I84, "0")+IFERROR(W85*J85/I85, "0")+IFERROR(W86*J86/I86, "0")+IFERROR(W87*J87/I87, "0")+IFERROR(W91*J91/I91, "0")+IFERROR(W92*J92/I92, "0")+IFERROR(W93*J93/I93, "0")+IFERROR(W94*J94/I94, "0")+IFERROR(W95*J95/I95, "0")+IFERROR(W96*J96/I96, "0")+IFERROR(W97*J97/I97, "0")+IFERROR(W98*J98/I98, "0")+IFERROR(W99*J99/I99, "0")+IFERROR(W103*J103/I103, "0")+IFERROR(W104*J104/I104, "0")+IFERROR(W105*J105/I105, "0")+IFERROR(W106*J106/I106, "0")+IFERROR(W107*J107/I107, "0")+IFERROR(W108*J108/I108, "0")+IFERROR(W109*J109/I109, "0")+IFERROR(W113*J113/I113, "0")+IFERROR(W114*J114/I114, "0")+IFERROR(W115*J115/I115, "0")+IFERROR(W116*J116/I116, "0")+IFERROR(W121*J121/I121, "0")+IFERROR(W122*J122/I122, "0")+IFERROR(W123*J123/I123, "0")+IFERROR(W124*J124/I124, "0")+IFERROR(W130*J130/I130, "0")+IFERROR(W131*J131/I131, "0")+IFERROR(W132*J132/I132, "0")+IFERROR(W137*J137/I137, "0")+IFERROR(W138*J138/I138, "0")+IFERROR(W139*J139/I139, "0")+IFERROR(W140*J140/I140, "0")+IFERROR(W141*J141/I141, "0")+IFERROR(W142*J142/I142, "0")+IFERROR(W143*J143/I143, "0")+IFERROR(W144*J144/I144, "0")+IFERROR(W145*J145/I145, "0")+IFERROR(W146*J146/I146, "0")+IFERROR(W147*J147/I147, "0")+IFERROR(W148*J148/I148, "0")+IFERROR(W149*J149/I149, "0")+IFERROR(W150*J150/I150, "0")+IFERROR(W154*J154/I154, "0")+IFERROR(W158*J158/I158, "0")+IFERROR(W159*J159/I159, "0")+IFERROR(W160*J160/I160, "0")+IFERROR(W161*J161/I161, "0")+IFERROR(W162*J162/I162, "0")+IFERROR(W163*J163/I163, "0")+IFERROR(W164*J164/I164, "0")+IFERROR(W165*J165/I165, "0")+IFERROR(W166*J166/I166, "0")+IFERROR(W167*J167/I167, "0")+IFERROR(W168*J168/I168, "0")+IFERROR(W169*J169/I169, "0")+IFERROR(W170*J170/I170, "0")+IFERROR(W171*J171/I171, "0")+IFERROR(W175*J175/I175, "0")+IFERROR(W176*J176/I176, "0")+IFERROR(W177*J177/I177, "0")+IFERROR(W178*J178/I178, "0")+IFERROR(W179*J179/I179, "0")+IFERROR(W180*J180/I180, "0")+IFERROR(W181*J181/I181, "0")+IFERROR(W182*J182/I182, "0")+IFERROR(W183*J183/I183, "0")+IFERROR(W184*J184/I184, "0")+IFERROR(W185*J185/I185, "0")+IFERROR(W186*J186/I186, "0")+IFERROR(W187*J187/I187, "0")+IFERROR(W188*J188/I188, "0")+IFERROR(W189*J189/I189, "0")+IFERROR(W190*J190/I190, "0")+IFERROR(W191*J191/I191, "0")+IFERROR(W192*J192/I192, "0")+IFERROR(W193*J193/I193, "0")+IFERROR(W194*J194/I194, "0")+IFERROR(W195*J195/I195, "0")+IFERROR(W196*J196/I196, "0")+IFERROR(W197*J197/I197, "0")+IFERROR(W198*J198/I198, "0")+IFERROR(W202*J202/I202, "0")+IFERROR(W203*J203/I203, "0")+IFERROR(W204*J204/I204, "0")+IFERROR(W205*J205/I205, "0")+IFERROR(W206*J206/I206, "0")+IFERROR(W207*J207/I207, "0")+IFERROR(W211*J211/I211, "0")+IFERROR(W212*J212/I212, "0")+IFERROR(W213*J213/I213, "0")+IFERROR(W217*J217/I217, "0")+IFERROR(W218*J218/I218, "0")+IFERROR(W219*J219/I219, "0")+IFERROR(W220*J220/I220, "0")+IFERROR(W225*J225/I225, "0")+IFERROR(W226*J226/I226, "0")+IFERROR(W227*J227/I227, "0")+IFERROR(W228*J228/I228, "0")+IFERROR(W229*J229/I229, "0")+IFERROR(W230*J230/I230, "0")+IFERROR(W231*J231/I231, "0")+IFERROR(W235*J235/I235, "0")+IFERROR(W236*J236/I236, "0")+IFERROR(W241*J241/I241, "0")+IFERROR(W242*J242/I242, "0")+IFERROR(W246*J246/I246, "0")+IFERROR(W247*J247/I247, "0")+IFERROR(W248*J248/I248, "0")+IFERROR(W252*J252/I252, "0")+IFERROR(W256*J256/I256, "0")+IFERROR(W260*J260/I260, "0")+IFERROR(W266*J266/I266, "0")+IFERROR(W267*J267/I267, "0")+IFERROR(W268*J268/I268, "0")+IFERROR(W269*J269/I269, "0")+IFERROR(W270*J270/I270, "0")+IFERROR(W271*J271/I271, "0")+IFERROR(W272*J272/I272, "0")+IFERROR(W273*J273/I273, "0")+IFERROR(W277*J277/I277, "0")+IFERROR(W278*J278/I278, "0")+IFERROR(W282*J282/I282, "0")+IFERROR(W283*J283/I283, "0")+IFERROR(W287*J287/I287, "0")+IFERROR(W291*J291/I291, "0")+IFERROR(W296*J296/I296, "0")+IFERROR(W297*J297/I297, "0")+IFERROR(W298*J298/I298, "0")+IFERROR(W299*J299/I299, "0")+IFERROR(W303*J303/I303, "0")+IFERROR(W304*J304/I304, "0")+IFERROR(W308*J308/I308, "0")+IFERROR(W309*J309/I309, "0")+IFERROR(W313*J313/I313, "0")+IFERROR(W319*J319/I319, "0")+IFERROR(W320*J320/I320, "0")+IFERROR(W324*J324/I324, "0")+IFERROR(W325*J325/I325, "0")+IFERROR(W326*J326/I326, "0")+IFERROR(W327*J327/I327, "0")+IFERROR(W328*J328/I328, "0")+IFERROR(W329*J329/I329, "0")+IFERROR(W330*J330/I330, "0")+IFERROR(W334*J334/I334, "0")+IFERROR(W335*J335/I335, "0")+IFERROR(W336*J336/I336, "0")+IFERROR(W337*J337/I337, "0")+IFERROR(W341*J341/I341, "0")+IFERROR(W346*J346/I346, "0")+IFERROR(W347*J347/I347, "0")+IFERROR(W351*J351/I351, "0")+IFERROR(W352*J352/I352, "0")+IFERROR(W353*J353/I353, "0")+IFERROR(W354*J354/I354, "0")+IFERROR(W355*J355/I355, "0")+IFERROR(W361*J361/I361, "0")+IFERROR(W362*J362/I362, "0")+IFERROR(W363*J363/I363, "0")+IFERROR(W364*J364/I364, "0")+IFERROR(W365*J365/I365, "0")+IFERROR(W366*J366/I366, "0")+IFERROR(W370*J370/I370, "0")+IFERROR(W374*J374/I374, "0")+IFERROR(W375*J375/I375, "0")+IFERROR(W376*J376/I376, "0")+IFERROR(W377*J377/I377, "0")+IFERROR(W378*J378/I378, "0")+IFERROR(W382*J382/I382, "0")+IFERROR(W383*J383/I383, "0")+IFERROR(W389*J389/I389, "0")+IFERROR(W390*J390/I390, "0")+IFERROR(W394*J394/I394, "0")+IFERROR(W395*J395/I395, "0")+IFERROR(W399*J399/I399, "0")+IFERROR(W400*J400/I400, "0")+IFERROR(W404*J404/I404, "0")+IFERROR(W405*J405/I405, "0")+IFERROR(W406*J406/I406, "0"), "0")</f>
        <v>1737.7580000000003</v>
      </c>
      <c r="X410" s="38"/>
      <c r="Y410" s="41"/>
      <c r="Z410" s="41"/>
    </row>
    <row r="411" spans="1:26" x14ac:dyDescent="0.25">
      <c r="B411" s="222"/>
      <c r="C411" s="222"/>
      <c r="D411" s="222"/>
      <c r="E411" s="222"/>
      <c r="F411" s="222"/>
      <c r="G411" s="222"/>
      <c r="H411" s="222"/>
      <c r="I411" s="222"/>
      <c r="J411" s="222"/>
      <c r="K411" s="222"/>
      <c r="L411" s="222"/>
      <c r="M411" s="244"/>
      <c r="N411" s="240" t="s">
        <v>538</v>
      </c>
      <c r="O411" s="241"/>
      <c r="P411" s="241"/>
      <c r="Q411" s="241"/>
      <c r="R411" s="241"/>
      <c r="S411" s="241"/>
      <c r="T411" s="242"/>
      <c r="U411" s="38" t="s">
        <v>539</v>
      </c>
      <c r="V411" s="101">
        <f>ROUNDUP(IFERROR(SUMPRODUCT(1/K22*(V22/I22)), "0")+IFERROR(SUMPRODUCT(1/K26:K31*(V26:V31/I26:I31)), "0")+IFERROR(SUMPRODUCT(1/K35:K36*(V35:V36/I35:I36)), "0")+IFERROR(SUMPRODUCT(1/K40*(V40/I40)), "0")+IFERROR(SUMPRODUCT(1/K44*(V44/I44)), "0")+IFERROR(SUMPRODUCT(1/K50:K51*(V50:V51/I50:I51)), "0")+IFERROR(SUMPRODUCT(1/K56:K58*(V56:V58/I56:I58)), "0")+IFERROR(SUMPRODUCT(1/K63:K78*(V63:V78/I63:I78)), "0")+IFERROR(SUMPRODUCT(1/K82:K87*(V82:V87/I82:I87)), "0")+IFERROR(SUMPRODUCT(1/K91:K99*(V91:V99/I91:I99)), "0")+IFERROR(SUMPRODUCT(1/K103:K109*(V103:V109/I103:I109)), "0")+IFERROR(SUMPRODUCT(1/K113:K116*(V113:V116/I113:I116)), "0")+IFERROR(SUMPRODUCT(1/K121:K124*(V121:V124/I121:I124)), "0")+IFERROR(SUMPRODUCT(1/K130:K132*(V130:V132/I130:I132)), "0")+IFERROR(SUMPRODUCT(1/K137:K150*(V137:V150/I137:I150)), "0")+IFERROR(SUMPRODUCT(1/K154*(V154/I154)), "0")+IFERROR(SUMPRODUCT(1/K158:K171*(V158:V171/I158:I171)), "0")+IFERROR(SUMPRODUCT(1/K175:K198*(V175:V198/I175:I198)), "0")+IFERROR(SUMPRODUCT(1/K202:K207*(V202:V207/I202:I207)), "0")+IFERROR(SUMPRODUCT(1/K211:K213*(V211:V213/I211:I213)), "0")+IFERROR(SUMPRODUCT(1/K217:K220*(V217:V220/I217:I220)), "0")+IFERROR(SUMPRODUCT(1/K225:K231*(V225:V231/I225:I231)), "0")+IFERROR(SUMPRODUCT(1/K235:K236*(V235:V236/I235:I236)), "0")+IFERROR(SUMPRODUCT(1/K241:K242*(V241:V242/I241:I242)), "0")+IFERROR(SUMPRODUCT(1/K246:K248*(V246:V248/I246:I248)), "0")+IFERROR(SUMPRODUCT(1/K252*(V252/I252)), "0")+IFERROR(SUMPRODUCT(1/K256*(V256/I256)), "0")+IFERROR(SUMPRODUCT(1/K260*(V260/I260)), "0")+IFERROR(SUMPRODUCT(1/K266:K273*(V266:V273/I266:I273)), "0")+IFERROR(SUMPRODUCT(1/K277:K278*(V277:V278/I277:I278)), "0")+IFERROR(SUMPRODUCT(1/K282:K283*(V282:V283/I282:I283)), "0")+IFERROR(SUMPRODUCT(1/K287*(V287/I287)), "0")+IFERROR(SUMPRODUCT(1/K291*(V291/I291)), "0")+IFERROR(SUMPRODUCT(1/K296:K299*(V296:V299/I296:I299)), "0")+IFERROR(SUMPRODUCT(1/K303:K304*(V303:V304/I303:I304)), "0")+IFERROR(SUMPRODUCT(1/K308:K309*(V308:V309/I308:I309)), "0")+IFERROR(SUMPRODUCT(1/K313*(V313/I313)), "0")+IFERROR(SUMPRODUCT(1/K319:K320*(V319:V320/I319:I320)), "0")+IFERROR(SUMPRODUCT(1/K324:K330*(V324:V330/I324:I330)), "0")+IFERROR(SUMPRODUCT(1/K334:K337*(V334:V337/I334:I337)), "0")+IFERROR(SUMPRODUCT(1/K341*(V341/I341)), "0")+IFERROR(SUMPRODUCT(1/K346:K347*(V346:V347/I346:I347)), "0")+IFERROR(SUMPRODUCT(1/K351:K355*(V351:V355/I351:I355)), "0")+IFERROR(SUMPRODUCT(1/K361:K366*(V361:V366/I361:I366)), "0")+IFERROR(SUMPRODUCT(1/K370*(V370/I370)), "0")+IFERROR(SUMPRODUCT(1/K374:K378*(V374:V378/I374:I378)), "0")+IFERROR(SUMPRODUCT(1/K382:K383*(V382:V383/I382:I383)), "0")+IFERROR(SUMPRODUCT(1/K389:K390*(V389:V390/I389:I390)), "0")+IFERROR(SUMPRODUCT(1/K394:K395*(V394:V395/I394:I395)), "0")+IFERROR(SUMPRODUCT(1/K399:K400*(V399:V400/I399:I400)), "0")+IFERROR(SUMPRODUCT(1/K404:K406*(V404:V406/I404:I406)), "0"), 0)</f>
        <v>3</v>
      </c>
      <c r="W411" s="101">
        <f>ROUNDUP(IFERROR(SUMPRODUCT(1/K22*(W22/I22)), "0")+IFERROR(SUMPRODUCT(1/K26:K31*(W26:W31/I26:I31)), "0")+IFERROR(SUMPRODUCT(1/K35:K36*(W35:W36/I35:I36)), "0")+IFERROR(SUMPRODUCT(1/K40*(W40/I40)), "0")+IFERROR(SUMPRODUCT(1/K44*(W44/I44)), "0")+IFERROR(SUMPRODUCT(1/K50:K51*(W50:W51/I50:I51)), "0")+IFERROR(SUMPRODUCT(1/K56:K58*(W56:W58/I56:I58)), "0")+IFERROR(SUMPRODUCT(1/K63:K78*(W63:W78/I63:I78)), "0")+IFERROR(SUMPRODUCT(1/K82:K87*(W82:W87/I82:I87)), "0")+IFERROR(SUMPRODUCT(1/K91:K99*(W91:W99/I91:I99)), "0")+IFERROR(SUMPRODUCT(1/K103:K109*(W103:W109/I103:I109)), "0")+IFERROR(SUMPRODUCT(1/K113:K116*(W113:W116/I113:I116)), "0")+IFERROR(SUMPRODUCT(1/K121:K124*(W121:W124/I121:I124)), "0")+IFERROR(SUMPRODUCT(1/K130:K132*(W130:W132/I130:I132)), "0")+IFERROR(SUMPRODUCT(1/K137:K150*(W137:W150/I137:I150)), "0")+IFERROR(SUMPRODUCT(1/K154*(W154/I154)), "0")+IFERROR(SUMPRODUCT(1/K158:K171*(W158:W171/I158:I171)), "0")+IFERROR(SUMPRODUCT(1/K175:K198*(W175:W198/I175:I198)), "0")+IFERROR(SUMPRODUCT(1/K202:K207*(W202:W207/I202:I207)), "0")+IFERROR(SUMPRODUCT(1/K211:K213*(W211:W213/I211:I213)), "0")+IFERROR(SUMPRODUCT(1/K217:K220*(W217:W220/I217:I220)), "0")+IFERROR(SUMPRODUCT(1/K225:K231*(W225:W231/I225:I231)), "0")+IFERROR(SUMPRODUCT(1/K235:K236*(W235:W236/I235:I236)), "0")+IFERROR(SUMPRODUCT(1/K241:K242*(W241:W242/I241:I242)), "0")+IFERROR(SUMPRODUCT(1/K246:K248*(W246:W248/I246:I248)), "0")+IFERROR(SUMPRODUCT(1/K252*(W252/I252)), "0")+IFERROR(SUMPRODUCT(1/K256*(W256/I256)), "0")+IFERROR(SUMPRODUCT(1/K260*(W260/I260)), "0")+IFERROR(SUMPRODUCT(1/K266:K273*(W266:W273/I266:I273)), "0")+IFERROR(SUMPRODUCT(1/K277:K278*(W277:W278/I277:I278)), "0")+IFERROR(SUMPRODUCT(1/K282:K283*(W282:W283/I282:I283)), "0")+IFERROR(SUMPRODUCT(1/K287*(W287/I287)), "0")+IFERROR(SUMPRODUCT(1/K291*(W291/I291)), "0")+IFERROR(SUMPRODUCT(1/K296:K299*(W296:W299/I296:I299)), "0")+IFERROR(SUMPRODUCT(1/K303:K304*(W303:W304/I303:I304)), "0")+IFERROR(SUMPRODUCT(1/K308:K309*(W308:W309/I308:I309)), "0")+IFERROR(SUMPRODUCT(1/K313*(W313/I313)), "0")+IFERROR(SUMPRODUCT(1/K319:K320*(W319:W320/I319:I320)), "0")+IFERROR(SUMPRODUCT(1/K324:K330*(W324:W330/I324:I330)), "0")+IFERROR(SUMPRODUCT(1/K334:K337*(W334:W337/I334:I337)), "0")+IFERROR(SUMPRODUCT(1/K341*(W341/I341)), "0")+IFERROR(SUMPRODUCT(1/K346:K347*(W346:W347/I346:I347)), "0")+IFERROR(SUMPRODUCT(1/K351:K355*(W351:W355/I351:I355)), "0")+IFERROR(SUMPRODUCT(1/K361:K366*(W361:W366/I361:I366)), "0")+IFERROR(SUMPRODUCT(1/K370*(W370/I370)), "0")+IFERROR(SUMPRODUCT(1/K374:K378*(W374:W378/I374:I378)), "0")+IFERROR(SUMPRODUCT(1/K382:K383*(W382:W383/I382:I383)), "0")+IFERROR(SUMPRODUCT(1/K389:K390*(W389:W390/I389:I390)), "0")+IFERROR(SUMPRODUCT(1/K394:K395*(W394:W395/I394:I395)), "0")+IFERROR(SUMPRODUCT(1/K399:K400*(W399:W400/I399:I400)), "0")+IFERROR(SUMPRODUCT(1/K404:K406*(W404:W406/I404:I406)), "0"), 0)</f>
        <v>3</v>
      </c>
      <c r="X411" s="38"/>
      <c r="Y411" s="41"/>
      <c r="Z411" s="41"/>
    </row>
    <row r="412" spans="1:26" x14ac:dyDescent="0.25">
      <c r="B412" s="222"/>
      <c r="C412" s="222"/>
      <c r="D412" s="222"/>
      <c r="E412" s="222"/>
      <c r="F412" s="222"/>
      <c r="G412" s="222"/>
      <c r="H412" s="222"/>
      <c r="I412" s="222"/>
      <c r="J412" s="222"/>
      <c r="K412" s="222"/>
      <c r="L412" s="222"/>
      <c r="M412" s="244"/>
      <c r="N412" s="240" t="s">
        <v>540</v>
      </c>
      <c r="O412" s="241"/>
      <c r="P412" s="241"/>
      <c r="Q412" s="241"/>
      <c r="R412" s="241"/>
      <c r="S412" s="241"/>
      <c r="T412" s="242"/>
      <c r="U412" s="38" t="s">
        <v>25</v>
      </c>
      <c r="V412" s="40">
        <f>GrossWeightTotal+PalletQtyTotal*25</f>
        <v>0</v>
      </c>
      <c r="W412" s="40">
        <f>GrossWeightTotalR+PalletQtyTotalR*25</f>
        <v>0</v>
      </c>
      <c r="X412" s="38"/>
      <c r="Y412" s="41"/>
      <c r="Z412" s="41"/>
    </row>
    <row r="413" spans="1:26" x14ac:dyDescent="0.25">
      <c r="B413" s="222"/>
      <c r="C413" s="222"/>
      <c r="D413" s="222"/>
      <c r="E413" s="222"/>
      <c r="F413" s="222"/>
      <c r="G413" s="222"/>
      <c r="H413" s="222"/>
      <c r="I413" s="222"/>
      <c r="J413" s="222"/>
      <c r="K413" s="222"/>
      <c r="L413" s="222"/>
      <c r="M413" s="244"/>
      <c r="N413" s="240" t="s">
        <v>541</v>
      </c>
      <c r="O413" s="241"/>
      <c r="P413" s="241"/>
      <c r="Q413" s="241"/>
      <c r="R413" s="241"/>
      <c r="S413" s="241"/>
      <c r="T413" s="242"/>
      <c r="U413" s="38" t="s">
        <v>539</v>
      </c>
      <c r="V413" s="40">
        <f>IFERROR(V23+V32+V37+V41+V45+V52+V59+V79+V88+V100+V110+V117+V125+V133+V151+V155+V172+V199+V208+V214+V221+V232+V237+V243+V249+V253+V257+V261+V274+V279+V284+V288+V292+V300+V305+V310+V314+V321+V331+V338+V342+V348+V356+V367+V371+V379+V384+V391+V396+V401+V407, "0")</f>
        <v>212</v>
      </c>
      <c r="W413" s="40">
        <f>IFERROR(W23+W32+W37+W41+W45+W52+W59+W79+W88+W100+W110+W117+W125+W133+W151+W155+W172+W199+W208+W214+W221+W232+W237+W243+W249+W253+W257+W261+W274+W279+W284+W288+W292+W300+W305+W310+W314+W321+W331+W338+W342+W348+W356+W367+W371+W379+W384+W391+W396+W401+W407, "0")</f>
        <v>212</v>
      </c>
      <c r="X413" s="38"/>
      <c r="Y413" s="41"/>
      <c r="Z413" s="41"/>
    </row>
    <row r="414" spans="1:26" x14ac:dyDescent="0.25">
      <c r="B414" s="222"/>
      <c r="C414" s="222"/>
      <c r="D414" s="222"/>
      <c r="E414" s="222"/>
      <c r="F414" s="222"/>
      <c r="G414" s="222"/>
      <c r="H414" s="222"/>
      <c r="I414" s="222"/>
      <c r="J414" s="222"/>
      <c r="K414" s="222"/>
      <c r="L414" s="222"/>
      <c r="M414" s="243"/>
      <c r="N414" s="240" t="s">
        <v>542</v>
      </c>
      <c r="O414" s="241"/>
      <c r="P414" s="241"/>
      <c r="Q414" s="241"/>
      <c r="R414" s="241"/>
      <c r="S414" s="241"/>
      <c r="T414" s="242"/>
      <c r="U414" s="51" t="s">
        <v>543</v>
      </c>
      <c r="V414" s="38"/>
      <c r="W414" s="38"/>
      <c r="X414" s="38">
        <v>12.926080000000001</v>
      </c>
      <c r="Y414" s="41"/>
      <c r="Z414" s="41"/>
    </row>
    <row r="415" spans="1:26" x14ac:dyDescent="0.25">
      <c r="C415" s="2"/>
      <c r="D415" s="2"/>
      <c r="E415" s="2"/>
      <c r="F415" s="2"/>
      <c r="G415" s="2"/>
      <c r="H415" s="2"/>
      <c r="I415" s="2"/>
      <c r="J415" s="2"/>
      <c r="K415" s="102"/>
      <c r="L415" s="102"/>
      <c r="M415" s="2"/>
      <c r="N415" s="3"/>
      <c r="O415" s="3"/>
    </row>
    <row r="416" spans="1:26" ht="25.5" x14ac:dyDescent="0.25">
      <c r="B416" s="103" t="s">
        <v>544</v>
      </c>
      <c r="C416" s="56" t="s">
        <v>20</v>
      </c>
      <c r="D416" s="56" t="s">
        <v>68</v>
      </c>
      <c r="E416" s="56" t="s">
        <v>68</v>
      </c>
      <c r="F416" s="56" t="s">
        <v>68</v>
      </c>
      <c r="G416" s="56" t="s">
        <v>68</v>
      </c>
      <c r="H416" s="56" t="s">
        <v>545</v>
      </c>
      <c r="I416" s="56" t="s">
        <v>545</v>
      </c>
      <c r="J416" s="56" t="s">
        <v>545</v>
      </c>
      <c r="K416" s="56" t="s">
        <v>545</v>
      </c>
      <c r="L416" s="56" t="s">
        <v>546</v>
      </c>
      <c r="M416" s="56" t="s">
        <v>546</v>
      </c>
      <c r="N416" s="56" t="s">
        <v>547</v>
      </c>
      <c r="O416" s="56" t="s">
        <v>547</v>
      </c>
      <c r="P416" s="56" t="s">
        <v>475</v>
      </c>
      <c r="Q416" s="56" t="s">
        <v>807</v>
      </c>
    </row>
    <row r="417" spans="2:17" ht="15.6" customHeight="1" x14ac:dyDescent="0.25">
      <c r="B417" s="249" t="s">
        <v>548</v>
      </c>
      <c r="C417" s="245" t="s">
        <v>20</v>
      </c>
      <c r="D417" s="245" t="s">
        <v>54</v>
      </c>
      <c r="E417" s="245" t="s">
        <v>60</v>
      </c>
      <c r="F417" s="245" t="s">
        <v>68</v>
      </c>
      <c r="G417" s="245" t="s">
        <v>169</v>
      </c>
      <c r="H417" s="245" t="s">
        <v>179</v>
      </c>
      <c r="I417" s="245" t="s">
        <v>186</v>
      </c>
      <c r="J417" s="245" t="s">
        <v>335</v>
      </c>
      <c r="K417" s="245" t="s">
        <v>352</v>
      </c>
      <c r="L417" s="245" t="s">
        <v>374</v>
      </c>
      <c r="M417" s="245" t="s">
        <v>404</v>
      </c>
      <c r="N417" s="245" t="s">
        <v>426</v>
      </c>
      <c r="O417" s="245" t="s">
        <v>459</v>
      </c>
      <c r="P417" s="245" t="s">
        <v>475</v>
      </c>
      <c r="Q417" s="247" t="s">
        <v>514</v>
      </c>
    </row>
    <row r="418" spans="2:17" x14ac:dyDescent="0.25">
      <c r="B418" s="250"/>
      <c r="C418" s="246"/>
      <c r="D418" s="246"/>
      <c r="E418" s="246"/>
      <c r="F418" s="246"/>
      <c r="G418" s="246"/>
      <c r="H418" s="246"/>
      <c r="I418" s="246"/>
      <c r="J418" s="246"/>
      <c r="K418" s="246"/>
      <c r="L418" s="246"/>
      <c r="M418" s="246"/>
      <c r="N418" s="246"/>
      <c r="O418" s="246"/>
      <c r="P418" s="246"/>
      <c r="Q418" s="248"/>
    </row>
    <row r="419" spans="2:17" ht="16.5" x14ac:dyDescent="0.25">
      <c r="B419" s="103" t="s">
        <v>549</v>
      </c>
      <c r="C419" s="61">
        <v>0</v>
      </c>
      <c r="D419" s="61">
        <v>0</v>
      </c>
      <c r="E419" s="61">
        <v>0</v>
      </c>
      <c r="F419" s="61">
        <v>0</v>
      </c>
      <c r="G419" s="61">
        <v>0</v>
      </c>
      <c r="H419" s="61">
        <v>0</v>
      </c>
      <c r="I419" s="61">
        <v>0</v>
      </c>
      <c r="J419" s="61">
        <v>30</v>
      </c>
      <c r="K419" s="61">
        <v>0</v>
      </c>
      <c r="L419" s="61">
        <v>0</v>
      </c>
      <c r="M419" s="61">
        <v>0</v>
      </c>
      <c r="N419" s="61">
        <v>0</v>
      </c>
      <c r="O419" s="61">
        <v>0</v>
      </c>
      <c r="P419" s="61">
        <v>0</v>
      </c>
      <c r="Q419" s="61">
        <v>0</v>
      </c>
    </row>
  </sheetData>
  <mergeCells count="737">
    <mergeCell ref="E406:F406"/>
    <mergeCell ref="E405:F405"/>
    <mergeCell ref="E404:F404"/>
    <mergeCell ref="E400:F400"/>
    <mergeCell ref="N325:R325"/>
    <mergeCell ref="N326:R326"/>
    <mergeCell ref="N327:R327"/>
    <mergeCell ref="N328:R328"/>
    <mergeCell ref="N329:R329"/>
    <mergeCell ref="N330:R330"/>
    <mergeCell ref="N331:T331"/>
    <mergeCell ref="N332:T332"/>
    <mergeCell ref="E325:F325"/>
    <mergeCell ref="B331:M332"/>
    <mergeCell ref="E326:F326"/>
    <mergeCell ref="E327:F327"/>
    <mergeCell ref="E328:F328"/>
    <mergeCell ref="E329:F329"/>
    <mergeCell ref="E330:F330"/>
    <mergeCell ref="B323:X323"/>
    <mergeCell ref="N321:T321"/>
    <mergeCell ref="N319:R319"/>
    <mergeCell ref="B321:M322"/>
    <mergeCell ref="N320:R320"/>
    <mergeCell ref="N322:T322"/>
    <mergeCell ref="N324:R324"/>
    <mergeCell ref="E319:F319"/>
    <mergeCell ref="E320:F320"/>
    <mergeCell ref="E324:F324"/>
    <mergeCell ref="N353:R353"/>
    <mergeCell ref="N365:R365"/>
    <mergeCell ref="N364:R364"/>
    <mergeCell ref="N363:R363"/>
    <mergeCell ref="N362:R362"/>
    <mergeCell ref="N354:R354"/>
    <mergeCell ref="N355:R355"/>
    <mergeCell ref="N361:R361"/>
    <mergeCell ref="N366:R366"/>
    <mergeCell ref="N334:R334"/>
    <mergeCell ref="B333:X333"/>
    <mergeCell ref="E334:F334"/>
    <mergeCell ref="E335:F335"/>
    <mergeCell ref="E336:F336"/>
    <mergeCell ref="E337:F337"/>
    <mergeCell ref="N347:R347"/>
    <mergeCell ref="N351:R351"/>
    <mergeCell ref="N352:R352"/>
    <mergeCell ref="N348:T348"/>
    <mergeCell ref="N349:T349"/>
    <mergeCell ref="E341:F341"/>
    <mergeCell ref="N341:R341"/>
    <mergeCell ref="B340:X340"/>
    <mergeCell ref="N339:T339"/>
    <mergeCell ref="B338:M339"/>
    <mergeCell ref="N338:T338"/>
    <mergeCell ref="N337:R337"/>
    <mergeCell ref="N336:R336"/>
    <mergeCell ref="N335:R335"/>
    <mergeCell ref="B350:X350"/>
    <mergeCell ref="B348:M349"/>
    <mergeCell ref="E346:F346"/>
    <mergeCell ref="N346:R346"/>
    <mergeCell ref="B345:X345"/>
    <mergeCell ref="B344:X344"/>
    <mergeCell ref="N343:T343"/>
    <mergeCell ref="B342:M343"/>
    <mergeCell ref="N342:T342"/>
    <mergeCell ref="N413:T413"/>
    <mergeCell ref="N414:T414"/>
    <mergeCell ref="B409:M414"/>
    <mergeCell ref="B407:M408"/>
    <mergeCell ref="L417:L418"/>
    <mergeCell ref="M417:M418"/>
    <mergeCell ref="N417:N418"/>
    <mergeCell ref="O417:O418"/>
    <mergeCell ref="P417:P418"/>
    <mergeCell ref="Q417:Q418"/>
    <mergeCell ref="K417:K418"/>
    <mergeCell ref="J417:J418"/>
    <mergeCell ref="I417:I418"/>
    <mergeCell ref="B417:B418"/>
    <mergeCell ref="H417:H418"/>
    <mergeCell ref="C417:C418"/>
    <mergeCell ref="D417:D418"/>
    <mergeCell ref="F417:F418"/>
    <mergeCell ref="E417:E418"/>
    <mergeCell ref="G417:G418"/>
    <mergeCell ref="N407:T407"/>
    <mergeCell ref="N408:T408"/>
    <mergeCell ref="N404:R404"/>
    <mergeCell ref="N405:R405"/>
    <mergeCell ref="N406:R406"/>
    <mergeCell ref="N409:T409"/>
    <mergeCell ref="N410:T410"/>
    <mergeCell ref="N411:T411"/>
    <mergeCell ref="N412:T412"/>
    <mergeCell ref="N399:R399"/>
    <mergeCell ref="N400:R400"/>
    <mergeCell ref="N401:T401"/>
    <mergeCell ref="N402:T402"/>
    <mergeCell ref="B360:X360"/>
    <mergeCell ref="B359:X359"/>
    <mergeCell ref="B358:X358"/>
    <mergeCell ref="B356:M357"/>
    <mergeCell ref="N357:T357"/>
    <mergeCell ref="N356:T356"/>
    <mergeCell ref="E376:F376"/>
    <mergeCell ref="E377:F377"/>
    <mergeCell ref="E378:F378"/>
    <mergeCell ref="E382:F382"/>
    <mergeCell ref="E383:F383"/>
    <mergeCell ref="E389:F389"/>
    <mergeCell ref="E390:F390"/>
    <mergeCell ref="E394:F394"/>
    <mergeCell ref="E395:F395"/>
    <mergeCell ref="N385:T385"/>
    <mergeCell ref="N389:R389"/>
    <mergeCell ref="N390:R390"/>
    <mergeCell ref="N391:T391"/>
    <mergeCell ref="N392:T392"/>
    <mergeCell ref="N394:R394"/>
    <mergeCell ref="N395:R395"/>
    <mergeCell ref="N396:T396"/>
    <mergeCell ref="N397:T397"/>
    <mergeCell ref="B379:M380"/>
    <mergeCell ref="N371:T371"/>
    <mergeCell ref="N374:R374"/>
    <mergeCell ref="N375:R375"/>
    <mergeCell ref="B369:X369"/>
    <mergeCell ref="B367:M368"/>
    <mergeCell ref="N368:T368"/>
    <mergeCell ref="N376:R376"/>
    <mergeCell ref="N377:R377"/>
    <mergeCell ref="N378:R378"/>
    <mergeCell ref="N379:T379"/>
    <mergeCell ref="N367:T367"/>
    <mergeCell ref="N370:R370"/>
    <mergeCell ref="E355:F355"/>
    <mergeCell ref="E354:F354"/>
    <mergeCell ref="E353:F353"/>
    <mergeCell ref="E352:F352"/>
    <mergeCell ref="E351:F351"/>
    <mergeCell ref="E347:F347"/>
    <mergeCell ref="B403:X403"/>
    <mergeCell ref="B401:M402"/>
    <mergeCell ref="E399:F399"/>
    <mergeCell ref="B398:X398"/>
    <mergeCell ref="B396:M397"/>
    <mergeCell ref="B393:X393"/>
    <mergeCell ref="B391:M392"/>
    <mergeCell ref="B388:X388"/>
    <mergeCell ref="B387:X387"/>
    <mergeCell ref="B386:X386"/>
    <mergeCell ref="N382:R382"/>
    <mergeCell ref="B381:X381"/>
    <mergeCell ref="N380:T380"/>
    <mergeCell ref="N383:R383"/>
    <mergeCell ref="N384:T384"/>
    <mergeCell ref="B384:M385"/>
    <mergeCell ref="B371:M372"/>
    <mergeCell ref="N372:T372"/>
    <mergeCell ref="E375:F375"/>
    <mergeCell ref="E374:F374"/>
    <mergeCell ref="E370:F370"/>
    <mergeCell ref="E366:F366"/>
    <mergeCell ref="E365:F365"/>
    <mergeCell ref="E364:F364"/>
    <mergeCell ref="E363:F363"/>
    <mergeCell ref="E362:F362"/>
    <mergeCell ref="E361:F361"/>
    <mergeCell ref="B373:X373"/>
    <mergeCell ref="B316:X316"/>
    <mergeCell ref="B317:X317"/>
    <mergeCell ref="B318:X318"/>
    <mergeCell ref="E308:F308"/>
    <mergeCell ref="E309:F309"/>
    <mergeCell ref="E313:F313"/>
    <mergeCell ref="E241:F241"/>
    <mergeCell ref="E242:F242"/>
    <mergeCell ref="E246:F246"/>
    <mergeCell ref="E247:F247"/>
    <mergeCell ref="E248:F248"/>
    <mergeCell ref="E252:F252"/>
    <mergeCell ref="E256:F256"/>
    <mergeCell ref="E260:F260"/>
    <mergeCell ref="E266:F266"/>
    <mergeCell ref="E267:F267"/>
    <mergeCell ref="E287:F287"/>
    <mergeCell ref="E291:F291"/>
    <mergeCell ref="N271:R271"/>
    <mergeCell ref="E271:F271"/>
    <mergeCell ref="N270:R270"/>
    <mergeCell ref="E270:F270"/>
    <mergeCell ref="N269:R269"/>
    <mergeCell ref="E269:F269"/>
    <mergeCell ref="N308:R308"/>
    <mergeCell ref="N309:R309"/>
    <mergeCell ref="N310:T310"/>
    <mergeCell ref="N311:T311"/>
    <mergeCell ref="B310:M311"/>
    <mergeCell ref="B312:X312"/>
    <mergeCell ref="N313:R313"/>
    <mergeCell ref="N314:T314"/>
    <mergeCell ref="B314:M315"/>
    <mergeCell ref="N315:T315"/>
    <mergeCell ref="N296:R296"/>
    <mergeCell ref="N297:R297"/>
    <mergeCell ref="N298:R298"/>
    <mergeCell ref="N299:R299"/>
    <mergeCell ref="N300:T300"/>
    <mergeCell ref="N301:T301"/>
    <mergeCell ref="B300:M301"/>
    <mergeCell ref="E296:F296"/>
    <mergeCell ref="E297:F297"/>
    <mergeCell ref="E298:F298"/>
    <mergeCell ref="E299:F299"/>
    <mergeCell ref="B302:X302"/>
    <mergeCell ref="N303:R303"/>
    <mergeCell ref="N304:R304"/>
    <mergeCell ref="N305:T305"/>
    <mergeCell ref="B305:M306"/>
    <mergeCell ref="N306:T306"/>
    <mergeCell ref="B307:X307"/>
    <mergeCell ref="E303:F303"/>
    <mergeCell ref="E304:F304"/>
    <mergeCell ref="B294:X294"/>
    <mergeCell ref="B295:X295"/>
    <mergeCell ref="E225:F225"/>
    <mergeCell ref="E226:F226"/>
    <mergeCell ref="E227:F227"/>
    <mergeCell ref="N225:R225"/>
    <mergeCell ref="N226:R226"/>
    <mergeCell ref="N227:R227"/>
    <mergeCell ref="E228:F228"/>
    <mergeCell ref="N228:R228"/>
    <mergeCell ref="N229:R229"/>
    <mergeCell ref="E229:F229"/>
    <mergeCell ref="E230:F230"/>
    <mergeCell ref="N230:R230"/>
    <mergeCell ref="E231:F231"/>
    <mergeCell ref="E268:F268"/>
    <mergeCell ref="N268:R268"/>
    <mergeCell ref="N267:R267"/>
    <mergeCell ref="N266:R266"/>
    <mergeCell ref="B286:X286"/>
    <mergeCell ref="N287:R287"/>
    <mergeCell ref="N288:T288"/>
    <mergeCell ref="B288:M289"/>
    <mergeCell ref="N289:T289"/>
    <mergeCell ref="B290:X290"/>
    <mergeCell ref="N291:R291"/>
    <mergeCell ref="N292:T292"/>
    <mergeCell ref="B292:M293"/>
    <mergeCell ref="N293:T293"/>
    <mergeCell ref="N279:T279"/>
    <mergeCell ref="B279:M280"/>
    <mergeCell ref="N280:T280"/>
    <mergeCell ref="B281:X281"/>
    <mergeCell ref="N282:R282"/>
    <mergeCell ref="E282:F282"/>
    <mergeCell ref="E283:F283"/>
    <mergeCell ref="N283:R283"/>
    <mergeCell ref="N284:T284"/>
    <mergeCell ref="B284:M285"/>
    <mergeCell ref="N285:T285"/>
    <mergeCell ref="E273:F273"/>
    <mergeCell ref="N273:R273"/>
    <mergeCell ref="N274:T274"/>
    <mergeCell ref="B274:M275"/>
    <mergeCell ref="N275:T275"/>
    <mergeCell ref="B276:X276"/>
    <mergeCell ref="E277:F277"/>
    <mergeCell ref="N277:R277"/>
    <mergeCell ref="N278:R278"/>
    <mergeCell ref="E278:F278"/>
    <mergeCell ref="B263:X263"/>
    <mergeCell ref="B264:X264"/>
    <mergeCell ref="B261:M262"/>
    <mergeCell ref="N261:T261"/>
    <mergeCell ref="N262:T262"/>
    <mergeCell ref="N260:R260"/>
    <mergeCell ref="B265:X265"/>
    <mergeCell ref="N272:R272"/>
    <mergeCell ref="E272:F272"/>
    <mergeCell ref="N253:T253"/>
    <mergeCell ref="B253:M254"/>
    <mergeCell ref="N254:T254"/>
    <mergeCell ref="B255:X255"/>
    <mergeCell ref="N256:R256"/>
    <mergeCell ref="N257:T257"/>
    <mergeCell ref="B257:M258"/>
    <mergeCell ref="N258:T258"/>
    <mergeCell ref="B259:X259"/>
    <mergeCell ref="B245:X245"/>
    <mergeCell ref="N246:R246"/>
    <mergeCell ref="N247:R247"/>
    <mergeCell ref="N248:R248"/>
    <mergeCell ref="N249:T249"/>
    <mergeCell ref="B249:M250"/>
    <mergeCell ref="N250:T250"/>
    <mergeCell ref="B251:X251"/>
    <mergeCell ref="N252:R252"/>
    <mergeCell ref="N237:T237"/>
    <mergeCell ref="B237:M238"/>
    <mergeCell ref="N238:T238"/>
    <mergeCell ref="B239:X239"/>
    <mergeCell ref="B240:X240"/>
    <mergeCell ref="N241:R241"/>
    <mergeCell ref="N242:R242"/>
    <mergeCell ref="N243:T243"/>
    <mergeCell ref="N244:T244"/>
    <mergeCell ref="B243:M244"/>
    <mergeCell ref="N233:T233"/>
    <mergeCell ref="N232:T232"/>
    <mergeCell ref="B232:M233"/>
    <mergeCell ref="N231:R231"/>
    <mergeCell ref="B234:X234"/>
    <mergeCell ref="N235:R235"/>
    <mergeCell ref="E235:F235"/>
    <mergeCell ref="E236:F236"/>
    <mergeCell ref="N236:R236"/>
    <mergeCell ref="N217:R217"/>
    <mergeCell ref="N218:R218"/>
    <mergeCell ref="N219:R219"/>
    <mergeCell ref="N221:T221"/>
    <mergeCell ref="N220:R220"/>
    <mergeCell ref="N222:T222"/>
    <mergeCell ref="B223:X223"/>
    <mergeCell ref="B224:X224"/>
    <mergeCell ref="E217:F217"/>
    <mergeCell ref="E218:F218"/>
    <mergeCell ref="E219:F219"/>
    <mergeCell ref="E220:F220"/>
    <mergeCell ref="B221:M222"/>
    <mergeCell ref="N212:R212"/>
    <mergeCell ref="N213:R213"/>
    <mergeCell ref="N214:T214"/>
    <mergeCell ref="N215:T215"/>
    <mergeCell ref="B208:M209"/>
    <mergeCell ref="B210:X210"/>
    <mergeCell ref="B214:M215"/>
    <mergeCell ref="B216:X216"/>
    <mergeCell ref="E213:F213"/>
    <mergeCell ref="E212:F212"/>
    <mergeCell ref="E211:F211"/>
    <mergeCell ref="E202:F202"/>
    <mergeCell ref="E203:F203"/>
    <mergeCell ref="E204:F204"/>
    <mergeCell ref="E205:F205"/>
    <mergeCell ref="E206:F206"/>
    <mergeCell ref="E207:F207"/>
    <mergeCell ref="N211:R211"/>
    <mergeCell ref="N209:T209"/>
    <mergeCell ref="N208:T208"/>
    <mergeCell ref="N207:R207"/>
    <mergeCell ref="N206:R206"/>
    <mergeCell ref="N205:R205"/>
    <mergeCell ref="N204:R204"/>
    <mergeCell ref="N203:R203"/>
    <mergeCell ref="N202:R202"/>
    <mergeCell ref="N194:R194"/>
    <mergeCell ref="E194:F194"/>
    <mergeCell ref="N195:R195"/>
    <mergeCell ref="E195:F195"/>
    <mergeCell ref="N196:R196"/>
    <mergeCell ref="E196:F196"/>
    <mergeCell ref="B201:X201"/>
    <mergeCell ref="B199:M200"/>
    <mergeCell ref="E198:F198"/>
    <mergeCell ref="E197:F197"/>
    <mergeCell ref="N197:R197"/>
    <mergeCell ref="N198:R198"/>
    <mergeCell ref="N199:T199"/>
    <mergeCell ref="N200:T200"/>
    <mergeCell ref="N189:R189"/>
    <mergeCell ref="N190:R190"/>
    <mergeCell ref="E189:F189"/>
    <mergeCell ref="E190:F190"/>
    <mergeCell ref="E191:F191"/>
    <mergeCell ref="E192:F192"/>
    <mergeCell ref="N191:R191"/>
    <mergeCell ref="N192:R192"/>
    <mergeCell ref="N193:R193"/>
    <mergeCell ref="E193:F193"/>
    <mergeCell ref="E188:F188"/>
    <mergeCell ref="N179:R179"/>
    <mergeCell ref="N176:R176"/>
    <mergeCell ref="N177:R177"/>
    <mergeCell ref="N178:R178"/>
    <mergeCell ref="N180:R180"/>
    <mergeCell ref="N181:R181"/>
    <mergeCell ref="N182:R182"/>
    <mergeCell ref="N183:R183"/>
    <mergeCell ref="N184:R184"/>
    <mergeCell ref="N185:R185"/>
    <mergeCell ref="N186:R186"/>
    <mergeCell ref="N187:R187"/>
    <mergeCell ref="N188:R18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B174:X174"/>
    <mergeCell ref="B172:M173"/>
    <mergeCell ref="N172:T172"/>
    <mergeCell ref="N175:R175"/>
    <mergeCell ref="N173:T173"/>
    <mergeCell ref="E175:F175"/>
    <mergeCell ref="E176:F176"/>
    <mergeCell ref="E177:F177"/>
    <mergeCell ref="E178:F178"/>
    <mergeCell ref="N170:R170"/>
    <mergeCell ref="N171:R171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N161:R161"/>
    <mergeCell ref="N162:R162"/>
    <mergeCell ref="N163:R163"/>
    <mergeCell ref="N164:R164"/>
    <mergeCell ref="N165:R165"/>
    <mergeCell ref="N166:R166"/>
    <mergeCell ref="N167:R167"/>
    <mergeCell ref="N168:R168"/>
    <mergeCell ref="N169:R169"/>
    <mergeCell ref="E150:F150"/>
    <mergeCell ref="E158:F158"/>
    <mergeCell ref="E159:F159"/>
    <mergeCell ref="E160:F160"/>
    <mergeCell ref="N155:T155"/>
    <mergeCell ref="N154:R154"/>
    <mergeCell ref="N150:R150"/>
    <mergeCell ref="N158:R158"/>
    <mergeCell ref="B153:X153"/>
    <mergeCell ref="B151:M152"/>
    <mergeCell ref="N152:T152"/>
    <mergeCell ref="N151:T151"/>
    <mergeCell ref="B155:M156"/>
    <mergeCell ref="N156:T156"/>
    <mergeCell ref="B157:X157"/>
    <mergeCell ref="E154:F154"/>
    <mergeCell ref="N159:R159"/>
    <mergeCell ref="N160:R160"/>
    <mergeCell ref="N141:R141"/>
    <mergeCell ref="N142:R142"/>
    <mergeCell ref="N143:R143"/>
    <mergeCell ref="N144:R144"/>
    <mergeCell ref="N145:R145"/>
    <mergeCell ref="N146:R146"/>
    <mergeCell ref="N147:R147"/>
    <mergeCell ref="N148:R148"/>
    <mergeCell ref="N149:R149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21:F121"/>
    <mergeCell ref="E122:F122"/>
    <mergeCell ref="E123:F123"/>
    <mergeCell ref="E124:F124"/>
    <mergeCell ref="N125:T125"/>
    <mergeCell ref="E137:F137"/>
    <mergeCell ref="E138:F138"/>
    <mergeCell ref="E139:F139"/>
    <mergeCell ref="E140:F140"/>
    <mergeCell ref="N137:R137"/>
    <mergeCell ref="N138:R138"/>
    <mergeCell ref="N139:R139"/>
    <mergeCell ref="N140:R140"/>
    <mergeCell ref="B112:X112"/>
    <mergeCell ref="N100:T100"/>
    <mergeCell ref="N101:T101"/>
    <mergeCell ref="N103:R103"/>
    <mergeCell ref="N104:R104"/>
    <mergeCell ref="N105:R105"/>
    <mergeCell ref="B129:X129"/>
    <mergeCell ref="B135:X135"/>
    <mergeCell ref="B136:X136"/>
    <mergeCell ref="N133:T133"/>
    <mergeCell ref="N134:T134"/>
    <mergeCell ref="B133:M134"/>
    <mergeCell ref="B128:X128"/>
    <mergeCell ref="B127:X127"/>
    <mergeCell ref="B125:M126"/>
    <mergeCell ref="N126:T126"/>
    <mergeCell ref="N114:R114"/>
    <mergeCell ref="N115:R115"/>
    <mergeCell ref="N116:R116"/>
    <mergeCell ref="N117:T117"/>
    <mergeCell ref="N118:T118"/>
    <mergeCell ref="B117:M118"/>
    <mergeCell ref="B119:X119"/>
    <mergeCell ref="B120:X120"/>
    <mergeCell ref="B100:M101"/>
    <mergeCell ref="B102:X102"/>
    <mergeCell ref="N106:R106"/>
    <mergeCell ref="N107:R107"/>
    <mergeCell ref="N108:R108"/>
    <mergeCell ref="N109:R109"/>
    <mergeCell ref="N110:T110"/>
    <mergeCell ref="B110:M111"/>
    <mergeCell ref="N111:T111"/>
    <mergeCell ref="N84:R84"/>
    <mergeCell ref="E84:F84"/>
    <mergeCell ref="E85:F85"/>
    <mergeCell ref="E86:F86"/>
    <mergeCell ref="E87:F87"/>
    <mergeCell ref="B88:M89"/>
    <mergeCell ref="B90:X90"/>
    <mergeCell ref="N88:T88"/>
    <mergeCell ref="N85:R85"/>
    <mergeCell ref="N89:T89"/>
    <mergeCell ref="N86:R86"/>
    <mergeCell ref="N87:R87"/>
    <mergeCell ref="N68:R68"/>
    <mergeCell ref="N58:R58"/>
    <mergeCell ref="N57:R57"/>
    <mergeCell ref="N53:T53"/>
    <mergeCell ref="N52:T52"/>
    <mergeCell ref="N56:R56"/>
    <mergeCell ref="N51:R51"/>
    <mergeCell ref="N66:R66"/>
    <mergeCell ref="N78:R78"/>
    <mergeCell ref="N72:R72"/>
    <mergeCell ref="N71:R71"/>
    <mergeCell ref="N70:R70"/>
    <mergeCell ref="N69:R69"/>
    <mergeCell ref="N73:R73"/>
    <mergeCell ref="N74:R74"/>
    <mergeCell ref="N75:R75"/>
    <mergeCell ref="N76:R76"/>
    <mergeCell ref="N77:R77"/>
    <mergeCell ref="B61:X61"/>
    <mergeCell ref="B62:X62"/>
    <mergeCell ref="B59:M60"/>
    <mergeCell ref="N60:T60"/>
    <mergeCell ref="N59:T59"/>
    <mergeCell ref="N63:R63"/>
    <mergeCell ref="N64:R64"/>
    <mergeCell ref="N65:R65"/>
    <mergeCell ref="N67:R67"/>
    <mergeCell ref="B32:M33"/>
    <mergeCell ref="B34:X34"/>
    <mergeCell ref="B39:X39"/>
    <mergeCell ref="B37:M38"/>
    <mergeCell ref="N36:R36"/>
    <mergeCell ref="N40:R40"/>
    <mergeCell ref="N44:R44"/>
    <mergeCell ref="N50:R50"/>
    <mergeCell ref="B55:X55"/>
    <mergeCell ref="B54:X54"/>
    <mergeCell ref="B52:M53"/>
    <mergeCell ref="B49:X49"/>
    <mergeCell ref="B48:X48"/>
    <mergeCell ref="B47:X47"/>
    <mergeCell ref="N46:T46"/>
    <mergeCell ref="B45:M46"/>
    <mergeCell ref="N45:T45"/>
    <mergeCell ref="B43:X43"/>
    <mergeCell ref="N42:T42"/>
    <mergeCell ref="B41:M42"/>
    <mergeCell ref="N41:T41"/>
    <mergeCell ref="N26:R26"/>
    <mergeCell ref="N27:R27"/>
    <mergeCell ref="N32:T32"/>
    <mergeCell ref="N33:T33"/>
    <mergeCell ref="N28:R28"/>
    <mergeCell ref="N29:R29"/>
    <mergeCell ref="N37:T37"/>
    <mergeCell ref="N38:T38"/>
    <mergeCell ref="N30:R30"/>
    <mergeCell ref="N31:R31"/>
    <mergeCell ref="N35:R35"/>
    <mergeCell ref="B19:X19"/>
    <mergeCell ref="B20:X20"/>
    <mergeCell ref="B21:X21"/>
    <mergeCell ref="N22:R22"/>
    <mergeCell ref="E22:F22"/>
    <mergeCell ref="N23:T23"/>
    <mergeCell ref="B23:M24"/>
    <mergeCell ref="N24:T24"/>
    <mergeCell ref="B25:X25"/>
    <mergeCell ref="N99:R99"/>
    <mergeCell ref="E132:F132"/>
    <mergeCell ref="E131:F131"/>
    <mergeCell ref="E130:F130"/>
    <mergeCell ref="E116:F116"/>
    <mergeCell ref="E115:F115"/>
    <mergeCell ref="E114:F114"/>
    <mergeCell ref="E113:F113"/>
    <mergeCell ref="E109:F109"/>
    <mergeCell ref="E108:F108"/>
    <mergeCell ref="E107:F107"/>
    <mergeCell ref="E105:F105"/>
    <mergeCell ref="E104:F104"/>
    <mergeCell ref="E103:F103"/>
    <mergeCell ref="E106:F106"/>
    <mergeCell ref="E99:F99"/>
    <mergeCell ref="N132:R132"/>
    <mergeCell ref="N131:R131"/>
    <mergeCell ref="N130:R130"/>
    <mergeCell ref="N124:R124"/>
    <mergeCell ref="N123:R123"/>
    <mergeCell ref="N122:R122"/>
    <mergeCell ref="N121:R121"/>
    <mergeCell ref="N113:R113"/>
    <mergeCell ref="E75:F75"/>
    <mergeCell ref="N91:R91"/>
    <mergeCell ref="N92:R92"/>
    <mergeCell ref="N93:R93"/>
    <mergeCell ref="N94:R94"/>
    <mergeCell ref="N95:R95"/>
    <mergeCell ref="N96:R96"/>
    <mergeCell ref="N97:R97"/>
    <mergeCell ref="N98:R98"/>
    <mergeCell ref="E92:F92"/>
    <mergeCell ref="E93:F93"/>
    <mergeCell ref="E94:F94"/>
    <mergeCell ref="E95:F95"/>
    <mergeCell ref="E96:F96"/>
    <mergeCell ref="E97:F97"/>
    <mergeCell ref="E98:F98"/>
    <mergeCell ref="N79:T79"/>
    <mergeCell ref="B79:M80"/>
    <mergeCell ref="N80:T80"/>
    <mergeCell ref="B81:X81"/>
    <mergeCell ref="N82:R82"/>
    <mergeCell ref="E82:F82"/>
    <mergeCell ref="E83:F83"/>
    <mergeCell ref="N83:R83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A17:A18"/>
    <mergeCell ref="D17:D18"/>
    <mergeCell ref="E76:F76"/>
    <mergeCell ref="E77:F77"/>
    <mergeCell ref="E78:F78"/>
    <mergeCell ref="E91:F91"/>
    <mergeCell ref="E50:F50"/>
    <mergeCell ref="E51:F51"/>
    <mergeCell ref="E56:F56"/>
    <mergeCell ref="E57:F57"/>
    <mergeCell ref="E58:F58"/>
    <mergeCell ref="E29:F29"/>
    <mergeCell ref="E30:F30"/>
    <mergeCell ref="E31:F31"/>
    <mergeCell ref="E26:F26"/>
    <mergeCell ref="E27:F27"/>
    <mergeCell ref="E28:F28"/>
    <mergeCell ref="E36:F36"/>
    <mergeCell ref="E35:F35"/>
    <mergeCell ref="E44:F44"/>
    <mergeCell ref="E40:F40"/>
    <mergeCell ref="E63:F63"/>
    <mergeCell ref="E64:F64"/>
    <mergeCell ref="E65:F65"/>
    <mergeCell ref="B12:L12"/>
    <mergeCell ref="O12:P12"/>
    <mergeCell ref="B13:L13"/>
    <mergeCell ref="O13:P13"/>
    <mergeCell ref="B14:L14"/>
    <mergeCell ref="B15:L15"/>
    <mergeCell ref="N15:R16"/>
    <mergeCell ref="E17:F18"/>
    <mergeCell ref="K17:K18"/>
    <mergeCell ref="N17:R18"/>
    <mergeCell ref="B17:B18"/>
    <mergeCell ref="C17:C18"/>
    <mergeCell ref="L17:L18"/>
    <mergeCell ref="M17:M18"/>
    <mergeCell ref="O11:P11"/>
    <mergeCell ref="K9:L9"/>
    <mergeCell ref="I9:J9"/>
    <mergeCell ref="G9:H9"/>
    <mergeCell ref="E9:F9"/>
    <mergeCell ref="I10:L10"/>
    <mergeCell ref="E10:F10"/>
    <mergeCell ref="G10:H10"/>
    <mergeCell ref="B9:D9"/>
    <mergeCell ref="B10:D10"/>
    <mergeCell ref="T10:U10"/>
    <mergeCell ref="T6:U9"/>
    <mergeCell ref="R6:S9"/>
    <mergeCell ref="T5:U5"/>
    <mergeCell ref="R5:S5"/>
    <mergeCell ref="E1:G1"/>
    <mergeCell ref="B5:D5"/>
    <mergeCell ref="B6:D6"/>
    <mergeCell ref="E5:F5"/>
    <mergeCell ref="G5:H5"/>
    <mergeCell ref="E6:L6"/>
    <mergeCell ref="I1:O1"/>
    <mergeCell ref="I5:L5"/>
    <mergeCell ref="E7:L7"/>
    <mergeCell ref="N2:U3"/>
    <mergeCell ref="P1:R1"/>
    <mergeCell ref="O5:P5"/>
    <mergeCell ref="O6:P6"/>
    <mergeCell ref="E8:L8"/>
    <mergeCell ref="B8:D8"/>
    <mergeCell ref="O8:P8"/>
    <mergeCell ref="O9:P9"/>
    <mergeCell ref="O10:P10"/>
    <mergeCell ref="Z17:Z18"/>
    <mergeCell ref="Y17:Y18"/>
    <mergeCell ref="X17:X18"/>
    <mergeCell ref="W17:W18"/>
    <mergeCell ref="V17:V18"/>
    <mergeCell ref="U17:U18"/>
    <mergeCell ref="S17:T17"/>
    <mergeCell ref="T12:U12"/>
    <mergeCell ref="T11:U11"/>
  </mergeCells>
  <conditionalFormatting sqref="B8:L8 B9:D10 N9:P13">
    <cfRule type="expression" dxfId="7" priority="8" stopIfTrue="1">
      <formula>IF($T$5="самовывоз", 1, 0)</formula>
    </cfRule>
  </conditionalFormatting>
  <conditionalFormatting sqref="I10:L10">
    <cfRule type="expression" dxfId="6" priority="7" stopIfTrue="1">
      <formula>IF($T$5="самовывоз", 1, 0)</formula>
    </cfRule>
  </conditionalFormatting>
  <conditionalFormatting sqref="K9:L9">
    <cfRule type="expression" dxfId="5" priority="6" stopIfTrue="1">
      <formula>IF($T$5="самовывоз", 1, 0)</formula>
    </cfRule>
  </conditionalFormatting>
  <conditionalFormatting sqref="I9:J9">
    <cfRule type="expression" dxfId="4" priority="5" stopIfTrue="1">
      <formula>IF($T$5="самовывоз", 1, 0)</formula>
    </cfRule>
  </conditionalFormatting>
  <conditionalFormatting sqref="G9:H9">
    <cfRule type="expression" dxfId="3" priority="4" stopIfTrue="1">
      <formula>IF($T$5="самовывоз", 1, 0)</formula>
    </cfRule>
  </conditionalFormatting>
  <conditionalFormatting sqref="G10:H10">
    <cfRule type="expression" dxfId="2" priority="3" stopIfTrue="1">
      <formula>IF($T$5="самовывоз", 1, 0)</formula>
    </cfRule>
  </conditionalFormatting>
  <conditionalFormatting sqref="E9:F9">
    <cfRule type="expression" dxfId="1" priority="2" stopIfTrue="1">
      <formula>IF($T$5="самовывоз", 1, 0)</formula>
    </cfRule>
  </conditionalFormatting>
  <conditionalFormatting sqref="E10:F10">
    <cfRule type="expression" dxfId="0" priority="1" stopIfTrue="1">
      <formula>IF($T$5="самовывоз", 1, 0)</formula>
    </cfRule>
  </conditionalFormatting>
  <pageMargins left="0.70000004768371604" right="0.70000004768371604" top="0.75" bottom="0.75" header="0.30000001192092901" footer="0.3000000119209290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Лист1</vt:lpstr>
      <vt:lpstr>Лист2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modified xsi:type="dcterms:W3CDTF">2023-11-15T05:24:47Z</dcterms:modified>
</cp:coreProperties>
</file>