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4,11,23 Коныгин\"/>
    </mc:Choice>
  </mc:AlternateContent>
  <xr:revisionPtr revIDLastSave="0" documentId="13_ncr:1_{1B36EBCB-D183-456C-A530-731C03A071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1" l="1"/>
  <c r="V457" i="1"/>
  <c r="V455" i="1"/>
  <c r="W454" i="1"/>
  <c r="V454" i="1"/>
  <c r="X453" i="1"/>
  <c r="X454" i="1" s="1"/>
  <c r="W453" i="1"/>
  <c r="T466" i="1" s="1"/>
  <c r="N453" i="1"/>
  <c r="V450" i="1"/>
  <c r="W449" i="1"/>
  <c r="V449" i="1"/>
  <c r="X448" i="1"/>
  <c r="W448" i="1"/>
  <c r="X447" i="1"/>
  <c r="X449" i="1" s="1"/>
  <c r="W447" i="1"/>
  <c r="W450" i="1" s="1"/>
  <c r="V445" i="1"/>
  <c r="V444" i="1"/>
  <c r="W443" i="1"/>
  <c r="X443" i="1" s="1"/>
  <c r="W442" i="1"/>
  <c r="V440" i="1"/>
  <c r="V439" i="1"/>
  <c r="W438" i="1"/>
  <c r="X438" i="1" s="1"/>
  <c r="W437" i="1"/>
  <c r="V435" i="1"/>
  <c r="V434" i="1"/>
  <c r="W433" i="1"/>
  <c r="X433" i="1" s="1"/>
  <c r="W432" i="1"/>
  <c r="V428" i="1"/>
  <c r="V427" i="1"/>
  <c r="W426" i="1"/>
  <c r="X426" i="1" s="1"/>
  <c r="N426" i="1"/>
  <c r="W425" i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W416" i="1"/>
  <c r="N416" i="1"/>
  <c r="V414" i="1"/>
  <c r="V413" i="1"/>
  <c r="W412" i="1"/>
  <c r="X412" i="1" s="1"/>
  <c r="N412" i="1"/>
  <c r="W411" i="1"/>
  <c r="X411" i="1" s="1"/>
  <c r="X413" i="1" s="1"/>
  <c r="N411" i="1"/>
  <c r="V409" i="1"/>
  <c r="V408" i="1"/>
  <c r="W407" i="1"/>
  <c r="X407" i="1" s="1"/>
  <c r="N407" i="1"/>
  <c r="W406" i="1"/>
  <c r="X406" i="1" s="1"/>
  <c r="N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V395" i="1"/>
  <c r="V394" i="1"/>
  <c r="W393" i="1"/>
  <c r="W395" i="1" s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W384" i="1"/>
  <c r="X384" i="1" s="1"/>
  <c r="N384" i="1"/>
  <c r="W383" i="1"/>
  <c r="N383" i="1"/>
  <c r="V381" i="1"/>
  <c r="V380" i="1"/>
  <c r="W379" i="1"/>
  <c r="X379" i="1" s="1"/>
  <c r="N379" i="1"/>
  <c r="W378" i="1"/>
  <c r="X378" i="1" s="1"/>
  <c r="X380" i="1" s="1"/>
  <c r="N378" i="1"/>
  <c r="V375" i="1"/>
  <c r="V374" i="1"/>
  <c r="W373" i="1"/>
  <c r="W375" i="1" s="1"/>
  <c r="V371" i="1"/>
  <c r="V370" i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N363" i="1"/>
  <c r="W362" i="1"/>
  <c r="N362" i="1"/>
  <c r="V360" i="1"/>
  <c r="V359" i="1"/>
  <c r="W358" i="1"/>
  <c r="X358" i="1" s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N346" i="1"/>
  <c r="V344" i="1"/>
  <c r="V343" i="1"/>
  <c r="W342" i="1"/>
  <c r="X342" i="1" s="1"/>
  <c r="N342" i="1"/>
  <c r="X341" i="1"/>
  <c r="X343" i="1" s="1"/>
  <c r="W341" i="1"/>
  <c r="N341" i="1"/>
  <c r="V337" i="1"/>
  <c r="W336" i="1"/>
  <c r="V336" i="1"/>
  <c r="X335" i="1"/>
  <c r="X336" i="1" s="1"/>
  <c r="W335" i="1"/>
  <c r="W337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N328" i="1"/>
  <c r="V326" i="1"/>
  <c r="V325" i="1"/>
  <c r="W324" i="1"/>
  <c r="X324" i="1" s="1"/>
  <c r="N324" i="1"/>
  <c r="W323" i="1"/>
  <c r="W325" i="1" s="1"/>
  <c r="N323" i="1"/>
  <c r="V321" i="1"/>
  <c r="V320" i="1"/>
  <c r="W319" i="1"/>
  <c r="X319" i="1" s="1"/>
  <c r="N319" i="1"/>
  <c r="W318" i="1"/>
  <c r="X318" i="1" s="1"/>
  <c r="N318" i="1"/>
  <c r="W317" i="1"/>
  <c r="X317" i="1" s="1"/>
  <c r="N317" i="1"/>
  <c r="W316" i="1"/>
  <c r="N316" i="1"/>
  <c r="V313" i="1"/>
  <c r="V312" i="1"/>
  <c r="W311" i="1"/>
  <c r="N311" i="1"/>
  <c r="V309" i="1"/>
  <c r="V308" i="1"/>
  <c r="W307" i="1"/>
  <c r="N307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7" i="1"/>
  <c r="V286" i="1"/>
  <c r="W285" i="1"/>
  <c r="W287" i="1" s="1"/>
  <c r="N285" i="1"/>
  <c r="V283" i="1"/>
  <c r="V282" i="1"/>
  <c r="W281" i="1"/>
  <c r="W283" i="1" s="1"/>
  <c r="N281" i="1"/>
  <c r="V279" i="1"/>
  <c r="V278" i="1"/>
  <c r="W277" i="1"/>
  <c r="X277" i="1" s="1"/>
  <c r="W276" i="1"/>
  <c r="X276" i="1" s="1"/>
  <c r="N276" i="1"/>
  <c r="W275" i="1"/>
  <c r="N275" i="1"/>
  <c r="V273" i="1"/>
  <c r="V272" i="1"/>
  <c r="W271" i="1"/>
  <c r="N271" i="1"/>
  <c r="V268" i="1"/>
  <c r="V267" i="1"/>
  <c r="W266" i="1"/>
  <c r="X266" i="1" s="1"/>
  <c r="N266" i="1"/>
  <c r="W265" i="1"/>
  <c r="X265" i="1" s="1"/>
  <c r="X267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W243" i="1"/>
  <c r="X243" i="1" s="1"/>
  <c r="N243" i="1"/>
  <c r="W242" i="1"/>
  <c r="X242" i="1" s="1"/>
  <c r="W241" i="1"/>
  <c r="X241" i="1" s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V216" i="1"/>
  <c r="V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3" i="1"/>
  <c r="V192" i="1"/>
  <c r="W191" i="1"/>
  <c r="X191" i="1" s="1"/>
  <c r="N191" i="1"/>
  <c r="W190" i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N134" i="1"/>
  <c r="V130" i="1"/>
  <c r="V129" i="1"/>
  <c r="W128" i="1"/>
  <c r="X128" i="1" s="1"/>
  <c r="N128" i="1"/>
  <c r="W127" i="1"/>
  <c r="X127" i="1" s="1"/>
  <c r="N127" i="1"/>
  <c r="X126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15" i="1" l="1"/>
  <c r="W123" i="1"/>
  <c r="W89" i="1"/>
  <c r="W187" i="1"/>
  <c r="X373" i="1"/>
  <c r="X374" i="1" s="1"/>
  <c r="W374" i="1"/>
  <c r="X59" i="1"/>
  <c r="W167" i="1"/>
  <c r="X222" i="1"/>
  <c r="X281" i="1"/>
  <c r="X282" i="1" s="1"/>
  <c r="W282" i="1"/>
  <c r="X285" i="1"/>
  <c r="X286" i="1" s="1"/>
  <c r="W286" i="1"/>
  <c r="W366" i="1"/>
  <c r="W440" i="1"/>
  <c r="X408" i="1"/>
  <c r="V460" i="1"/>
  <c r="V459" i="1"/>
  <c r="X137" i="1"/>
  <c r="X129" i="1"/>
  <c r="X149" i="1"/>
  <c r="W33" i="1"/>
  <c r="X35" i="1"/>
  <c r="X36" i="1" s="1"/>
  <c r="W36" i="1"/>
  <c r="X39" i="1"/>
  <c r="X40" i="1" s="1"/>
  <c r="W40" i="1"/>
  <c r="X43" i="1"/>
  <c r="X44" i="1" s="1"/>
  <c r="W44" i="1"/>
  <c r="E466" i="1"/>
  <c r="X82" i="1"/>
  <c r="X89" i="1" s="1"/>
  <c r="W103" i="1"/>
  <c r="X117" i="1"/>
  <c r="X122" i="1" s="1"/>
  <c r="I466" i="1"/>
  <c r="X163" i="1"/>
  <c r="X167" i="1" s="1"/>
  <c r="X214" i="1"/>
  <c r="X215" i="1" s="1"/>
  <c r="W215" i="1"/>
  <c r="W245" i="1"/>
  <c r="X245" i="1"/>
  <c r="X323" i="1"/>
  <c r="X325" i="1" s="1"/>
  <c r="X362" i="1"/>
  <c r="X366" i="1" s="1"/>
  <c r="X393" i="1"/>
  <c r="X394" i="1" s="1"/>
  <c r="W394" i="1"/>
  <c r="X437" i="1"/>
  <c r="X439" i="1" s="1"/>
  <c r="W439" i="1"/>
  <c r="H9" i="1"/>
  <c r="A10" i="1"/>
  <c r="B466" i="1"/>
  <c r="W458" i="1"/>
  <c r="W457" i="1"/>
  <c r="W24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188" i="1"/>
  <c r="W193" i="1"/>
  <c r="X190" i="1"/>
  <c r="X192" i="1" s="1"/>
  <c r="W211" i="1"/>
  <c r="W233" i="1"/>
  <c r="W238" i="1"/>
  <c r="X235" i="1"/>
  <c r="X238" i="1" s="1"/>
  <c r="W246" i="1"/>
  <c r="W251" i="1"/>
  <c r="X248" i="1"/>
  <c r="X251" i="1" s="1"/>
  <c r="W262" i="1"/>
  <c r="W268" i="1"/>
  <c r="M466" i="1"/>
  <c r="W272" i="1"/>
  <c r="X271" i="1"/>
  <c r="X272" i="1" s="1"/>
  <c r="W273" i="1"/>
  <c r="W279" i="1"/>
  <c r="X275" i="1"/>
  <c r="X278" i="1" s="1"/>
  <c r="W299" i="1"/>
  <c r="W305" i="1"/>
  <c r="W308" i="1"/>
  <c r="W309" i="1"/>
  <c r="X307" i="1"/>
  <c r="X308" i="1" s="1"/>
  <c r="W367" i="1"/>
  <c r="W370" i="1"/>
  <c r="X369" i="1"/>
  <c r="X370" i="1" s="1"/>
  <c r="W371" i="1"/>
  <c r="W381" i="1"/>
  <c r="W391" i="1"/>
  <c r="X383" i="1"/>
  <c r="X390" i="1" s="1"/>
  <c r="W390" i="1"/>
  <c r="W408" i="1"/>
  <c r="W414" i="1"/>
  <c r="W422" i="1"/>
  <c r="X416" i="1"/>
  <c r="X422" i="1" s="1"/>
  <c r="W423" i="1"/>
  <c r="W428" i="1"/>
  <c r="X425" i="1"/>
  <c r="X427" i="1" s="1"/>
  <c r="W427" i="1"/>
  <c r="F9" i="1"/>
  <c r="J9" i="1"/>
  <c r="X22" i="1"/>
  <c r="X23" i="1" s="1"/>
  <c r="W23" i="1"/>
  <c r="V456" i="1"/>
  <c r="X26" i="1"/>
  <c r="X32" i="1" s="1"/>
  <c r="C466" i="1"/>
  <c r="W51" i="1"/>
  <c r="D466" i="1"/>
  <c r="W60" i="1"/>
  <c r="X63" i="1"/>
  <c r="X79" i="1" s="1"/>
  <c r="W79" i="1"/>
  <c r="X92" i="1"/>
  <c r="X102" i="1" s="1"/>
  <c r="X105" i="1"/>
  <c r="X114" i="1" s="1"/>
  <c r="F466" i="1"/>
  <c r="W130" i="1"/>
  <c r="G466" i="1"/>
  <c r="W138" i="1"/>
  <c r="H466" i="1"/>
  <c r="W149" i="1"/>
  <c r="X153" i="1"/>
  <c r="X155" i="1" s="1"/>
  <c r="W156" i="1"/>
  <c r="X158" i="1"/>
  <c r="X160" i="1" s="1"/>
  <c r="X170" i="1"/>
  <c r="X187" i="1" s="1"/>
  <c r="W192" i="1"/>
  <c r="X211" i="1"/>
  <c r="W222" i="1"/>
  <c r="W223" i="1"/>
  <c r="W232" i="1"/>
  <c r="X225" i="1"/>
  <c r="X232" i="1" s="1"/>
  <c r="W239" i="1"/>
  <c r="W252" i="1"/>
  <c r="L466" i="1"/>
  <c r="W263" i="1"/>
  <c r="X255" i="1"/>
  <c r="X262" i="1" s="1"/>
  <c r="W267" i="1"/>
  <c r="W278" i="1"/>
  <c r="X299" i="1"/>
  <c r="W304" i="1"/>
  <c r="P466" i="1"/>
  <c r="W435" i="1"/>
  <c r="W444" i="1"/>
  <c r="X442" i="1"/>
  <c r="X444" i="1" s="1"/>
  <c r="J466" i="1"/>
  <c r="W212" i="1"/>
  <c r="N466" i="1"/>
  <c r="W300" i="1"/>
  <c r="W312" i="1"/>
  <c r="X311" i="1"/>
  <c r="X312" i="1" s="1"/>
  <c r="W313" i="1"/>
  <c r="O466" i="1"/>
  <c r="W321" i="1"/>
  <c r="X316" i="1"/>
  <c r="X320" i="1" s="1"/>
  <c r="W320" i="1"/>
  <c r="W326" i="1"/>
  <c r="W333" i="1"/>
  <c r="X328" i="1"/>
  <c r="X332" i="1" s="1"/>
  <c r="W332" i="1"/>
  <c r="W344" i="1"/>
  <c r="W360" i="1"/>
  <c r="X346" i="1"/>
  <c r="X359" i="1" s="1"/>
  <c r="W359" i="1"/>
  <c r="Q466" i="1"/>
  <c r="R466" i="1"/>
  <c r="W413" i="1"/>
  <c r="S466" i="1"/>
  <c r="W434" i="1"/>
  <c r="X432" i="1"/>
  <c r="X434" i="1" s="1"/>
  <c r="W445" i="1"/>
  <c r="W343" i="1"/>
  <c r="W380" i="1"/>
  <c r="W409" i="1"/>
  <c r="W455" i="1"/>
  <c r="X461" i="1" l="1"/>
  <c r="W456" i="1"/>
  <c r="W460" i="1"/>
  <c r="W459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<sst xmlns="http://schemas.openxmlformats.org/spreadsheetml/2006/main" count="1912" uniqueCount="649">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</sst>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4" t="s">
        <v>10</v>
      </c>
      <c r="O5" s="533">
        <v>45242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Воскресенье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0.375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60</v>
      </c>
      <c r="W49" s="305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5.5555555555555554</v>
      </c>
      <c r="W51" s="306">
        <f>IFERROR(W49/H49,"0")+IFERROR(W50/H50,"0")</f>
        <v>6.0000000000000009</v>
      </c>
      <c r="X51" s="306">
        <f>IFERROR(IF(X49="",0,X49),"0")+IFERROR(IF(X50="",0,X50),"0")</f>
        <v>0.1305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60</v>
      </c>
      <c r="W52" s="306">
        <f>IFERROR(SUM(W49:W50),"0")</f>
        <v>64.800000000000011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20</v>
      </c>
      <c r="W63" s="305">
        <f t="shared" ref="W63:W78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100</v>
      </c>
      <c r="W64" s="305">
        <f t="shared" si="2"/>
        <v>108</v>
      </c>
      <c r="X64" s="36">
        <f>IFERROR(IF(W64=0,"",ROUNDUP(W64/H64,0)*0.02175),"")</f>
        <v>0.21749999999999997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12</v>
      </c>
      <c r="W69" s="305">
        <f t="shared" si="2"/>
        <v>12</v>
      </c>
      <c r="X69" s="36">
        <f t="shared" si="3"/>
        <v>2.811E-2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14.044973544973546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15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0.28910999999999998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132</v>
      </c>
      <c r="W80" s="306">
        <f>IFERROR(SUM(W63:W78),"0")</f>
        <v>142.4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36</v>
      </c>
      <c r="W96" s="305">
        <f t="shared" si="5"/>
        <v>36</v>
      </c>
      <c r="X96" s="36">
        <f>IFERROR(IF(W96=0,"",ROUNDUP(W96/H96,0)*0.02175),"")</f>
        <v>8.6999999999999994E-2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4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4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8.6999999999999994E-2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36</v>
      </c>
      <c r="W103" s="306">
        <f>IFERROR(SUM(W92:W101),"0")</f>
        <v>36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100</v>
      </c>
      <c r="W106" s="305">
        <f t="shared" si="6"/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11.904761904761905</v>
      </c>
      <c r="W114" s="306">
        <f>IFERROR(W105/H105,"0")+IFERROR(W106/H106,"0")+IFERROR(W107/H107,"0")+IFERROR(W108/H108,"0")+IFERROR(W109/H109,"0")+IFERROR(W110/H110,"0")+IFERROR(W111/H111,"0")+IFERROR(W112/H112,"0")+IFERROR(W113/H113,"0")</f>
        <v>12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0.26100000000000001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100</v>
      </c>
      <c r="W115" s="306">
        <f>IFERROR(SUM(W105:W113),"0")</f>
        <v>100.80000000000001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50</v>
      </c>
      <c r="W118" s="305">
        <f>IFERROR(IF(V118="",0,CEILING((V118/$H118),1)*$H118),"")</f>
        <v>56.699999999999996</v>
      </c>
      <c r="X118" s="36">
        <f>IFERROR(IF(W118=0,"",ROUNDUP(W118/H118,0)*0.02175),"")</f>
        <v>0.15225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6.1728395061728394</v>
      </c>
      <c r="W122" s="306">
        <f>IFERROR(W117/H117,"0")+IFERROR(W118/H118,"0")+IFERROR(W119/H119,"0")+IFERROR(W120/H120,"0")+IFERROR(W121/H121,"0")</f>
        <v>7</v>
      </c>
      <c r="X122" s="306">
        <f>IFERROR(IF(X117="",0,X117),"0")+IFERROR(IF(X118="",0,X118),"0")+IFERROR(IF(X119="",0,X119),"0")+IFERROR(IF(X120="",0,X120),"0")+IFERROR(IF(X121="",0,X121),"0")</f>
        <v>0.15225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50</v>
      </c>
      <c r="W123" s="306">
        <f>IFERROR(SUM(W117:W121),"0")</f>
        <v>56.699999999999996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150</v>
      </c>
      <c r="W126" s="305">
        <f>IFERROR(IF(V126="",0,CEILING((V126/$H126),1)*$H126),"")</f>
        <v>153.9</v>
      </c>
      <c r="X126" s="36">
        <f>IFERROR(IF(W126=0,"",ROUNDUP(W126/H126,0)*0.02175),"")</f>
        <v>0.41324999999999995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18.518518518518519</v>
      </c>
      <c r="W129" s="306">
        <f>IFERROR(W126/H126,"0")+IFERROR(W127/H127,"0")+IFERROR(W128/H128,"0")</f>
        <v>19</v>
      </c>
      <c r="X129" s="306">
        <f>IFERROR(IF(X126="",0,X126),"0")+IFERROR(IF(X127="",0,X127),"0")+IFERROR(IF(X128="",0,X128),"0")</f>
        <v>0.41324999999999995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150</v>
      </c>
      <c r="W130" s="306">
        <f>IFERROR(SUM(W126:W128),"0")</f>
        <v>153.9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0</v>
      </c>
      <c r="W141" s="305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0</v>
      </c>
      <c r="W149" s="306">
        <f>IFERROR(W141/H141,"0")+IFERROR(W142/H142,"0")+IFERROR(W143/H143,"0")+IFERROR(W144/H144,"0")+IFERROR(W145/H145,"0")+IFERROR(W146/H146,"0")+IFERROR(W147/H147,"0")+IFERROR(W148/H148,"0")</f>
        <v>0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0</v>
      </c>
      <c r="W150" s="306">
        <f>IFERROR(SUM(W141:W148),"0")</f>
        <v>0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0</v>
      </c>
      <c r="W163" s="30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0</v>
      </c>
      <c r="W164" s="30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0</v>
      </c>
      <c r="W167" s="306">
        <f>IFERROR(W163/H163,"0")+IFERROR(W164/H164,"0")+IFERROR(W165/H165,"0")+IFERROR(W166/H166,"0")</f>
        <v>0</v>
      </c>
      <c r="X167" s="306">
        <f>IFERROR(IF(X163="",0,X163),"0")+IFERROR(IF(X164="",0,X164),"0")+IFERROR(IF(X165="",0,X165),"0")+IFERROR(IF(X166="",0,X166),"0")</f>
        <v>0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0</v>
      </c>
      <c r="W168" s="306">
        <f>IFERROR(SUM(W163:W166),"0")</f>
        <v>0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0</v>
      </c>
      <c r="W171" s="305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0</v>
      </c>
      <c r="W188" s="306">
        <f>IFERROR(SUM(W170:W186),"0")</f>
        <v>0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0</v>
      </c>
      <c r="W192" s="306">
        <f>IFERROR(W190/H190,"0")+IFERROR(W191/H191,"0")</f>
        <v>0</v>
      </c>
      <c r="X192" s="306">
        <f>IFERROR(IF(X190="",0,X190),"0")+IFERROR(IF(X191="",0,X191),"0")</f>
        <v>0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0</v>
      </c>
      <c r="W193" s="306">
        <f>IFERROR(SUM(W190:W191),"0")</f>
        <v>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0</v>
      </c>
      <c r="W212" s="306">
        <f>IFERROR(SUM(W196:W210),"0")</f>
        <v>0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40</v>
      </c>
      <c r="W218" s="305">
        <f>IFERROR(IF(V218="",0,CEILING((V218/$H218),1)*$H218),"")</f>
        <v>42</v>
      </c>
      <c r="X218" s="36">
        <f>IFERROR(IF(W218=0,"",ROUNDUP(W218/H218,0)*0.00753),"")</f>
        <v>7.5300000000000006E-2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100</v>
      </c>
      <c r="W219" s="305">
        <f>IFERROR(IF(V219="",0,CEILING((V219/$H219),1)*$H219),"")</f>
        <v>100.80000000000001</v>
      </c>
      <c r="X219" s="36">
        <f>IFERROR(IF(W219=0,"",ROUNDUP(W219/H219,0)*0.00753),"")</f>
        <v>0.18071999999999999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33.333333333333336</v>
      </c>
      <c r="W222" s="306">
        <f>IFERROR(W218/H218,"0")+IFERROR(W219/H219,"0")+IFERROR(W220/H220,"0")+IFERROR(W221/H221,"0")</f>
        <v>34</v>
      </c>
      <c r="X222" s="306">
        <f>IFERROR(IF(X218="",0,X218),"0")+IFERROR(IF(X219="",0,X219),"0")+IFERROR(IF(X220="",0,X220),"0")+IFERROR(IF(X221="",0,X221),"0")</f>
        <v>0.25602000000000003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140</v>
      </c>
      <c r="W223" s="306">
        <f>IFERROR(SUM(W218:W221),"0")</f>
        <v>142.80000000000001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460</v>
      </c>
      <c r="W225" s="305">
        <f t="shared" ref="W225:W231" si="12">IFERROR(IF(V225="",0,CEILING((V225/$H225),1)*$H225),"")</f>
        <v>461.7</v>
      </c>
      <c r="X225" s="36">
        <f>IFERROR(IF(W225=0,"",ROUNDUP(W225/H225,0)*0.02175),"")</f>
        <v>1.2397499999999999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56.790123456790127</v>
      </c>
      <c r="W232" s="306">
        <f>IFERROR(W225/H225,"0")+IFERROR(W226/H226,"0")+IFERROR(W227/H227,"0")+IFERROR(W228/H228,"0")+IFERROR(W229/H229,"0")+IFERROR(W230/H230,"0")+IFERROR(W231/H231,"0")</f>
        <v>57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1.2397499999999999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460</v>
      </c>
      <c r="W233" s="306">
        <f>IFERROR(SUM(W225:W231),"0")</f>
        <v>461.7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25</v>
      </c>
      <c r="W235" s="305">
        <f>IFERROR(IF(V235="",0,CEILING((V235/$H235),1)*$H235),"")</f>
        <v>25.200000000000003</v>
      </c>
      <c r="X235" s="36">
        <f>IFERROR(IF(W235=0,"",ROUNDUP(W235/H235,0)*0.02175),"")</f>
        <v>6.5250000000000002E-2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30</v>
      </c>
      <c r="W236" s="305">
        <f>IFERROR(IF(V236="",0,CEILING((V236/$H236),1)*$H236),"")</f>
        <v>31.2</v>
      </c>
      <c r="X236" s="36">
        <f>IFERROR(IF(W236=0,"",ROUNDUP(W236/H236,0)*0.02175),"")</f>
        <v>8.6999999999999994E-2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40</v>
      </c>
      <c r="W237" s="305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11.584249084249084</v>
      </c>
      <c r="W238" s="306">
        <f>IFERROR(W235/H235,"0")+IFERROR(W236/H236,"0")+IFERROR(W237/H237,"0")</f>
        <v>12</v>
      </c>
      <c r="X238" s="306">
        <f>IFERROR(IF(X235="",0,X235),"0")+IFERROR(IF(X236="",0,X236),"0")+IFERROR(IF(X237="",0,X237),"0")</f>
        <v>0.26100000000000001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95</v>
      </c>
      <c r="W239" s="306">
        <f>IFERROR(SUM(W235:W237),"0")</f>
        <v>98.4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130</v>
      </c>
      <c r="W255" s="305">
        <f t="shared" ref="W255:W261" si="13">IFERROR(IF(V255="",0,CEILING((V255/$H255),1)*$H255),"")</f>
        <v>140.4</v>
      </c>
      <c r="X255" s="36">
        <f>IFERROR(IF(W255=0,"",ROUNDUP(W255/H255,0)*0.02175),"")</f>
        <v>0.28275</v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12.037037037037036</v>
      </c>
      <c r="W262" s="306">
        <f>IFERROR(W255/H255,"0")+IFERROR(W256/H256,"0")+IFERROR(W257/H257,"0")+IFERROR(W258/H258,"0")+IFERROR(W259/H259,"0")+IFERROR(W260/H260,"0")+IFERROR(W261/H261,"0")</f>
        <v>13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0.28275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130</v>
      </c>
      <c r="W263" s="306">
        <f>IFERROR(SUM(W255:W261),"0")</f>
        <v>140.4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160</v>
      </c>
      <c r="W275" s="305">
        <f>IFERROR(IF(V275="",0,CEILING((V275/$H275),1)*$H275),"")</f>
        <v>162</v>
      </c>
      <c r="X275" s="36">
        <f>IFERROR(IF(W275=0,"",ROUNDUP(W275/H275,0)*0.02175),"")</f>
        <v>0.43499999999999994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19.753086419753089</v>
      </c>
      <c r="W278" s="306">
        <f>IFERROR(W275/H275,"0")+IFERROR(W276/H276,"0")+IFERROR(W277/H277,"0")</f>
        <v>20</v>
      </c>
      <c r="X278" s="306">
        <f>IFERROR(IF(X275="",0,X275),"0")+IFERROR(IF(X276="",0,X276),"0")+IFERROR(IF(X277="",0,X277),"0")</f>
        <v>0.43499999999999994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160</v>
      </c>
      <c r="W279" s="306">
        <f>IFERROR(SUM(W275:W277),"0")</f>
        <v>162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650</v>
      </c>
      <c r="W291" s="305">
        <f t="shared" ref="W291:W298" si="14">IFERROR(IF(V291="",0,CEILING((V291/$H291),1)*$H291),"")</f>
        <v>660</v>
      </c>
      <c r="X291" s="36">
        <f>IFERROR(IF(W291=0,"",ROUNDUP(W291/H291,0)*0.02175),"")</f>
        <v>0.95699999999999996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130</v>
      </c>
      <c r="W293" s="305">
        <f t="shared" si="14"/>
        <v>135</v>
      </c>
      <c r="X293" s="36">
        <f>IFERROR(IF(W293=0,"",ROUNDUP(W293/H293,0)*0.02175),"")</f>
        <v>0.19574999999999998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65</v>
      </c>
      <c r="W295" s="305">
        <f t="shared" si="14"/>
        <v>75</v>
      </c>
      <c r="X295" s="36">
        <f>IFERROR(IF(W295=0,"",ROUNDUP(W295/H295,0)*0.02175),"")</f>
        <v>0.10874999999999999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56.333333333333336</v>
      </c>
      <c r="W299" s="306">
        <f>IFERROR(W291/H291,"0")+IFERROR(W292/H292,"0")+IFERROR(W293/H293,"0")+IFERROR(W294/H294,"0")+IFERROR(W295/H295,"0")+IFERROR(W296/H296,"0")+IFERROR(W297/H297,"0")+IFERROR(W298/H298,"0")</f>
        <v>58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1.2614999999999998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845</v>
      </c>
      <c r="W300" s="306">
        <f>IFERROR(SUM(W291:W298),"0")</f>
        <v>870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380</v>
      </c>
      <c r="W302" s="305">
        <f>IFERROR(IF(V302="",0,CEILING((V302/$H302),1)*$H302),"")</f>
        <v>390</v>
      </c>
      <c r="X302" s="36">
        <f>IFERROR(IF(W302=0,"",ROUNDUP(W302/H302,0)*0.02175),"")</f>
        <v>0.5655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25.333333333333332</v>
      </c>
      <c r="W304" s="306">
        <f>IFERROR(W302/H302,"0")+IFERROR(W303/H303,"0")</f>
        <v>26</v>
      </c>
      <c r="X304" s="306">
        <f>IFERROR(IF(X302="",0,X302),"0")+IFERROR(IF(X303="",0,X303),"0")</f>
        <v>0.5655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380</v>
      </c>
      <c r="W305" s="306">
        <f>IFERROR(SUM(W302:W303),"0")</f>
        <v>390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55</v>
      </c>
      <c r="W307" s="305">
        <f>IFERROR(IF(V307="",0,CEILING((V307/$H307),1)*$H307),"")</f>
        <v>62.4</v>
      </c>
      <c r="X307" s="36">
        <f>IFERROR(IF(W307=0,"",ROUNDUP(W307/H307,0)*0.02175),"")</f>
        <v>0.17399999999999999</v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7.0512820512820511</v>
      </c>
      <c r="W308" s="306">
        <f>IFERROR(W307/H307,"0")</f>
        <v>8</v>
      </c>
      <c r="X308" s="306">
        <f>IFERROR(IF(X307="",0,X307),"0")</f>
        <v>0.17399999999999999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55</v>
      </c>
      <c r="W309" s="306">
        <f>IFERROR(SUM(W307:W307),"0")</f>
        <v>62.4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700</v>
      </c>
      <c r="W328" s="305">
        <f>IFERROR(IF(V328="",0,CEILING((V328/$H328),1)*$H328),"")</f>
        <v>702</v>
      </c>
      <c r="X328" s="36">
        <f>IFERROR(IF(W328=0,"",ROUNDUP(W328/H328,0)*0.02175),"")</f>
        <v>1.9574999999999998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89.743589743589752</v>
      </c>
      <c r="W332" s="306">
        <f>IFERROR(W328/H328,"0")+IFERROR(W329/H329,"0")+IFERROR(W330/H330,"0")+IFERROR(W331/H331,"0")</f>
        <v>90</v>
      </c>
      <c r="X332" s="306">
        <f>IFERROR(IF(X328="",0,X328),"0")+IFERROR(IF(X329="",0,X329),"0")+IFERROR(IF(X330="",0,X330),"0")+IFERROR(IF(X331="",0,X331),"0")</f>
        <v>1.9574999999999998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700</v>
      </c>
      <c r="W333" s="306">
        <f>IFERROR(SUM(W328:W331),"0")</f>
        <v>702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45</v>
      </c>
      <c r="W346" s="305">
        <f t="shared" ref="W346:W358" si="15">IFERROR(IF(V346="",0,CEILING((V346/$H346),1)*$H346),"")</f>
        <v>46.2</v>
      </c>
      <c r="X346" s="36">
        <f>IFERROR(IF(W346=0,"",ROUNDUP(W346/H346,0)*0.00753),"")</f>
        <v>8.2830000000000001E-2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160</v>
      </c>
      <c r="W347" s="305">
        <f t="shared" si="15"/>
        <v>163.80000000000001</v>
      </c>
      <c r="X347" s="36">
        <f>IFERROR(IF(W347=0,"",ROUNDUP(W347/H347,0)*0.00753),"")</f>
        <v>0.29366999999999999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180</v>
      </c>
      <c r="W348" s="305">
        <f t="shared" si="15"/>
        <v>180.6</v>
      </c>
      <c r="X348" s="36">
        <f>IFERROR(IF(W348=0,"",ROUNDUP(W348/H348,0)*0.00753),"")</f>
        <v>0.32379000000000002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91.666666666666657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93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0.70029000000000008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385</v>
      </c>
      <c r="W360" s="306">
        <f>IFERROR(SUM(W346:W358),"0")</f>
        <v>390.6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160</v>
      </c>
      <c r="W378" s="305">
        <f>IFERROR(IF(V378="",0,CEILING((V378/$H378),1)*$H378),"")</f>
        <v>161.20000000000002</v>
      </c>
      <c r="X378" s="36">
        <f>IFERROR(IF(W378=0,"",ROUNDUP(W378/H378,0)*0.01196),"")</f>
        <v>0.37075999999999998</v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30.769230769230766</v>
      </c>
      <c r="W380" s="306">
        <f>IFERROR(W378/H378,"0")+IFERROR(W379/H379,"0")</f>
        <v>31.000000000000004</v>
      </c>
      <c r="X380" s="306">
        <f>IFERROR(IF(X378="",0,X378),"0")+IFERROR(IF(X379="",0,X379),"0")</f>
        <v>0.37075999999999998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160</v>
      </c>
      <c r="W381" s="306">
        <f>IFERROR(SUM(W378:W379),"0")</f>
        <v>161.20000000000002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140</v>
      </c>
      <c r="W383" s="305">
        <f t="shared" ref="W383:W389" si="17">IFERROR(IF(V383="",0,CEILING((V383/$H383),1)*$H383),"")</f>
        <v>142.80000000000001</v>
      </c>
      <c r="X383" s="36">
        <f>IFERROR(IF(W383=0,"",ROUNDUP(W383/H383,0)*0.00753),"")</f>
        <v>0.25602000000000003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33.333333333333329</v>
      </c>
      <c r="W390" s="306">
        <f>IFERROR(W383/H383,"0")+IFERROR(W384/H384,"0")+IFERROR(W385/H385,"0")+IFERROR(W386/H386,"0")+IFERROR(W387/H387,"0")+IFERROR(W388/H388,"0")+IFERROR(W389/H389,"0")</f>
        <v>34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0.25602000000000003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140</v>
      </c>
      <c r="W391" s="306">
        <f>IFERROR(SUM(W383:W389),"0")</f>
        <v>142.80000000000001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180</v>
      </c>
      <c r="W400" s="305">
        <f t="shared" si="18"/>
        <v>184.8</v>
      </c>
      <c r="X400" s="36">
        <f>IFERROR(IF(W400=0,"",ROUNDUP(W400/H400,0)*0.01196),"")</f>
        <v>0.41860000000000003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90</v>
      </c>
      <c r="W402" s="305">
        <f t="shared" si="18"/>
        <v>95.04</v>
      </c>
      <c r="X402" s="36">
        <f>IFERROR(IF(W402=0,"",ROUNDUP(W402/H402,0)*0.01196),"")</f>
        <v>0.21528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51.136363636363626</v>
      </c>
      <c r="W408" s="306">
        <f>IFERROR(W399/H399,"0")+IFERROR(W400/H400,"0")+IFERROR(W401/H401,"0")+IFERROR(W402/H402,"0")+IFERROR(W403/H403,"0")+IFERROR(W404/H404,"0")+IFERROR(W405/H405,"0")+IFERROR(W406/H406,"0")+IFERROR(W407/H407,"0")</f>
        <v>53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0.63388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270</v>
      </c>
      <c r="W409" s="306">
        <f>IFERROR(SUM(W399:W407),"0")</f>
        <v>279.84000000000003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320</v>
      </c>
      <c r="W411" s="305">
        <f>IFERROR(IF(V411="",0,CEILING((V411/$H411),1)*$H411),"")</f>
        <v>322.08000000000004</v>
      </c>
      <c r="X411" s="36">
        <f>IFERROR(IF(W411=0,"",ROUNDUP(W411/H411,0)*0.01196),"")</f>
        <v>0.72955999999999999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60.606060606060602</v>
      </c>
      <c r="W413" s="306">
        <f>IFERROR(W411/H411,"0")+IFERROR(W412/H412,"0")</f>
        <v>61.000000000000007</v>
      </c>
      <c r="X413" s="306">
        <f>IFERROR(IF(X411="",0,X411),"0")+IFERROR(IF(X412="",0,X412),"0")</f>
        <v>0.72955999999999999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320</v>
      </c>
      <c r="W414" s="306">
        <f>IFERROR(SUM(W411:W412),"0")</f>
        <v>322.08000000000004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130</v>
      </c>
      <c r="W416" s="305">
        <f t="shared" ref="W416:W421" si="19">IFERROR(IF(V416="",0,CEILING((V416/$H416),1)*$H416),"")</f>
        <v>132</v>
      </c>
      <c r="X416" s="36">
        <f>IFERROR(IF(W416=0,"",ROUNDUP(W416/H416,0)*0.01196),"")</f>
        <v>0.29899999999999999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90</v>
      </c>
      <c r="W417" s="305">
        <f t="shared" si="19"/>
        <v>95.04</v>
      </c>
      <c r="X417" s="36">
        <f>IFERROR(IF(W417=0,"",ROUNDUP(W417/H417,0)*0.01196),"")</f>
        <v>0.21528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160</v>
      </c>
      <c r="W418" s="305">
        <f t="shared" si="19"/>
        <v>163.68</v>
      </c>
      <c r="X418" s="36">
        <f>IFERROR(IF(W418=0,"",ROUNDUP(W418/H418,0)*0.01196),"")</f>
        <v>0.37075999999999998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71.969696969696969</v>
      </c>
      <c r="W422" s="306">
        <f>IFERROR(W416/H416,"0")+IFERROR(W417/H417,"0")+IFERROR(W418/H418,"0")+IFERROR(W419/H419,"0")+IFERROR(W420/H420,"0")+IFERROR(W421/H421,"0")</f>
        <v>74</v>
      </c>
      <c r="X422" s="306">
        <f>IFERROR(IF(X416="",0,X416),"0")+IFERROR(IF(X417="",0,X417),"0")+IFERROR(IF(X418="",0,X418),"0")+IFERROR(IF(X419="",0,X419),"0")+IFERROR(IF(X420="",0,X420),"0")+IFERROR(IF(X421="",0,X421),"0")</f>
        <v>0.88503999999999994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380</v>
      </c>
      <c r="W423" s="306">
        <f>IFERROR(SUM(W416:W421),"0")</f>
        <v>390.72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5148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5271.5400000000009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5444.258944018944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5574.2140000000009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10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10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5694.258944018944</v>
      </c>
      <c r="W459" s="306">
        <f>GrossWeightTotalR+PalletQtyTotalR*25</f>
        <v>5824.2140000000009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711.63736880403542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727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11.341679999999998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64.800000000000011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335.90000000000003</v>
      </c>
      <c r="F466" s="46">
        <f>IFERROR(W126*1,"0")+IFERROR(W127*1,"0")+IFERROR(W128*1,"0")</f>
        <v>153.9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0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702.90000000000009</v>
      </c>
      <c r="K466" s="302"/>
      <c r="L466" s="46">
        <f>IFERROR(W255*1,"0")+IFERROR(W256*1,"0")+IFERROR(W257*1,"0")+IFERROR(W258*1,"0")+IFERROR(W259*1,"0")+IFERROR(W260*1,"0")+IFERROR(W261*1,"0")+IFERROR(W265*1,"0")+IFERROR(W266*1,"0")</f>
        <v>140.4</v>
      </c>
      <c r="M466" s="46">
        <f>IFERROR(W271*1,"0")+IFERROR(W275*1,"0")+IFERROR(W276*1,"0")+IFERROR(W277*1,"0")+IFERROR(W281*1,"0")+IFERROR(W285*1,"0")</f>
        <v>162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1322.4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702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390.6</v>
      </c>
      <c r="Q466" s="46">
        <f>IFERROR(W378*1,"0")+IFERROR(W379*1,"0")+IFERROR(W383*1,"0")+IFERROR(W384*1,"0")+IFERROR(W385*1,"0")+IFERROR(W386*1,"0")+IFERROR(W387*1,"0")+IFERROR(W388*1,"0")+IFERROR(W389*1,"0")+IFERROR(W393*1,"0")</f>
        <v>304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992.6400000000001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2023-11-14T12:10:51Z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