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60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V439" i="2"/>
  <c r="V438" i="2"/>
  <c r="X437" i="2"/>
  <c r="W437" i="2"/>
  <c r="W439" i="2" s="1"/>
  <c r="W436" i="2"/>
  <c r="X436" i="2" s="1"/>
  <c r="X438" i="2" s="1"/>
  <c r="V434" i="2"/>
  <c r="V433" i="2"/>
  <c r="X432" i="2"/>
  <c r="W432" i="2"/>
  <c r="W431" i="2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X400" i="2"/>
  <c r="W400" i="2"/>
  <c r="N400" i="2"/>
  <c r="W399" i="2"/>
  <c r="X399" i="2" s="1"/>
  <c r="N399" i="2"/>
  <c r="X398" i="2"/>
  <c r="W398" i="2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X387" i="2"/>
  <c r="W387" i="2"/>
  <c r="N387" i="2"/>
  <c r="X386" i="2"/>
  <c r="W386" i="2"/>
  <c r="N386" i="2"/>
  <c r="X385" i="2"/>
  <c r="W385" i="2"/>
  <c r="W384" i="2"/>
  <c r="X384" i="2" s="1"/>
  <c r="N384" i="2"/>
  <c r="W383" i="2"/>
  <c r="N383" i="2"/>
  <c r="W382" i="2"/>
  <c r="N382" i="2"/>
  <c r="V380" i="2"/>
  <c r="V379" i="2"/>
  <c r="W378" i="2"/>
  <c r="X378" i="2" s="1"/>
  <c r="N378" i="2"/>
  <c r="W377" i="2"/>
  <c r="W380" i="2" s="1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W359" i="2" s="1"/>
  <c r="N345" i="2"/>
  <c r="W343" i="2"/>
  <c r="V343" i="2"/>
  <c r="W342" i="2"/>
  <c r="V342" i="2"/>
  <c r="X341" i="2"/>
  <c r="X342" i="2" s="1"/>
  <c r="W341" i="2"/>
  <c r="N341" i="2"/>
  <c r="X340" i="2"/>
  <c r="W340" i="2"/>
  <c r="N340" i="2"/>
  <c r="W336" i="2"/>
  <c r="V336" i="2"/>
  <c r="V335" i="2"/>
  <c r="X334" i="2"/>
  <c r="X335" i="2" s="1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V325" i="2"/>
  <c r="W324" i="2"/>
  <c r="V324" i="2"/>
  <c r="X323" i="2"/>
  <c r="W323" i="2"/>
  <c r="N323" i="2"/>
  <c r="X322" i="2"/>
  <c r="W322" i="2"/>
  <c r="W325" i="2" s="1"/>
  <c r="N322" i="2"/>
  <c r="V320" i="2"/>
  <c r="V319" i="2"/>
  <c r="X318" i="2"/>
  <c r="W318" i="2"/>
  <c r="N318" i="2"/>
  <c r="X317" i="2"/>
  <c r="W317" i="2"/>
  <c r="N317" i="2"/>
  <c r="X316" i="2"/>
  <c r="W316" i="2"/>
  <c r="N316" i="2"/>
  <c r="W315" i="2"/>
  <c r="X315" i="2" s="1"/>
  <c r="X319" i="2" s="1"/>
  <c r="N315" i="2"/>
  <c r="V312" i="2"/>
  <c r="V311" i="2"/>
  <c r="W310" i="2"/>
  <c r="W312" i="2" s="1"/>
  <c r="N310" i="2"/>
  <c r="V308" i="2"/>
  <c r="W307" i="2"/>
  <c r="V307" i="2"/>
  <c r="W306" i="2"/>
  <c r="W308" i="2" s="1"/>
  <c r="N306" i="2"/>
  <c r="V304" i="2"/>
  <c r="V303" i="2"/>
  <c r="W302" i="2"/>
  <c r="X302" i="2" s="1"/>
  <c r="N302" i="2"/>
  <c r="W301" i="2"/>
  <c r="W304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W294" i="2"/>
  <c r="X294" i="2" s="1"/>
  <c r="N294" i="2"/>
  <c r="X293" i="2"/>
  <c r="W293" i="2"/>
  <c r="N293" i="2"/>
  <c r="W292" i="2"/>
  <c r="X292" i="2" s="1"/>
  <c r="N292" i="2"/>
  <c r="X291" i="2"/>
  <c r="W291" i="2"/>
  <c r="N291" i="2"/>
  <c r="W290" i="2"/>
  <c r="X290" i="2" s="1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W276" i="2"/>
  <c r="X276" i="2" s="1"/>
  <c r="W275" i="2"/>
  <c r="X275" i="2" s="1"/>
  <c r="N275" i="2"/>
  <c r="W274" i="2"/>
  <c r="X274" i="2" s="1"/>
  <c r="N274" i="2"/>
  <c r="V272" i="2"/>
  <c r="V271" i="2"/>
  <c r="W270" i="2"/>
  <c r="W272" i="2" s="1"/>
  <c r="N270" i="2"/>
  <c r="V267" i="2"/>
  <c r="W266" i="2"/>
  <c r="V266" i="2"/>
  <c r="X265" i="2"/>
  <c r="W265" i="2"/>
  <c r="N265" i="2"/>
  <c r="X264" i="2"/>
  <c r="W264" i="2"/>
  <c r="W267" i="2" s="1"/>
  <c r="N264" i="2"/>
  <c r="V262" i="2"/>
  <c r="V261" i="2"/>
  <c r="X260" i="2"/>
  <c r="W260" i="2"/>
  <c r="N260" i="2"/>
  <c r="W259" i="2"/>
  <c r="X259" i="2" s="1"/>
  <c r="N259" i="2"/>
  <c r="W258" i="2"/>
  <c r="X258" i="2" s="1"/>
  <c r="N258" i="2"/>
  <c r="W257" i="2"/>
  <c r="X257" i="2" s="1"/>
  <c r="N257" i="2"/>
  <c r="X256" i="2"/>
  <c r="W256" i="2"/>
  <c r="W255" i="2"/>
  <c r="X255" i="2" s="1"/>
  <c r="N255" i="2"/>
  <c r="W254" i="2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X244" i="2" s="1"/>
  <c r="W242" i="2"/>
  <c r="W245" i="2" s="1"/>
  <c r="X241" i="2"/>
  <c r="W241" i="2"/>
  <c r="V239" i="2"/>
  <c r="V238" i="2"/>
  <c r="W237" i="2"/>
  <c r="X237" i="2" s="1"/>
  <c r="N237" i="2"/>
  <c r="W236" i="2"/>
  <c r="N236" i="2"/>
  <c r="W235" i="2"/>
  <c r="X235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X232" i="2" s="1"/>
  <c r="N225" i="2"/>
  <c r="V223" i="2"/>
  <c r="V222" i="2"/>
  <c r="X221" i="2"/>
  <c r="W221" i="2"/>
  <c r="N221" i="2"/>
  <c r="W220" i="2"/>
  <c r="X220" i="2" s="1"/>
  <c r="N220" i="2"/>
  <c r="W219" i="2"/>
  <c r="W223" i="2" s="1"/>
  <c r="N219" i="2"/>
  <c r="W218" i="2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W211" i="2" s="1"/>
  <c r="N199" i="2"/>
  <c r="X198" i="2"/>
  <c r="W198" i="2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W186" i="2"/>
  <c r="X186" i="2" s="1"/>
  <c r="N186" i="2"/>
  <c r="W185" i="2"/>
  <c r="X185" i="2" s="1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W175" i="2"/>
  <c r="X175" i="2" s="1"/>
  <c r="N175" i="2"/>
  <c r="W174" i="2"/>
  <c r="X174" i="2" s="1"/>
  <c r="N174" i="2"/>
  <c r="W173" i="2"/>
  <c r="X173" i="2" s="1"/>
  <c r="X172" i="2"/>
  <c r="W172" i="2"/>
  <c r="N172" i="2"/>
  <c r="W171" i="2"/>
  <c r="X171" i="2" s="1"/>
  <c r="W170" i="2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W163" i="2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W145" i="2"/>
  <c r="X145" i="2" s="1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V129" i="2"/>
  <c r="W128" i="2"/>
  <c r="X128" i="2" s="1"/>
  <c r="N128" i="2"/>
  <c r="X127" i="2"/>
  <c r="W127" i="2"/>
  <c r="N127" i="2"/>
  <c r="W126" i="2"/>
  <c r="F465" i="2" s="1"/>
  <c r="N126" i="2"/>
  <c r="V123" i="2"/>
  <c r="V122" i="2"/>
  <c r="W121" i="2"/>
  <c r="X121" i="2" s="1"/>
  <c r="W120" i="2"/>
  <c r="X120" i="2" s="1"/>
  <c r="N120" i="2"/>
  <c r="W119" i="2"/>
  <c r="W118" i="2"/>
  <c r="X118" i="2" s="1"/>
  <c r="N118" i="2"/>
  <c r="W117" i="2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X107" i="2"/>
  <c r="W107" i="2"/>
  <c r="N107" i="2"/>
  <c r="W106" i="2"/>
  <c r="X106" i="2" s="1"/>
  <c r="W105" i="2"/>
  <c r="X105" i="2" s="1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W90" i="2" s="1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W79" i="2" s="1"/>
  <c r="N65" i="2"/>
  <c r="X64" i="2"/>
  <c r="W64" i="2"/>
  <c r="N64" i="2"/>
  <c r="W63" i="2"/>
  <c r="V60" i="2"/>
  <c r="V59" i="2"/>
  <c r="W58" i="2"/>
  <c r="W57" i="2"/>
  <c r="X57" i="2" s="1"/>
  <c r="N57" i="2"/>
  <c r="W56" i="2"/>
  <c r="X56" i="2" s="1"/>
  <c r="N56" i="2"/>
  <c r="W55" i="2"/>
  <c r="V52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X22" i="2"/>
  <c r="X23" i="2" s="1"/>
  <c r="W22" i="2"/>
  <c r="N22" i="2"/>
  <c r="H10" i="2"/>
  <c r="A9" i="2"/>
  <c r="F10" i="2" s="1"/>
  <c r="D7" i="2"/>
  <c r="O6" i="2"/>
  <c r="N2" i="2"/>
  <c r="X277" i="2" l="1"/>
  <c r="X219" i="2"/>
  <c r="W222" i="2"/>
  <c r="W421" i="2"/>
  <c r="W278" i="2"/>
  <c r="X306" i="2"/>
  <c r="X307" i="2" s="1"/>
  <c r="W122" i="2"/>
  <c r="W123" i="2"/>
  <c r="W168" i="2"/>
  <c r="W167" i="2"/>
  <c r="W51" i="2"/>
  <c r="D465" i="2"/>
  <c r="X218" i="2"/>
  <c r="X222" i="2" s="1"/>
  <c r="X324" i="2"/>
  <c r="X266" i="2"/>
  <c r="W443" i="2"/>
  <c r="W150" i="2"/>
  <c r="W262" i="2"/>
  <c r="W60" i="2"/>
  <c r="W389" i="2"/>
  <c r="W238" i="2"/>
  <c r="S465" i="2"/>
  <c r="W187" i="2"/>
  <c r="E465" i="2"/>
  <c r="W129" i="2"/>
  <c r="X126" i="2"/>
  <c r="X129" i="2" s="1"/>
  <c r="X236" i="2"/>
  <c r="X238" i="2" s="1"/>
  <c r="X383" i="2"/>
  <c r="W390" i="2"/>
  <c r="W298" i="2"/>
  <c r="W320" i="2"/>
  <c r="R465" i="2"/>
  <c r="V459" i="2"/>
  <c r="N465" i="2"/>
  <c r="X301" i="2"/>
  <c r="X303" i="2" s="1"/>
  <c r="W303" i="2"/>
  <c r="V455" i="2"/>
  <c r="W456" i="2"/>
  <c r="P465" i="2"/>
  <c r="Q465" i="2"/>
  <c r="X382" i="2"/>
  <c r="X389" i="2" s="1"/>
  <c r="V458" i="2"/>
  <c r="J9" i="2"/>
  <c r="A10" i="2"/>
  <c r="X114" i="2"/>
  <c r="X407" i="2"/>
  <c r="X102" i="2"/>
  <c r="X149" i="2"/>
  <c r="X298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X79" i="2" l="1"/>
  <c r="X460" i="2" s="1"/>
  <c r="W458" i="2"/>
  <c r="W455" i="2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<sst xmlns="http://schemas.openxmlformats.org/spreadsheetml/2006/main" count="2912" uniqueCount="648">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</sst>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389" zoomScaleNormal="100" zoomScaleSheetLayoutView="100" workbookViewId="0">
      <selection activeCell="V291" sqref="V2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66</v>
      </c>
      <c r="H1" s="310" t="s">
        <v>49</v>
      </c>
      <c r="I1" s="310"/>
      <c r="J1" s="310"/>
      <c r="K1" s="310"/>
      <c r="L1" s="310"/>
      <c r="M1" s="310"/>
      <c r="N1" s="310"/>
      <c r="O1" s="310"/>
      <c r="P1" s="311" t="s">
        <v>67</v>
      </c>
      <c r="Q1" s="312"/>
      <c r="R1" s="31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3"/>
      <c r="O3" s="313"/>
      <c r="P3" s="313"/>
      <c r="Q3" s="313"/>
      <c r="R3" s="313"/>
      <c r="S3" s="313"/>
      <c r="T3" s="313"/>
      <c r="U3" s="31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L5" s="315"/>
      <c r="N5" s="27" t="s">
        <v>4</v>
      </c>
      <c r="O5" s="317">
        <v>45235</v>
      </c>
      <c r="P5" s="317"/>
      <c r="R5" s="318" t="s">
        <v>3</v>
      </c>
      <c r="S5" s="319"/>
      <c r="T5" s="320" t="s">
        <v>628</v>
      </c>
      <c r="U5" s="32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22" t="s">
        <v>629</v>
      </c>
      <c r="E6" s="322"/>
      <c r="F6" s="322"/>
      <c r="G6" s="322"/>
      <c r="H6" s="322"/>
      <c r="I6" s="322"/>
      <c r="J6" s="322"/>
      <c r="K6" s="322"/>
      <c r="L6" s="322"/>
      <c r="N6" s="27" t="s">
        <v>30</v>
      </c>
      <c r="O6" s="32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24" t="s">
        <v>5</v>
      </c>
      <c r="S6" s="325"/>
      <c r="T6" s="326" t="s">
        <v>69</v>
      </c>
      <c r="U6" s="32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4"/>
      <c r="N7" s="29"/>
      <c r="O7" s="49"/>
      <c r="P7" s="49"/>
      <c r="R7" s="324"/>
      <c r="S7" s="325"/>
      <c r="T7" s="328"/>
      <c r="U7" s="329"/>
      <c r="Z7" s="60"/>
      <c r="AA7" s="60"/>
      <c r="AB7" s="60"/>
    </row>
    <row r="8" spans="1:29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L8" s="336"/>
      <c r="N8" s="27" t="s">
        <v>11</v>
      </c>
      <c r="O8" s="337">
        <v>0.33333333333333331</v>
      </c>
      <c r="P8" s="337"/>
      <c r="R8" s="324"/>
      <c r="S8" s="325"/>
      <c r="T8" s="328"/>
      <c r="U8" s="329"/>
      <c r="Z8" s="60"/>
      <c r="AA8" s="60"/>
      <c r="AB8" s="60"/>
    </row>
    <row r="9" spans="1:29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N9" s="31" t="s">
        <v>15</v>
      </c>
      <c r="O9" s="317"/>
      <c r="P9" s="317"/>
      <c r="R9" s="324"/>
      <c r="S9" s="325"/>
      <c r="T9" s="330"/>
      <c r="U9" s="33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L10" s="342"/>
      <c r="N10" s="31" t="s">
        <v>35</v>
      </c>
      <c r="O10" s="337"/>
      <c r="P10" s="337"/>
      <c r="S10" s="29" t="s">
        <v>12</v>
      </c>
      <c r="T10" s="343" t="s">
        <v>70</v>
      </c>
      <c r="U10" s="34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7"/>
      <c r="P11" s="337"/>
      <c r="S11" s="29" t="s">
        <v>31</v>
      </c>
      <c r="T11" s="345" t="s">
        <v>57</v>
      </c>
      <c r="U11" s="34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6" t="s">
        <v>71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N12" s="27" t="s">
        <v>33</v>
      </c>
      <c r="O12" s="347"/>
      <c r="P12" s="347"/>
      <c r="Q12" s="28"/>
      <c r="R12"/>
      <c r="S12" s="29" t="s">
        <v>48</v>
      </c>
      <c r="T12" s="348"/>
      <c r="U12" s="348"/>
      <c r="V12"/>
      <c r="Z12" s="60"/>
      <c r="AA12" s="60"/>
      <c r="AB12" s="60"/>
    </row>
    <row r="13" spans="1:29" s="17" customFormat="1" ht="23.25" customHeight="1" x14ac:dyDescent="0.2">
      <c r="A13" s="346" t="s">
        <v>72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1"/>
      <c r="N13" s="31" t="s">
        <v>34</v>
      </c>
      <c r="O13" s="345"/>
      <c r="P13" s="34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6" t="s">
        <v>73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9" t="s">
        <v>74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/>
      <c r="N15" s="350" t="s">
        <v>63</v>
      </c>
      <c r="O15" s="350"/>
      <c r="P15" s="350"/>
      <c r="Q15" s="350"/>
      <c r="R15" s="35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1"/>
      <c r="O16" s="351"/>
      <c r="P16" s="351"/>
      <c r="Q16" s="351"/>
      <c r="R16" s="35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65</v>
      </c>
      <c r="L17" s="355" t="s">
        <v>2</v>
      </c>
      <c r="M17" s="353" t="s">
        <v>28</v>
      </c>
      <c r="N17" s="353" t="s">
        <v>17</v>
      </c>
      <c r="O17" s="353"/>
      <c r="P17" s="353"/>
      <c r="Q17" s="353"/>
      <c r="R17" s="353"/>
      <c r="S17" s="352" t="s">
        <v>58</v>
      </c>
      <c r="T17" s="353"/>
      <c r="U17" s="353" t="s">
        <v>6</v>
      </c>
      <c r="V17" s="353" t="s">
        <v>44</v>
      </c>
      <c r="W17" s="357" t="s">
        <v>56</v>
      </c>
      <c r="X17" s="353" t="s">
        <v>18</v>
      </c>
      <c r="Y17" s="359" t="s">
        <v>62</v>
      </c>
      <c r="Z17" s="359" t="s">
        <v>19</v>
      </c>
      <c r="AA17" s="360" t="s">
        <v>59</v>
      </c>
      <c r="AB17" s="361"/>
      <c r="AC17" s="362"/>
      <c r="AD17" s="366"/>
      <c r="BA17" s="367" t="s">
        <v>64</v>
      </c>
    </row>
    <row r="18" spans="1:53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6"/>
      <c r="M18" s="353"/>
      <c r="N18" s="353"/>
      <c r="O18" s="353"/>
      <c r="P18" s="353"/>
      <c r="Q18" s="353"/>
      <c r="R18" s="353"/>
      <c r="S18" s="36" t="s">
        <v>47</v>
      </c>
      <c r="T18" s="36" t="s">
        <v>46</v>
      </c>
      <c r="U18" s="353"/>
      <c r="V18" s="353"/>
      <c r="W18" s="358"/>
      <c r="X18" s="353"/>
      <c r="Y18" s="359"/>
      <c r="Z18" s="359"/>
      <c r="AA18" s="363"/>
      <c r="AB18" s="364"/>
      <c r="AC18" s="365"/>
      <c r="AD18" s="366"/>
      <c r="BA18" s="367"/>
    </row>
    <row r="19" spans="1:53" ht="27.75" customHeight="1" x14ac:dyDescent="0.2">
      <c r="A19" s="368" t="s">
        <v>75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55"/>
      <c r="Z19" s="55"/>
    </row>
    <row r="20" spans="1:53" ht="16.5" customHeight="1" x14ac:dyDescent="0.25">
      <c r="A20" s="369" t="s">
        <v>75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3"/>
      <c r="P22" s="373"/>
      <c r="Q22" s="373"/>
      <c r="R22" s="37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9"/>
      <c r="N23" s="375" t="s">
        <v>43</v>
      </c>
      <c r="O23" s="376"/>
      <c r="P23" s="376"/>
      <c r="Q23" s="376"/>
      <c r="R23" s="376"/>
      <c r="S23" s="376"/>
      <c r="T23" s="37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9"/>
      <c r="N24" s="375" t="s">
        <v>43</v>
      </c>
      <c r="O24" s="376"/>
      <c r="P24" s="376"/>
      <c r="Q24" s="376"/>
      <c r="R24" s="376"/>
      <c r="S24" s="376"/>
      <c r="T24" s="37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3"/>
      <c r="P26" s="373"/>
      <c r="Q26" s="373"/>
      <c r="R26" s="37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3"/>
      <c r="P27" s="373"/>
      <c r="Q27" s="373"/>
      <c r="R27" s="37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3"/>
      <c r="P28" s="373"/>
      <c r="Q28" s="373"/>
      <c r="R28" s="37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3"/>
      <c r="P29" s="373"/>
      <c r="Q29" s="373"/>
      <c r="R29" s="37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3"/>
      <c r="P30" s="373"/>
      <c r="Q30" s="373"/>
      <c r="R30" s="37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3"/>
      <c r="P31" s="373"/>
      <c r="Q31" s="373"/>
      <c r="R31" s="37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9"/>
      <c r="N32" s="375" t="s">
        <v>43</v>
      </c>
      <c r="O32" s="376"/>
      <c r="P32" s="376"/>
      <c r="Q32" s="376"/>
      <c r="R32" s="376"/>
      <c r="S32" s="376"/>
      <c r="T32" s="37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9"/>
      <c r="N33" s="375" t="s">
        <v>43</v>
      </c>
      <c r="O33" s="376"/>
      <c r="P33" s="376"/>
      <c r="Q33" s="376"/>
      <c r="R33" s="376"/>
      <c r="S33" s="376"/>
      <c r="T33" s="37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0" t="s">
        <v>94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3"/>
      <c r="P35" s="373"/>
      <c r="Q35" s="373"/>
      <c r="R35" s="37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8"/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9"/>
      <c r="N36" s="375" t="s">
        <v>43</v>
      </c>
      <c r="O36" s="376"/>
      <c r="P36" s="376"/>
      <c r="Q36" s="376"/>
      <c r="R36" s="376"/>
      <c r="S36" s="376"/>
      <c r="T36" s="37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9"/>
      <c r="N37" s="375" t="s">
        <v>43</v>
      </c>
      <c r="O37" s="376"/>
      <c r="P37" s="376"/>
      <c r="Q37" s="376"/>
      <c r="R37" s="376"/>
      <c r="S37" s="376"/>
      <c r="T37" s="37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0" t="s">
        <v>99</v>
      </c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1">
        <v>4607091388282</v>
      </c>
      <c r="E39" s="37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3"/>
      <c r="P39" s="373"/>
      <c r="Q39" s="373"/>
      <c r="R39" s="37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8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9"/>
      <c r="N40" s="375" t="s">
        <v>43</v>
      </c>
      <c r="O40" s="376"/>
      <c r="P40" s="376"/>
      <c r="Q40" s="376"/>
      <c r="R40" s="376"/>
      <c r="S40" s="376"/>
      <c r="T40" s="37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9"/>
      <c r="N41" s="375" t="s">
        <v>43</v>
      </c>
      <c r="O41" s="376"/>
      <c r="P41" s="376"/>
      <c r="Q41" s="376"/>
      <c r="R41" s="376"/>
      <c r="S41" s="376"/>
      <c r="T41" s="37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0" t="s">
        <v>103</v>
      </c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1">
        <v>4607091389111</v>
      </c>
      <c r="E43" s="37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3"/>
      <c r="P43" s="373"/>
      <c r="Q43" s="373"/>
      <c r="R43" s="37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8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9"/>
      <c r="N44" s="375" t="s">
        <v>43</v>
      </c>
      <c r="O44" s="376"/>
      <c r="P44" s="376"/>
      <c r="Q44" s="376"/>
      <c r="R44" s="376"/>
      <c r="S44" s="376"/>
      <c r="T44" s="37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9"/>
      <c r="N45" s="375" t="s">
        <v>43</v>
      </c>
      <c r="O45" s="376"/>
      <c r="P45" s="376"/>
      <c r="Q45" s="376"/>
      <c r="R45" s="376"/>
      <c r="S45" s="376"/>
      <c r="T45" s="37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8" t="s">
        <v>106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55"/>
      <c r="Z46" s="55"/>
    </row>
    <row r="47" spans="1:53" ht="16.5" customHeight="1" x14ac:dyDescent="0.25">
      <c r="A47" s="369" t="s">
        <v>107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66"/>
      <c r="Z47" s="66"/>
    </row>
    <row r="48" spans="1:53" ht="14.25" customHeight="1" x14ac:dyDescent="0.25">
      <c r="A48" s="370" t="s">
        <v>108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1">
        <v>4680115881440</v>
      </c>
      <c r="E49" s="37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3"/>
      <c r="P49" s="373"/>
      <c r="Q49" s="373"/>
      <c r="R49" s="374"/>
      <c r="S49" s="40" t="s">
        <v>48</v>
      </c>
      <c r="T49" s="40" t="s">
        <v>48</v>
      </c>
      <c r="U49" s="41" t="s">
        <v>0</v>
      </c>
      <c r="V49" s="59">
        <v>30</v>
      </c>
      <c r="W49" s="56">
        <f>IFERROR(IF(V49="",0,CEILING((V49/$H49),1)*$H49),"")</f>
        <v>32.400000000000006</v>
      </c>
      <c r="X49" s="42">
        <f>IFERROR(IF(W49=0,"",ROUNDUP(W49/H49,0)*0.02175),"")</f>
        <v>6.5250000000000002E-2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1">
        <v>4680115881433</v>
      </c>
      <c r="E50" s="37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3"/>
      <c r="P50" s="373"/>
      <c r="Q50" s="373"/>
      <c r="R50" s="37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9"/>
      <c r="N51" s="375" t="s">
        <v>43</v>
      </c>
      <c r="O51" s="376"/>
      <c r="P51" s="376"/>
      <c r="Q51" s="376"/>
      <c r="R51" s="376"/>
      <c r="S51" s="376"/>
      <c r="T51" s="377"/>
      <c r="U51" s="43" t="s">
        <v>42</v>
      </c>
      <c r="V51" s="44">
        <f>IFERROR(V49/H49,"0")+IFERROR(V50/H50,"0")</f>
        <v>2.7777777777777777</v>
      </c>
      <c r="W51" s="44">
        <f>IFERROR(W49/H49,"0")+IFERROR(W50/H50,"0")</f>
        <v>3.0000000000000004</v>
      </c>
      <c r="X51" s="44">
        <f>IFERROR(IF(X49="",0,X49),"0")+IFERROR(IF(X50="",0,X50),"0")</f>
        <v>6.5250000000000002E-2</v>
      </c>
      <c r="Y51" s="68"/>
      <c r="Z51" s="68"/>
    </row>
    <row r="52" spans="1:53" x14ac:dyDescent="0.2">
      <c r="A52" s="378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9"/>
      <c r="N52" s="375" t="s">
        <v>43</v>
      </c>
      <c r="O52" s="376"/>
      <c r="P52" s="376"/>
      <c r="Q52" s="376"/>
      <c r="R52" s="376"/>
      <c r="S52" s="376"/>
      <c r="T52" s="377"/>
      <c r="U52" s="43" t="s">
        <v>0</v>
      </c>
      <c r="V52" s="44">
        <f>IFERROR(SUM(V49:V50),"0")</f>
        <v>30</v>
      </c>
      <c r="W52" s="44">
        <f>IFERROR(SUM(W49:W50),"0")</f>
        <v>32.400000000000006</v>
      </c>
      <c r="X52" s="43"/>
      <c r="Y52" s="68"/>
      <c r="Z52" s="68"/>
    </row>
    <row r="53" spans="1:53" ht="16.5" customHeight="1" x14ac:dyDescent="0.25">
      <c r="A53" s="369" t="s">
        <v>115</v>
      </c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66"/>
      <c r="Z53" s="66"/>
    </row>
    <row r="54" spans="1:53" ht="14.25" customHeight="1" x14ac:dyDescent="0.25">
      <c r="A54" s="370" t="s">
        <v>116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1">
        <v>4680115881426</v>
      </c>
      <c r="E55" s="37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1" t="s">
        <v>119</v>
      </c>
      <c r="O55" s="373"/>
      <c r="P55" s="373"/>
      <c r="Q55" s="373"/>
      <c r="R55" s="37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1">
        <v>4680115881426</v>
      </c>
      <c r="E56" s="37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3"/>
      <c r="P56" s="373"/>
      <c r="Q56" s="373"/>
      <c r="R56" s="374"/>
      <c r="S56" s="40" t="s">
        <v>48</v>
      </c>
      <c r="T56" s="40" t="s">
        <v>48</v>
      </c>
      <c r="U56" s="41" t="s">
        <v>0</v>
      </c>
      <c r="V56" s="59">
        <v>30</v>
      </c>
      <c r="W56" s="56">
        <f>IFERROR(IF(V56="",0,CEILING((V56/$H56),1)*$H56),"")</f>
        <v>32.400000000000006</v>
      </c>
      <c r="X56" s="42">
        <f>IFERROR(IF(W56=0,"",ROUNDUP(W56/H56,0)*0.02175),"")</f>
        <v>6.5250000000000002E-2</v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1">
        <v>4680115881419</v>
      </c>
      <c r="E57" s="37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3"/>
      <c r="P57" s="373"/>
      <c r="Q57" s="373"/>
      <c r="R57" s="374"/>
      <c r="S57" s="40" t="s">
        <v>48</v>
      </c>
      <c r="T57" s="40" t="s">
        <v>48</v>
      </c>
      <c r="U57" s="41" t="s">
        <v>0</v>
      </c>
      <c r="V57" s="59">
        <v>75</v>
      </c>
      <c r="W57" s="56">
        <f>IFERROR(IF(V57="",0,CEILING((V57/$H57),1)*$H57),"")</f>
        <v>76.5</v>
      </c>
      <c r="X57" s="42">
        <f>IFERROR(IF(W57=0,"",ROUNDUP(W57/H57,0)*0.00937),"")</f>
        <v>0.15928999999999999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1">
        <v>4680115881525</v>
      </c>
      <c r="E58" s="37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4" t="s">
        <v>126</v>
      </c>
      <c r="O58" s="373"/>
      <c r="P58" s="373"/>
      <c r="Q58" s="373"/>
      <c r="R58" s="37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9"/>
      <c r="N59" s="375" t="s">
        <v>43</v>
      </c>
      <c r="O59" s="376"/>
      <c r="P59" s="376"/>
      <c r="Q59" s="376"/>
      <c r="R59" s="376"/>
      <c r="S59" s="376"/>
      <c r="T59" s="377"/>
      <c r="U59" s="43" t="s">
        <v>42</v>
      </c>
      <c r="V59" s="44">
        <f>IFERROR(V55/H55,"0")+IFERROR(V56/H56,"0")+IFERROR(V57/H57,"0")+IFERROR(V58/H58,"0")</f>
        <v>19.444444444444446</v>
      </c>
      <c r="W59" s="44">
        <f>IFERROR(W55/H55,"0")+IFERROR(W56/H56,"0")+IFERROR(W57/H57,"0")+IFERROR(W58/H58,"0")</f>
        <v>20</v>
      </c>
      <c r="X59" s="44">
        <f>IFERROR(IF(X55="",0,X55),"0")+IFERROR(IF(X56="",0,X56),"0")+IFERROR(IF(X57="",0,X57),"0")+IFERROR(IF(X58="",0,X58),"0")</f>
        <v>0.22453999999999999</v>
      </c>
      <c r="Y59" s="68"/>
      <c r="Z59" s="68"/>
    </row>
    <row r="60" spans="1:53" x14ac:dyDescent="0.2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9"/>
      <c r="N60" s="375" t="s">
        <v>43</v>
      </c>
      <c r="O60" s="376"/>
      <c r="P60" s="376"/>
      <c r="Q60" s="376"/>
      <c r="R60" s="376"/>
      <c r="S60" s="376"/>
      <c r="T60" s="377"/>
      <c r="U60" s="43" t="s">
        <v>0</v>
      </c>
      <c r="V60" s="44">
        <f>IFERROR(SUM(V55:V58),"0")</f>
        <v>105</v>
      </c>
      <c r="W60" s="44">
        <f>IFERROR(SUM(W55:W58),"0")</f>
        <v>108.9</v>
      </c>
      <c r="X60" s="43"/>
      <c r="Y60" s="68"/>
      <c r="Z60" s="68"/>
    </row>
    <row r="61" spans="1:53" ht="16.5" customHeight="1" x14ac:dyDescent="0.25">
      <c r="A61" s="369" t="s">
        <v>106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66"/>
      <c r="Z61" s="66"/>
    </row>
    <row r="62" spans="1:53" ht="14.25" customHeight="1" x14ac:dyDescent="0.25">
      <c r="A62" s="370" t="s">
        <v>116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1">
        <v>4607091382945</v>
      </c>
      <c r="E63" s="37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5" t="s">
        <v>129</v>
      </c>
      <c r="O63" s="373"/>
      <c r="P63" s="373"/>
      <c r="Q63" s="373"/>
      <c r="R63" s="37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1">
        <v>4607091385670</v>
      </c>
      <c r="E64" s="37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3"/>
      <c r="P64" s="373"/>
      <c r="Q64" s="373"/>
      <c r="R64" s="37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1">
        <v>4680115881327</v>
      </c>
      <c r="E65" s="37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3"/>
      <c r="P65" s="373"/>
      <c r="Q65" s="373"/>
      <c r="R65" s="374"/>
      <c r="S65" s="40" t="s">
        <v>48</v>
      </c>
      <c r="T65" s="40" t="s">
        <v>48</v>
      </c>
      <c r="U65" s="41" t="s">
        <v>0</v>
      </c>
      <c r="V65" s="59">
        <v>30</v>
      </c>
      <c r="W65" s="56">
        <f t="shared" si="2"/>
        <v>32.400000000000006</v>
      </c>
      <c r="X65" s="42">
        <f>IFERROR(IF(W65=0,"",ROUNDUP(W65/H65,0)*0.02175),"")</f>
        <v>6.5250000000000002E-2</v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1">
        <v>4680115882133</v>
      </c>
      <c r="E66" s="37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3"/>
      <c r="P66" s="373"/>
      <c r="Q66" s="373"/>
      <c r="R66" s="37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1">
        <v>4607091382952</v>
      </c>
      <c r="E67" s="37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3"/>
      <c r="P67" s="373"/>
      <c r="Q67" s="373"/>
      <c r="R67" s="37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1">
        <v>4680115882539</v>
      </c>
      <c r="E68" s="37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3"/>
      <c r="P68" s="373"/>
      <c r="Q68" s="373"/>
      <c r="R68" s="37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1">
        <v>4607091385687</v>
      </c>
      <c r="E69" s="37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3"/>
      <c r="P69" s="373"/>
      <c r="Q69" s="373"/>
      <c r="R69" s="37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1">
        <v>4607091384604</v>
      </c>
      <c r="E70" s="37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3"/>
      <c r="P70" s="373"/>
      <c r="Q70" s="373"/>
      <c r="R70" s="37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1">
        <v>4680115880283</v>
      </c>
      <c r="E71" s="37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3"/>
      <c r="P71" s="373"/>
      <c r="Q71" s="373"/>
      <c r="R71" s="37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1">
        <v>4680115881518</v>
      </c>
      <c r="E72" s="37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3"/>
      <c r="P72" s="373"/>
      <c r="Q72" s="373"/>
      <c r="R72" s="37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1">
        <v>4680115881303</v>
      </c>
      <c r="E73" s="37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3"/>
      <c r="P73" s="373"/>
      <c r="Q73" s="373"/>
      <c r="R73" s="37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1">
        <v>4680115882720</v>
      </c>
      <c r="E74" s="37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6" t="s">
        <v>154</v>
      </c>
      <c r="O74" s="373"/>
      <c r="P74" s="373"/>
      <c r="Q74" s="373"/>
      <c r="R74" s="37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1">
        <v>4607091388466</v>
      </c>
      <c r="E75" s="37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3"/>
      <c r="P75" s="373"/>
      <c r="Q75" s="373"/>
      <c r="R75" s="37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1">
        <v>4680115880269</v>
      </c>
      <c r="E76" s="37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3"/>
      <c r="P76" s="373"/>
      <c r="Q76" s="373"/>
      <c r="R76" s="37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1">
        <v>4680115880429</v>
      </c>
      <c r="E77" s="37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3"/>
      <c r="P77" s="373"/>
      <c r="Q77" s="373"/>
      <c r="R77" s="37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1">
        <v>4680115881457</v>
      </c>
      <c r="E78" s="37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3"/>
      <c r="P78" s="373"/>
      <c r="Q78" s="373"/>
      <c r="R78" s="37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8"/>
      <c r="B79" s="378"/>
      <c r="C79" s="378"/>
      <c r="D79" s="378"/>
      <c r="E79" s="378"/>
      <c r="F79" s="378"/>
      <c r="G79" s="378"/>
      <c r="H79" s="378"/>
      <c r="I79" s="378"/>
      <c r="J79" s="378"/>
      <c r="K79" s="378"/>
      <c r="L79" s="378"/>
      <c r="M79" s="379"/>
      <c r="N79" s="375" t="s">
        <v>43</v>
      </c>
      <c r="O79" s="376"/>
      <c r="P79" s="376"/>
      <c r="Q79" s="376"/>
      <c r="R79" s="376"/>
      <c r="S79" s="376"/>
      <c r="T79" s="37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2.7777777777777777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3.0000000000000004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6.5250000000000002E-2</v>
      </c>
      <c r="Y79" s="68"/>
      <c r="Z79" s="68"/>
    </row>
    <row r="80" spans="1:53" x14ac:dyDescent="0.2">
      <c r="A80" s="378"/>
      <c r="B80" s="378"/>
      <c r="C80" s="378"/>
      <c r="D80" s="378"/>
      <c r="E80" s="378"/>
      <c r="F80" s="378"/>
      <c r="G80" s="378"/>
      <c r="H80" s="378"/>
      <c r="I80" s="378"/>
      <c r="J80" s="378"/>
      <c r="K80" s="378"/>
      <c r="L80" s="378"/>
      <c r="M80" s="379"/>
      <c r="N80" s="375" t="s">
        <v>43</v>
      </c>
      <c r="O80" s="376"/>
      <c r="P80" s="376"/>
      <c r="Q80" s="376"/>
      <c r="R80" s="376"/>
      <c r="S80" s="376"/>
      <c r="T80" s="377"/>
      <c r="U80" s="43" t="s">
        <v>0</v>
      </c>
      <c r="V80" s="44">
        <f>IFERROR(SUM(V63:V78),"0")</f>
        <v>30</v>
      </c>
      <c r="W80" s="44">
        <f>IFERROR(SUM(W63:W78),"0")</f>
        <v>32.400000000000006</v>
      </c>
      <c r="X80" s="43"/>
      <c r="Y80" s="68"/>
      <c r="Z80" s="68"/>
    </row>
    <row r="81" spans="1:53" ht="14.25" customHeight="1" x14ac:dyDescent="0.25">
      <c r="A81" s="370" t="s">
        <v>108</v>
      </c>
      <c r="B81" s="370"/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1">
        <v>4607091384789</v>
      </c>
      <c r="E82" s="371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1" t="s">
        <v>165</v>
      </c>
      <c r="O82" s="373"/>
      <c r="P82" s="373"/>
      <c r="Q82" s="373"/>
      <c r="R82" s="37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1">
        <v>4680115881488</v>
      </c>
      <c r="E83" s="37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3"/>
      <c r="P83" s="373"/>
      <c r="Q83" s="373"/>
      <c r="R83" s="37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1">
        <v>4607091384765</v>
      </c>
      <c r="E84" s="37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3" t="s">
        <v>170</v>
      </c>
      <c r="O84" s="373"/>
      <c r="P84" s="373"/>
      <c r="Q84" s="373"/>
      <c r="R84" s="37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1">
        <v>4680115882751</v>
      </c>
      <c r="E85" s="37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4" t="s">
        <v>173</v>
      </c>
      <c r="O85" s="373"/>
      <c r="P85" s="373"/>
      <c r="Q85" s="373"/>
      <c r="R85" s="37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1">
        <v>4680115882775</v>
      </c>
      <c r="E86" s="37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5" t="s">
        <v>176</v>
      </c>
      <c r="O86" s="373"/>
      <c r="P86" s="373"/>
      <c r="Q86" s="373"/>
      <c r="R86" s="374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1">
        <v>4680115880658</v>
      </c>
      <c r="E87" s="37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3"/>
      <c r="P87" s="373"/>
      <c r="Q87" s="373"/>
      <c r="R87" s="374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1">
        <v>4607091381962</v>
      </c>
      <c r="E88" s="371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3"/>
      <c r="P88" s="373"/>
      <c r="Q88" s="373"/>
      <c r="R88" s="374"/>
      <c r="S88" s="40" t="s">
        <v>48</v>
      </c>
      <c r="T88" s="40" t="s">
        <v>48</v>
      </c>
      <c r="U88" s="41" t="s">
        <v>0</v>
      </c>
      <c r="V88" s="59">
        <v>6</v>
      </c>
      <c r="W88" s="56">
        <f t="shared" si="4"/>
        <v>6</v>
      </c>
      <c r="X88" s="42">
        <f>IFERROR(IF(W88=0,"",ROUNDUP(W88/H88,0)*0.00753),"")</f>
        <v>1.506E-2</v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9"/>
      <c r="N89" s="375" t="s">
        <v>43</v>
      </c>
      <c r="O89" s="376"/>
      <c r="P89" s="376"/>
      <c r="Q89" s="376"/>
      <c r="R89" s="376"/>
      <c r="S89" s="376"/>
      <c r="T89" s="377"/>
      <c r="U89" s="43" t="s">
        <v>42</v>
      </c>
      <c r="V89" s="44">
        <f>IFERROR(V82/H82,"0")+IFERROR(V83/H83,"0")+IFERROR(V84/H84,"0")+IFERROR(V85/H85,"0")+IFERROR(V86/H86,"0")+IFERROR(V87/H87,"0")+IFERROR(V88/H88,"0")</f>
        <v>2</v>
      </c>
      <c r="W89" s="44">
        <f>IFERROR(W82/H82,"0")+IFERROR(W83/H83,"0")+IFERROR(W84/H84,"0")+IFERROR(W85/H85,"0")+IFERROR(W86/H86,"0")+IFERROR(W87/H87,"0")+IFERROR(W88/H88,"0")</f>
        <v>2</v>
      </c>
      <c r="X89" s="44">
        <f>IFERROR(IF(X82="",0,X82),"0")+IFERROR(IF(X83="",0,X83),"0")+IFERROR(IF(X84="",0,X84),"0")+IFERROR(IF(X85="",0,X85),"0")+IFERROR(IF(X86="",0,X86),"0")+IFERROR(IF(X87="",0,X87),"0")+IFERROR(IF(X88="",0,X88),"0")</f>
        <v>1.506E-2</v>
      </c>
      <c r="Y89" s="68"/>
      <c r="Z89" s="68"/>
    </row>
    <row r="90" spans="1:53" x14ac:dyDescent="0.2">
      <c r="A90" s="378"/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9"/>
      <c r="N90" s="375" t="s">
        <v>43</v>
      </c>
      <c r="O90" s="376"/>
      <c r="P90" s="376"/>
      <c r="Q90" s="376"/>
      <c r="R90" s="376"/>
      <c r="S90" s="376"/>
      <c r="T90" s="377"/>
      <c r="U90" s="43" t="s">
        <v>0</v>
      </c>
      <c r="V90" s="44">
        <f>IFERROR(SUM(V82:V88),"0")</f>
        <v>6</v>
      </c>
      <c r="W90" s="44">
        <f>IFERROR(SUM(W82:W88),"0")</f>
        <v>6</v>
      </c>
      <c r="X90" s="43"/>
      <c r="Y90" s="68"/>
      <c r="Z90" s="68"/>
    </row>
    <row r="91" spans="1:53" ht="14.25" customHeight="1" x14ac:dyDescent="0.25">
      <c r="A91" s="370" t="s">
        <v>76</v>
      </c>
      <c r="B91" s="370"/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1">
        <v>4607091387667</v>
      </c>
      <c r="E92" s="37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3"/>
      <c r="P92" s="373"/>
      <c r="Q92" s="373"/>
      <c r="R92" s="37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1">
        <v>4607091387636</v>
      </c>
      <c r="E93" s="37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3"/>
      <c r="P93" s="373"/>
      <c r="Q93" s="373"/>
      <c r="R93" s="37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1">
        <v>4607091384727</v>
      </c>
      <c r="E94" s="37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3"/>
      <c r="P94" s="373"/>
      <c r="Q94" s="373"/>
      <c r="R94" s="37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1">
        <v>4607091386745</v>
      </c>
      <c r="E95" s="37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3"/>
      <c r="P95" s="373"/>
      <c r="Q95" s="373"/>
      <c r="R95" s="37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1">
        <v>4607091382426</v>
      </c>
      <c r="E96" s="37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3"/>
      <c r="P96" s="373"/>
      <c r="Q96" s="373"/>
      <c r="R96" s="37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1">
        <v>4607091386547</v>
      </c>
      <c r="E97" s="37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3"/>
      <c r="P97" s="373"/>
      <c r="Q97" s="373"/>
      <c r="R97" s="37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1">
        <v>4607091384734</v>
      </c>
      <c r="E98" s="37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3"/>
      <c r="P98" s="373"/>
      <c r="Q98" s="373"/>
      <c r="R98" s="37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1">
        <v>4607091382464</v>
      </c>
      <c r="E99" s="37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3"/>
      <c r="P99" s="373"/>
      <c r="Q99" s="373"/>
      <c r="R99" s="37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1">
        <v>4680115883444</v>
      </c>
      <c r="E100" s="371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6" t="s">
        <v>200</v>
      </c>
      <c r="O100" s="373"/>
      <c r="P100" s="373"/>
      <c r="Q100" s="373"/>
      <c r="R100" s="37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1">
        <v>4680115883444</v>
      </c>
      <c r="E101" s="37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7" t="s">
        <v>200</v>
      </c>
      <c r="O101" s="373"/>
      <c r="P101" s="373"/>
      <c r="Q101" s="373"/>
      <c r="R101" s="37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8"/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9"/>
      <c r="N102" s="375" t="s">
        <v>43</v>
      </c>
      <c r="O102" s="376"/>
      <c r="P102" s="376"/>
      <c r="Q102" s="376"/>
      <c r="R102" s="376"/>
      <c r="S102" s="376"/>
      <c r="T102" s="37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9"/>
      <c r="N103" s="375" t="s">
        <v>43</v>
      </c>
      <c r="O103" s="376"/>
      <c r="P103" s="376"/>
      <c r="Q103" s="376"/>
      <c r="R103" s="376"/>
      <c r="S103" s="376"/>
      <c r="T103" s="377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0" t="s">
        <v>81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1">
        <v>4607091386967</v>
      </c>
      <c r="E105" s="37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8" t="s">
        <v>204</v>
      </c>
      <c r="O105" s="373"/>
      <c r="P105" s="373"/>
      <c r="Q105" s="373"/>
      <c r="R105" s="374"/>
      <c r="S105" s="40" t="s">
        <v>48</v>
      </c>
      <c r="T105" s="40" t="s">
        <v>48</v>
      </c>
      <c r="U105" s="41" t="s">
        <v>0</v>
      </c>
      <c r="V105" s="59">
        <v>74</v>
      </c>
      <c r="W105" s="56">
        <f t="shared" ref="W105:W113" si="6">IFERROR(IF(V105="",0,CEILING((V105/$H105),1)*$H105),"")</f>
        <v>81</v>
      </c>
      <c r="X105" s="42">
        <f>IFERROR(IF(W105=0,"",ROUNDUP(W105/H105,0)*0.02175),"")</f>
        <v>0.21749999999999997</v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1">
        <v>4607091386967</v>
      </c>
      <c r="E106" s="37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9" t="s">
        <v>206</v>
      </c>
      <c r="O106" s="373"/>
      <c r="P106" s="373"/>
      <c r="Q106" s="373"/>
      <c r="R106" s="37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1">
        <v>4607091385304</v>
      </c>
      <c r="E107" s="37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3"/>
      <c r="P107" s="373"/>
      <c r="Q107" s="373"/>
      <c r="R107" s="37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1">
        <v>4607091386264</v>
      </c>
      <c r="E108" s="371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3"/>
      <c r="P108" s="373"/>
      <c r="Q108" s="373"/>
      <c r="R108" s="37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1">
        <v>4607091385731</v>
      </c>
      <c r="E109" s="371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2" t="s">
        <v>213</v>
      </c>
      <c r="O109" s="373"/>
      <c r="P109" s="373"/>
      <c r="Q109" s="373"/>
      <c r="R109" s="37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1">
        <v>4680115880214</v>
      </c>
      <c r="E110" s="371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3" t="s">
        <v>216</v>
      </c>
      <c r="O110" s="373"/>
      <c r="P110" s="373"/>
      <c r="Q110" s="373"/>
      <c r="R110" s="37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1">
        <v>4680115880894</v>
      </c>
      <c r="E111" s="371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4" t="s">
        <v>219</v>
      </c>
      <c r="O111" s="373"/>
      <c r="P111" s="373"/>
      <c r="Q111" s="373"/>
      <c r="R111" s="37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1">
        <v>4607091385427</v>
      </c>
      <c r="E112" s="371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3"/>
      <c r="P112" s="373"/>
      <c r="Q112" s="373"/>
      <c r="R112" s="37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1">
        <v>4680115882645</v>
      </c>
      <c r="E113" s="371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6" t="s">
        <v>224</v>
      </c>
      <c r="O113" s="373"/>
      <c r="P113" s="373"/>
      <c r="Q113" s="373"/>
      <c r="R113" s="37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9"/>
      <c r="N114" s="375" t="s">
        <v>43</v>
      </c>
      <c r="O114" s="376"/>
      <c r="P114" s="376"/>
      <c r="Q114" s="376"/>
      <c r="R114" s="376"/>
      <c r="S114" s="376"/>
      <c r="T114" s="37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9.1358024691358022</v>
      </c>
      <c r="W114" s="44">
        <f>IFERROR(W105/H105,"0")+IFERROR(W106/H106,"0")+IFERROR(W107/H107,"0")+IFERROR(W108/H108,"0")+IFERROR(W109/H109,"0")+IFERROR(W110/H110,"0")+IFERROR(W111/H111,"0")+IFERROR(W112/H112,"0")+IFERROR(W113/H113,"0")</f>
        <v>10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0.21749999999999997</v>
      </c>
      <c r="Y114" s="68"/>
      <c r="Z114" s="68"/>
    </row>
    <row r="115" spans="1:53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9"/>
      <c r="N115" s="375" t="s">
        <v>43</v>
      </c>
      <c r="O115" s="376"/>
      <c r="P115" s="376"/>
      <c r="Q115" s="376"/>
      <c r="R115" s="376"/>
      <c r="S115" s="376"/>
      <c r="T115" s="377"/>
      <c r="U115" s="43" t="s">
        <v>0</v>
      </c>
      <c r="V115" s="44">
        <f>IFERROR(SUM(V105:V113),"0")</f>
        <v>74</v>
      </c>
      <c r="W115" s="44">
        <f>IFERROR(SUM(W105:W113),"0")</f>
        <v>81</v>
      </c>
      <c r="X115" s="43"/>
      <c r="Y115" s="68"/>
      <c r="Z115" s="68"/>
    </row>
    <row r="116" spans="1:53" ht="14.25" customHeight="1" x14ac:dyDescent="0.25">
      <c r="A116" s="370" t="s">
        <v>225</v>
      </c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1">
        <v>4607091383065</v>
      </c>
      <c r="E117" s="371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3"/>
      <c r="P117" s="373"/>
      <c r="Q117" s="373"/>
      <c r="R117" s="374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1">
        <v>4680115881532</v>
      </c>
      <c r="E118" s="371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3"/>
      <c r="P118" s="373"/>
      <c r="Q118" s="373"/>
      <c r="R118" s="374"/>
      <c r="S118" s="40" t="s">
        <v>48</v>
      </c>
      <c r="T118" s="40" t="s">
        <v>48</v>
      </c>
      <c r="U118" s="41" t="s">
        <v>0</v>
      </c>
      <c r="V118" s="59">
        <v>58</v>
      </c>
      <c r="W118" s="56">
        <f>IFERROR(IF(V118="",0,CEILING((V118/$H118),1)*$H118),"")</f>
        <v>64.8</v>
      </c>
      <c r="X118" s="42">
        <f>IFERROR(IF(W118=0,"",ROUNDUP(W118/H118,0)*0.02175),"")</f>
        <v>0.17399999999999999</v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1">
        <v>4680115882652</v>
      </c>
      <c r="E119" s="371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9" t="s">
        <v>232</v>
      </c>
      <c r="O119" s="373"/>
      <c r="P119" s="373"/>
      <c r="Q119" s="373"/>
      <c r="R119" s="374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1">
        <v>4680115880238</v>
      </c>
      <c r="E120" s="371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3"/>
      <c r="P120" s="373"/>
      <c r="Q120" s="373"/>
      <c r="R120" s="37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1">
        <v>4680115881464</v>
      </c>
      <c r="E121" s="371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1" t="s">
        <v>237</v>
      </c>
      <c r="O121" s="373"/>
      <c r="P121" s="373"/>
      <c r="Q121" s="373"/>
      <c r="R121" s="37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9"/>
      <c r="N122" s="375" t="s">
        <v>43</v>
      </c>
      <c r="O122" s="376"/>
      <c r="P122" s="376"/>
      <c r="Q122" s="376"/>
      <c r="R122" s="376"/>
      <c r="S122" s="376"/>
      <c r="T122" s="377"/>
      <c r="U122" s="43" t="s">
        <v>42</v>
      </c>
      <c r="V122" s="44">
        <f>IFERROR(V117/H117,"0")+IFERROR(V118/H118,"0")+IFERROR(V119/H119,"0")+IFERROR(V120/H120,"0")+IFERROR(V121/H121,"0")</f>
        <v>7.1604938271604945</v>
      </c>
      <c r="W122" s="44">
        <f>IFERROR(W117/H117,"0")+IFERROR(W118/H118,"0")+IFERROR(W119/H119,"0")+IFERROR(W120/H120,"0")+IFERROR(W121/H121,"0")</f>
        <v>8</v>
      </c>
      <c r="X122" s="44">
        <f>IFERROR(IF(X117="",0,X117),"0")+IFERROR(IF(X118="",0,X118),"0")+IFERROR(IF(X119="",0,X119),"0")+IFERROR(IF(X120="",0,X120),"0")+IFERROR(IF(X121="",0,X121),"0")</f>
        <v>0.17399999999999999</v>
      </c>
      <c r="Y122" s="68"/>
      <c r="Z122" s="68"/>
    </row>
    <row r="123" spans="1:53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8"/>
      <c r="M123" s="379"/>
      <c r="N123" s="375" t="s">
        <v>43</v>
      </c>
      <c r="O123" s="376"/>
      <c r="P123" s="376"/>
      <c r="Q123" s="376"/>
      <c r="R123" s="376"/>
      <c r="S123" s="376"/>
      <c r="T123" s="377"/>
      <c r="U123" s="43" t="s">
        <v>0</v>
      </c>
      <c r="V123" s="44">
        <f>IFERROR(SUM(V117:V121),"0")</f>
        <v>58</v>
      </c>
      <c r="W123" s="44">
        <f>IFERROR(SUM(W117:W121),"0")</f>
        <v>64.8</v>
      </c>
      <c r="X123" s="43"/>
      <c r="Y123" s="68"/>
      <c r="Z123" s="68"/>
    </row>
    <row r="124" spans="1:53" ht="16.5" customHeight="1" x14ac:dyDescent="0.25">
      <c r="A124" s="369" t="s">
        <v>238</v>
      </c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  <c r="X124" s="369"/>
      <c r="Y124" s="66"/>
      <c r="Z124" s="66"/>
    </row>
    <row r="125" spans="1:53" ht="14.25" customHeight="1" x14ac:dyDescent="0.25">
      <c r="A125" s="370" t="s">
        <v>81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1">
        <v>4607091385168</v>
      </c>
      <c r="E126" s="371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3"/>
      <c r="P126" s="373"/>
      <c r="Q126" s="373"/>
      <c r="R126" s="374"/>
      <c r="S126" s="40" t="s">
        <v>48</v>
      </c>
      <c r="T126" s="40" t="s">
        <v>48</v>
      </c>
      <c r="U126" s="41" t="s">
        <v>0</v>
      </c>
      <c r="V126" s="59">
        <v>250</v>
      </c>
      <c r="W126" s="56">
        <f>IFERROR(IF(V126="",0,CEILING((V126/$H126),1)*$H126),"")</f>
        <v>251.1</v>
      </c>
      <c r="X126" s="42">
        <f>IFERROR(IF(W126=0,"",ROUNDUP(W126/H126,0)*0.02175),"")</f>
        <v>0.6742499999999999</v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1">
        <v>4607091383256</v>
      </c>
      <c r="E127" s="371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3"/>
      <c r="P127" s="373"/>
      <c r="Q127" s="373"/>
      <c r="R127" s="374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1">
        <v>4607091385748</v>
      </c>
      <c r="E128" s="371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3"/>
      <c r="P128" s="373"/>
      <c r="Q128" s="373"/>
      <c r="R128" s="37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8"/>
      <c r="B129" s="378"/>
      <c r="C129" s="378"/>
      <c r="D129" s="378"/>
      <c r="E129" s="378"/>
      <c r="F129" s="378"/>
      <c r="G129" s="378"/>
      <c r="H129" s="378"/>
      <c r="I129" s="378"/>
      <c r="J129" s="378"/>
      <c r="K129" s="378"/>
      <c r="L129" s="378"/>
      <c r="M129" s="379"/>
      <c r="N129" s="375" t="s">
        <v>43</v>
      </c>
      <c r="O129" s="376"/>
      <c r="P129" s="376"/>
      <c r="Q129" s="376"/>
      <c r="R129" s="376"/>
      <c r="S129" s="376"/>
      <c r="T129" s="377"/>
      <c r="U129" s="43" t="s">
        <v>42</v>
      </c>
      <c r="V129" s="44">
        <f>IFERROR(V126/H126,"0")+IFERROR(V127/H127,"0")+IFERROR(V128/H128,"0")</f>
        <v>30.8641975308642</v>
      </c>
      <c r="W129" s="44">
        <f>IFERROR(W126/H126,"0")+IFERROR(W127/H127,"0")+IFERROR(W128/H128,"0")</f>
        <v>31</v>
      </c>
      <c r="X129" s="44">
        <f>IFERROR(IF(X126="",0,X126),"0")+IFERROR(IF(X127="",0,X127),"0")+IFERROR(IF(X128="",0,X128),"0")</f>
        <v>0.6742499999999999</v>
      </c>
      <c r="Y129" s="68"/>
      <c r="Z129" s="68"/>
    </row>
    <row r="130" spans="1:53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9"/>
      <c r="N130" s="375" t="s">
        <v>43</v>
      </c>
      <c r="O130" s="376"/>
      <c r="P130" s="376"/>
      <c r="Q130" s="376"/>
      <c r="R130" s="376"/>
      <c r="S130" s="376"/>
      <c r="T130" s="377"/>
      <c r="U130" s="43" t="s">
        <v>0</v>
      </c>
      <c r="V130" s="44">
        <f>IFERROR(SUM(V126:V128),"0")</f>
        <v>250</v>
      </c>
      <c r="W130" s="44">
        <f>IFERROR(SUM(W126:W128),"0")</f>
        <v>251.1</v>
      </c>
      <c r="X130" s="43"/>
      <c r="Y130" s="68"/>
      <c r="Z130" s="68"/>
    </row>
    <row r="131" spans="1:53" ht="27.75" customHeight="1" x14ac:dyDescent="0.2">
      <c r="A131" s="368" t="s">
        <v>245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55"/>
      <c r="Z131" s="55"/>
    </row>
    <row r="132" spans="1:53" ht="16.5" customHeight="1" x14ac:dyDescent="0.25">
      <c r="A132" s="369" t="s">
        <v>246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66"/>
      <c r="Z132" s="66"/>
    </row>
    <row r="133" spans="1:53" ht="14.25" customHeight="1" x14ac:dyDescent="0.25">
      <c r="A133" s="370" t="s">
        <v>116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1">
        <v>4607091383423</v>
      </c>
      <c r="E134" s="37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3"/>
      <c r="P134" s="373"/>
      <c r="Q134" s="373"/>
      <c r="R134" s="37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1">
        <v>4607091381405</v>
      </c>
      <c r="E135" s="37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3"/>
      <c r="P135" s="373"/>
      <c r="Q135" s="373"/>
      <c r="R135" s="37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1">
        <v>4607091386516</v>
      </c>
      <c r="E136" s="37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3"/>
      <c r="P136" s="373"/>
      <c r="Q136" s="373"/>
      <c r="R136" s="37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8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9"/>
      <c r="N137" s="375" t="s">
        <v>43</v>
      </c>
      <c r="O137" s="376"/>
      <c r="P137" s="376"/>
      <c r="Q137" s="376"/>
      <c r="R137" s="376"/>
      <c r="S137" s="376"/>
      <c r="T137" s="37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8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9"/>
      <c r="N138" s="375" t="s">
        <v>43</v>
      </c>
      <c r="O138" s="376"/>
      <c r="P138" s="376"/>
      <c r="Q138" s="376"/>
      <c r="R138" s="376"/>
      <c r="S138" s="376"/>
      <c r="T138" s="37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9" t="s">
        <v>253</v>
      </c>
      <c r="B139" s="369"/>
      <c r="C139" s="369"/>
      <c r="D139" s="369"/>
      <c r="E139" s="369"/>
      <c r="F139" s="369"/>
      <c r="G139" s="369"/>
      <c r="H139" s="369"/>
      <c r="I139" s="369"/>
      <c r="J139" s="369"/>
      <c r="K139" s="369"/>
      <c r="L139" s="369"/>
      <c r="M139" s="369"/>
      <c r="N139" s="369"/>
      <c r="O139" s="369"/>
      <c r="P139" s="369"/>
      <c r="Q139" s="369"/>
      <c r="R139" s="369"/>
      <c r="S139" s="369"/>
      <c r="T139" s="369"/>
      <c r="U139" s="369"/>
      <c r="V139" s="369"/>
      <c r="W139" s="369"/>
      <c r="X139" s="369"/>
      <c r="Y139" s="66"/>
      <c r="Z139" s="66"/>
    </row>
    <row r="140" spans="1:53" ht="14.25" customHeight="1" x14ac:dyDescent="0.25">
      <c r="A140" s="370" t="s">
        <v>76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1">
        <v>4680115880993</v>
      </c>
      <c r="E141" s="37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3"/>
      <c r="P141" s="373"/>
      <c r="Q141" s="373"/>
      <c r="R141" s="37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1">
        <v>4680115881761</v>
      </c>
      <c r="E142" s="37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3"/>
      <c r="P142" s="373"/>
      <c r="Q142" s="373"/>
      <c r="R142" s="37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1">
        <v>4680115881563</v>
      </c>
      <c r="E143" s="37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3"/>
      <c r="P143" s="373"/>
      <c r="Q143" s="373"/>
      <c r="R143" s="37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1">
        <v>4680115880986</v>
      </c>
      <c r="E144" s="37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3"/>
      <c r="P144" s="373"/>
      <c r="Q144" s="373"/>
      <c r="R144" s="37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1">
        <v>4680115880207</v>
      </c>
      <c r="E145" s="37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3"/>
      <c r="P145" s="373"/>
      <c r="Q145" s="373"/>
      <c r="R145" s="374"/>
      <c r="S145" s="40" t="s">
        <v>48</v>
      </c>
      <c r="T145" s="40" t="s">
        <v>48</v>
      </c>
      <c r="U145" s="41" t="s">
        <v>0</v>
      </c>
      <c r="V145" s="59">
        <v>2</v>
      </c>
      <c r="W145" s="56">
        <f t="shared" si="7"/>
        <v>2.4</v>
      </c>
      <c r="X145" s="42">
        <f>IFERROR(IF(W145=0,"",ROUNDUP(W145/H145,0)*0.00753),"")</f>
        <v>7.5300000000000002E-3</v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1">
        <v>4680115881785</v>
      </c>
      <c r="E146" s="37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3"/>
      <c r="P146" s="373"/>
      <c r="Q146" s="373"/>
      <c r="R146" s="37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1">
        <v>4680115881679</v>
      </c>
      <c r="E147" s="37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3"/>
      <c r="P147" s="373"/>
      <c r="Q147" s="373"/>
      <c r="R147" s="37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1">
        <v>4680115880191</v>
      </c>
      <c r="E148" s="37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3"/>
      <c r="P148" s="373"/>
      <c r="Q148" s="373"/>
      <c r="R148" s="37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9"/>
      <c r="N149" s="375" t="s">
        <v>43</v>
      </c>
      <c r="O149" s="376"/>
      <c r="P149" s="376"/>
      <c r="Q149" s="376"/>
      <c r="R149" s="376"/>
      <c r="S149" s="376"/>
      <c r="T149" s="37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0.83333333333333337</v>
      </c>
      <c r="W149" s="44">
        <f>IFERROR(W141/H141,"0")+IFERROR(W142/H142,"0")+IFERROR(W143/H143,"0")+IFERROR(W144/H144,"0")+IFERROR(W145/H145,"0")+IFERROR(W146/H146,"0")+IFERROR(W147/H147,"0")+IFERROR(W148/H148,"0")</f>
        <v>1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7.5300000000000002E-3</v>
      </c>
      <c r="Y149" s="68"/>
      <c r="Z149" s="68"/>
    </row>
    <row r="150" spans="1:53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9"/>
      <c r="N150" s="375" t="s">
        <v>43</v>
      </c>
      <c r="O150" s="376"/>
      <c r="P150" s="376"/>
      <c r="Q150" s="376"/>
      <c r="R150" s="376"/>
      <c r="S150" s="376"/>
      <c r="T150" s="377"/>
      <c r="U150" s="43" t="s">
        <v>0</v>
      </c>
      <c r="V150" s="44">
        <f>IFERROR(SUM(V141:V148),"0")</f>
        <v>2</v>
      </c>
      <c r="W150" s="44">
        <f>IFERROR(SUM(W141:W148),"0")</f>
        <v>2.4</v>
      </c>
      <c r="X150" s="43"/>
      <c r="Y150" s="68"/>
      <c r="Z150" s="68"/>
    </row>
    <row r="151" spans="1:53" ht="16.5" customHeight="1" x14ac:dyDescent="0.25">
      <c r="A151" s="369" t="s">
        <v>270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66"/>
      <c r="Z151" s="66"/>
    </row>
    <row r="152" spans="1:53" ht="14.25" customHeight="1" x14ac:dyDescent="0.25">
      <c r="A152" s="370" t="s">
        <v>116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1">
        <v>4680115881402</v>
      </c>
      <c r="E153" s="37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3"/>
      <c r="P153" s="373"/>
      <c r="Q153" s="373"/>
      <c r="R153" s="374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1">
        <v>4680115881396</v>
      </c>
      <c r="E154" s="37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3"/>
      <c r="P154" s="373"/>
      <c r="Q154" s="373"/>
      <c r="R154" s="37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9"/>
      <c r="N155" s="375" t="s">
        <v>43</v>
      </c>
      <c r="O155" s="376"/>
      <c r="P155" s="376"/>
      <c r="Q155" s="376"/>
      <c r="R155" s="376"/>
      <c r="S155" s="376"/>
      <c r="T155" s="37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8"/>
      <c r="B156" s="378"/>
      <c r="C156" s="378"/>
      <c r="D156" s="378"/>
      <c r="E156" s="378"/>
      <c r="F156" s="378"/>
      <c r="G156" s="378"/>
      <c r="H156" s="378"/>
      <c r="I156" s="378"/>
      <c r="J156" s="378"/>
      <c r="K156" s="378"/>
      <c r="L156" s="378"/>
      <c r="M156" s="379"/>
      <c r="N156" s="375" t="s">
        <v>43</v>
      </c>
      <c r="O156" s="376"/>
      <c r="P156" s="376"/>
      <c r="Q156" s="376"/>
      <c r="R156" s="376"/>
      <c r="S156" s="376"/>
      <c r="T156" s="37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0" t="s">
        <v>108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1">
        <v>4680115882935</v>
      </c>
      <c r="E158" s="37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8" t="s">
        <v>277</v>
      </c>
      <c r="O158" s="373"/>
      <c r="P158" s="373"/>
      <c r="Q158" s="373"/>
      <c r="R158" s="374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1">
        <v>4680115880764</v>
      </c>
      <c r="E159" s="37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3"/>
      <c r="P159" s="373"/>
      <c r="Q159" s="373"/>
      <c r="R159" s="37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9"/>
      <c r="N160" s="375" t="s">
        <v>43</v>
      </c>
      <c r="O160" s="376"/>
      <c r="P160" s="376"/>
      <c r="Q160" s="376"/>
      <c r="R160" s="376"/>
      <c r="S160" s="376"/>
      <c r="T160" s="37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8"/>
      <c r="M161" s="379"/>
      <c r="N161" s="375" t="s">
        <v>43</v>
      </c>
      <c r="O161" s="376"/>
      <c r="P161" s="376"/>
      <c r="Q161" s="376"/>
      <c r="R161" s="376"/>
      <c r="S161" s="376"/>
      <c r="T161" s="37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0" t="s">
        <v>76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1">
        <v>4680115882683</v>
      </c>
      <c r="E163" s="37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3"/>
      <c r="P163" s="373"/>
      <c r="Q163" s="373"/>
      <c r="R163" s="374"/>
      <c r="S163" s="40" t="s">
        <v>48</v>
      </c>
      <c r="T163" s="40" t="s">
        <v>48</v>
      </c>
      <c r="U163" s="41" t="s">
        <v>0</v>
      </c>
      <c r="V163" s="59">
        <v>450</v>
      </c>
      <c r="W163" s="56">
        <f>IFERROR(IF(V163="",0,CEILING((V163/$H163),1)*$H163),"")</f>
        <v>453.6</v>
      </c>
      <c r="X163" s="42">
        <f>IFERROR(IF(W163=0,"",ROUNDUP(W163/H163,0)*0.00937),"")</f>
        <v>0.78708</v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1">
        <v>4680115882690</v>
      </c>
      <c r="E164" s="37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3"/>
      <c r="P164" s="373"/>
      <c r="Q164" s="373"/>
      <c r="R164" s="374"/>
      <c r="S164" s="40" t="s">
        <v>48</v>
      </c>
      <c r="T164" s="40" t="s">
        <v>48</v>
      </c>
      <c r="U164" s="41" t="s">
        <v>0</v>
      </c>
      <c r="V164" s="59">
        <v>170</v>
      </c>
      <c r="W164" s="56">
        <f>IFERROR(IF(V164="",0,CEILING((V164/$H164),1)*$H164),"")</f>
        <v>172.8</v>
      </c>
      <c r="X164" s="42">
        <f>IFERROR(IF(W164=0,"",ROUNDUP(W164/H164,0)*0.00937),"")</f>
        <v>0.29984</v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1">
        <v>4680115882669</v>
      </c>
      <c r="E165" s="37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3"/>
      <c r="P165" s="373"/>
      <c r="Q165" s="373"/>
      <c r="R165" s="374"/>
      <c r="S165" s="40" t="s">
        <v>48</v>
      </c>
      <c r="T165" s="40" t="s">
        <v>48</v>
      </c>
      <c r="U165" s="41" t="s">
        <v>0</v>
      </c>
      <c r="V165" s="59">
        <v>250</v>
      </c>
      <c r="W165" s="56">
        <f>IFERROR(IF(V165="",0,CEILING((V165/$H165),1)*$H165),"")</f>
        <v>253.8</v>
      </c>
      <c r="X165" s="42">
        <f>IFERROR(IF(W165=0,"",ROUNDUP(W165/H165,0)*0.00937),"")</f>
        <v>0.44039</v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1">
        <v>4680115882676</v>
      </c>
      <c r="E166" s="37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3"/>
      <c r="P166" s="373"/>
      <c r="Q166" s="373"/>
      <c r="R166" s="374"/>
      <c r="S166" s="40" t="s">
        <v>48</v>
      </c>
      <c r="T166" s="40" t="s">
        <v>48</v>
      </c>
      <c r="U166" s="41" t="s">
        <v>0</v>
      </c>
      <c r="V166" s="59">
        <v>170</v>
      </c>
      <c r="W166" s="56">
        <f>IFERROR(IF(V166="",0,CEILING((V166/$H166),1)*$H166),"")</f>
        <v>172.8</v>
      </c>
      <c r="X166" s="42">
        <f>IFERROR(IF(W166=0,"",ROUNDUP(W166/H166,0)*0.00937),"")</f>
        <v>0.29984</v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9"/>
      <c r="N167" s="375" t="s">
        <v>43</v>
      </c>
      <c r="O167" s="376"/>
      <c r="P167" s="376"/>
      <c r="Q167" s="376"/>
      <c r="R167" s="376"/>
      <c r="S167" s="376"/>
      <c r="T167" s="377"/>
      <c r="U167" s="43" t="s">
        <v>42</v>
      </c>
      <c r="V167" s="44">
        <f>IFERROR(V163/H163,"0")+IFERROR(V164/H164,"0")+IFERROR(V165/H165,"0")+IFERROR(V166/H166,"0")</f>
        <v>192.59259259259255</v>
      </c>
      <c r="W167" s="44">
        <f>IFERROR(W163/H163,"0")+IFERROR(W164/H164,"0")+IFERROR(W165/H165,"0")+IFERROR(W166/H166,"0")</f>
        <v>195</v>
      </c>
      <c r="X167" s="44">
        <f>IFERROR(IF(X163="",0,X163),"0")+IFERROR(IF(X164="",0,X164),"0")+IFERROR(IF(X165="",0,X165),"0")+IFERROR(IF(X166="",0,X166),"0")</f>
        <v>1.8271500000000001</v>
      </c>
      <c r="Y167" s="68"/>
      <c r="Z167" s="68"/>
    </row>
    <row r="168" spans="1:53" x14ac:dyDescent="0.2">
      <c r="A168" s="378"/>
      <c r="B168" s="378"/>
      <c r="C168" s="378"/>
      <c r="D168" s="378"/>
      <c r="E168" s="378"/>
      <c r="F168" s="378"/>
      <c r="G168" s="378"/>
      <c r="H168" s="378"/>
      <c r="I168" s="378"/>
      <c r="J168" s="378"/>
      <c r="K168" s="378"/>
      <c r="L168" s="378"/>
      <c r="M168" s="379"/>
      <c r="N168" s="375" t="s">
        <v>43</v>
      </c>
      <c r="O168" s="376"/>
      <c r="P168" s="376"/>
      <c r="Q168" s="376"/>
      <c r="R168" s="376"/>
      <c r="S168" s="376"/>
      <c r="T168" s="377"/>
      <c r="U168" s="43" t="s">
        <v>0</v>
      </c>
      <c r="V168" s="44">
        <f>IFERROR(SUM(V163:V166),"0")</f>
        <v>1040</v>
      </c>
      <c r="W168" s="44">
        <f>IFERROR(SUM(W163:W166),"0")</f>
        <v>1053</v>
      </c>
      <c r="X168" s="43"/>
      <c r="Y168" s="68"/>
      <c r="Z168" s="68"/>
    </row>
    <row r="169" spans="1:53" ht="14.25" customHeight="1" x14ac:dyDescent="0.25">
      <c r="A169" s="370" t="s">
        <v>81</v>
      </c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370"/>
      <c r="U169" s="370"/>
      <c r="V169" s="370"/>
      <c r="W169" s="370"/>
      <c r="X169" s="370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1">
        <v>4680115881556</v>
      </c>
      <c r="E170" s="37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3"/>
      <c r="P170" s="373"/>
      <c r="Q170" s="373"/>
      <c r="R170" s="37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1">
        <v>4680115880573</v>
      </c>
      <c r="E171" s="37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5" t="s">
        <v>292</v>
      </c>
      <c r="O171" s="373"/>
      <c r="P171" s="373"/>
      <c r="Q171" s="373"/>
      <c r="R171" s="374"/>
      <c r="S171" s="40" t="s">
        <v>48</v>
      </c>
      <c r="T171" s="40" t="s">
        <v>48</v>
      </c>
      <c r="U171" s="41" t="s">
        <v>0</v>
      </c>
      <c r="V171" s="59">
        <v>100</v>
      </c>
      <c r="W171" s="56">
        <f t="shared" si="8"/>
        <v>104.39999999999999</v>
      </c>
      <c r="X171" s="42">
        <f>IFERROR(IF(W171=0,"",ROUNDUP(W171/H171,0)*0.02175),"")</f>
        <v>0.26100000000000001</v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1">
        <v>4680115881594</v>
      </c>
      <c r="E172" s="37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3"/>
      <c r="P172" s="373"/>
      <c r="Q172" s="373"/>
      <c r="R172" s="37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1">
        <v>4680115881587</v>
      </c>
      <c r="E173" s="37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7" t="s">
        <v>297</v>
      </c>
      <c r="O173" s="373"/>
      <c r="P173" s="373"/>
      <c r="Q173" s="373"/>
      <c r="R173" s="37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1">
        <v>4680115880962</v>
      </c>
      <c r="E174" s="371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3"/>
      <c r="P174" s="373"/>
      <c r="Q174" s="373"/>
      <c r="R174" s="374"/>
      <c r="S174" s="40" t="s">
        <v>48</v>
      </c>
      <c r="T174" s="40" t="s">
        <v>48</v>
      </c>
      <c r="U174" s="41" t="s">
        <v>0</v>
      </c>
      <c r="V174" s="59">
        <v>100</v>
      </c>
      <c r="W174" s="56">
        <f t="shared" si="8"/>
        <v>101.39999999999999</v>
      </c>
      <c r="X174" s="42">
        <f>IFERROR(IF(W174=0,"",ROUNDUP(W174/H174,0)*0.02175),"")</f>
        <v>0.28275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1">
        <v>4680115881617</v>
      </c>
      <c r="E175" s="371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3"/>
      <c r="P175" s="373"/>
      <c r="Q175" s="373"/>
      <c r="R175" s="374"/>
      <c r="S175" s="40" t="s">
        <v>48</v>
      </c>
      <c r="T175" s="40" t="s">
        <v>48</v>
      </c>
      <c r="U175" s="41" t="s">
        <v>0</v>
      </c>
      <c r="V175" s="59">
        <v>20</v>
      </c>
      <c r="W175" s="56">
        <f t="shared" si="8"/>
        <v>24.299999999999997</v>
      </c>
      <c r="X175" s="42">
        <f>IFERROR(IF(W175=0,"",ROUNDUP(W175/H175,0)*0.02175),"")</f>
        <v>6.5250000000000002E-2</v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1">
        <v>4680115881228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0" t="s">
        <v>304</v>
      </c>
      <c r="O176" s="373"/>
      <c r="P176" s="373"/>
      <c r="Q176" s="373"/>
      <c r="R176" s="374"/>
      <c r="S176" s="40" t="s">
        <v>48</v>
      </c>
      <c r="T176" s="40" t="s">
        <v>48</v>
      </c>
      <c r="U176" s="41" t="s">
        <v>0</v>
      </c>
      <c r="V176" s="59">
        <v>24</v>
      </c>
      <c r="W176" s="56">
        <f t="shared" si="8"/>
        <v>24</v>
      </c>
      <c r="X176" s="42">
        <f>IFERROR(IF(W176=0,"",ROUNDUP(W176/H176,0)*0.00753),"")</f>
        <v>7.5300000000000006E-2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1">
        <v>4680115881037</v>
      </c>
      <c r="E177" s="371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1" t="s">
        <v>307</v>
      </c>
      <c r="O177" s="373"/>
      <c r="P177" s="373"/>
      <c r="Q177" s="373"/>
      <c r="R177" s="37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1">
        <v>4680115881211</v>
      </c>
      <c r="E178" s="371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3"/>
      <c r="P178" s="373"/>
      <c r="Q178" s="373"/>
      <c r="R178" s="37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1">
        <v>4680115881020</v>
      </c>
      <c r="E179" s="371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3"/>
      <c r="P179" s="373"/>
      <c r="Q179" s="373"/>
      <c r="R179" s="37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1">
        <v>4680115882195</v>
      </c>
      <c r="E180" s="371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3"/>
      <c r="P180" s="373"/>
      <c r="Q180" s="373"/>
      <c r="R180" s="374"/>
      <c r="S180" s="40" t="s">
        <v>48</v>
      </c>
      <c r="T180" s="40" t="s">
        <v>48</v>
      </c>
      <c r="U180" s="41" t="s">
        <v>0</v>
      </c>
      <c r="V180" s="59">
        <v>4</v>
      </c>
      <c r="W180" s="56">
        <f t="shared" si="8"/>
        <v>4.8</v>
      </c>
      <c r="X180" s="42">
        <f t="shared" ref="X180:X186" si="9">IFERROR(IF(W180=0,"",ROUNDUP(W180/H180,0)*0.00753),"")</f>
        <v>1.506E-2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1">
        <v>4680115882607</v>
      </c>
      <c r="E181" s="371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3"/>
      <c r="P181" s="373"/>
      <c r="Q181" s="373"/>
      <c r="R181" s="37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1">
        <v>4680115880092</v>
      </c>
      <c r="E182" s="371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3"/>
      <c r="P182" s="373"/>
      <c r="Q182" s="373"/>
      <c r="R182" s="37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1">
        <v>4680115880221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3"/>
      <c r="P183" s="373"/>
      <c r="Q183" s="373"/>
      <c r="R183" s="37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1">
        <v>4680115882942</v>
      </c>
      <c r="E184" s="37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3"/>
      <c r="P184" s="373"/>
      <c r="Q184" s="373"/>
      <c r="R184" s="37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1">
        <v>4680115880504</v>
      </c>
      <c r="E185" s="37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3"/>
      <c r="P185" s="373"/>
      <c r="Q185" s="373"/>
      <c r="R185" s="374"/>
      <c r="S185" s="40" t="s">
        <v>48</v>
      </c>
      <c r="T185" s="40" t="s">
        <v>48</v>
      </c>
      <c r="U185" s="41" t="s">
        <v>0</v>
      </c>
      <c r="V185" s="59">
        <v>30</v>
      </c>
      <c r="W185" s="56">
        <f t="shared" si="8"/>
        <v>31.2</v>
      </c>
      <c r="X185" s="42">
        <f t="shared" si="9"/>
        <v>9.7890000000000005E-2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1">
        <v>4680115882164</v>
      </c>
      <c r="E186" s="371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3"/>
      <c r="P186" s="373"/>
      <c r="Q186" s="373"/>
      <c r="R186" s="374"/>
      <c r="S186" s="40" t="s">
        <v>48</v>
      </c>
      <c r="T186" s="40" t="s">
        <v>48</v>
      </c>
      <c r="U186" s="41" t="s">
        <v>0</v>
      </c>
      <c r="V186" s="59">
        <v>30</v>
      </c>
      <c r="W186" s="56">
        <f t="shared" si="8"/>
        <v>31.2</v>
      </c>
      <c r="X186" s="42">
        <f t="shared" si="9"/>
        <v>9.7890000000000005E-2</v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8"/>
      <c r="B187" s="378"/>
      <c r="C187" s="378"/>
      <c r="D187" s="378"/>
      <c r="E187" s="378"/>
      <c r="F187" s="378"/>
      <c r="G187" s="378"/>
      <c r="H187" s="378"/>
      <c r="I187" s="378"/>
      <c r="J187" s="378"/>
      <c r="K187" s="378"/>
      <c r="L187" s="378"/>
      <c r="M187" s="379"/>
      <c r="N187" s="375" t="s">
        <v>43</v>
      </c>
      <c r="O187" s="376"/>
      <c r="P187" s="376"/>
      <c r="Q187" s="376"/>
      <c r="R187" s="376"/>
      <c r="S187" s="376"/>
      <c r="T187" s="37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63.450568163211841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66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0.89514000000000005</v>
      </c>
      <c r="Y187" s="68"/>
      <c r="Z187" s="68"/>
    </row>
    <row r="188" spans="1:53" x14ac:dyDescent="0.2">
      <c r="A188" s="378"/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378"/>
      <c r="M188" s="379"/>
      <c r="N188" s="375" t="s">
        <v>43</v>
      </c>
      <c r="O188" s="376"/>
      <c r="P188" s="376"/>
      <c r="Q188" s="376"/>
      <c r="R188" s="376"/>
      <c r="S188" s="376"/>
      <c r="T188" s="377"/>
      <c r="U188" s="43" t="s">
        <v>0</v>
      </c>
      <c r="V188" s="44">
        <f>IFERROR(SUM(V170:V186),"0")</f>
        <v>308</v>
      </c>
      <c r="W188" s="44">
        <f>IFERROR(SUM(W170:W186),"0")</f>
        <v>321.29999999999995</v>
      </c>
      <c r="X188" s="43"/>
      <c r="Y188" s="68"/>
      <c r="Z188" s="68"/>
    </row>
    <row r="189" spans="1:53" ht="14.25" customHeight="1" x14ac:dyDescent="0.25">
      <c r="A189" s="370" t="s">
        <v>225</v>
      </c>
      <c r="B189" s="370"/>
      <c r="C189" s="370"/>
      <c r="D189" s="370"/>
      <c r="E189" s="370"/>
      <c r="F189" s="370"/>
      <c r="G189" s="370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370"/>
      <c r="U189" s="370"/>
      <c r="V189" s="370"/>
      <c r="W189" s="370"/>
      <c r="X189" s="370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1">
        <v>4680115880801</v>
      </c>
      <c r="E190" s="37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3"/>
      <c r="P190" s="373"/>
      <c r="Q190" s="373"/>
      <c r="R190" s="374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1">
        <v>4680115880818</v>
      </c>
      <c r="E191" s="37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3"/>
      <c r="P191" s="373"/>
      <c r="Q191" s="373"/>
      <c r="R191" s="374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9"/>
      <c r="N192" s="375" t="s">
        <v>43</v>
      </c>
      <c r="O192" s="376"/>
      <c r="P192" s="376"/>
      <c r="Q192" s="376"/>
      <c r="R192" s="376"/>
      <c r="S192" s="376"/>
      <c r="T192" s="377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9"/>
      <c r="N193" s="375" t="s">
        <v>43</v>
      </c>
      <c r="O193" s="376"/>
      <c r="P193" s="376"/>
      <c r="Q193" s="376"/>
      <c r="R193" s="376"/>
      <c r="S193" s="376"/>
      <c r="T193" s="377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69" t="s">
        <v>330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6"/>
      <c r="Z194" s="66"/>
    </row>
    <row r="195" spans="1:53" ht="14.25" customHeight="1" x14ac:dyDescent="0.25">
      <c r="A195" s="370" t="s">
        <v>116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1">
        <v>4607091387445</v>
      </c>
      <c r="E196" s="371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3"/>
      <c r="P196" s="373"/>
      <c r="Q196" s="373"/>
      <c r="R196" s="374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1">
        <v>4607091386004</v>
      </c>
      <c r="E197" s="371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3"/>
      <c r="P197" s="373"/>
      <c r="Q197" s="373"/>
      <c r="R197" s="374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1">
        <v>4607091386004</v>
      </c>
      <c r="E198" s="371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3"/>
      <c r="P198" s="373"/>
      <c r="Q198" s="373"/>
      <c r="R198" s="374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1">
        <v>4607091386073</v>
      </c>
      <c r="E199" s="37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3"/>
      <c r="P199" s="373"/>
      <c r="Q199" s="373"/>
      <c r="R199" s="37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1">
        <v>4607091387322</v>
      </c>
      <c r="E200" s="37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3"/>
      <c r="P200" s="373"/>
      <c r="Q200" s="373"/>
      <c r="R200" s="37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1">
        <v>4607091387322</v>
      </c>
      <c r="E201" s="371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3"/>
      <c r="P201" s="373"/>
      <c r="Q201" s="373"/>
      <c r="R201" s="37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1">
        <v>4607091387377</v>
      </c>
      <c r="E202" s="371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3"/>
      <c r="P202" s="373"/>
      <c r="Q202" s="373"/>
      <c r="R202" s="37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1">
        <v>4607091387353</v>
      </c>
      <c r="E203" s="37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3"/>
      <c r="P203" s="373"/>
      <c r="Q203" s="373"/>
      <c r="R203" s="37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1">
        <v>4607091386011</v>
      </c>
      <c r="E204" s="371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3"/>
      <c r="P204" s="373"/>
      <c r="Q204" s="373"/>
      <c r="R204" s="37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1">
        <v>4607091387308</v>
      </c>
      <c r="E205" s="37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3"/>
      <c r="P205" s="373"/>
      <c r="Q205" s="373"/>
      <c r="R205" s="37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1">
        <v>4607091387339</v>
      </c>
      <c r="E206" s="371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3"/>
      <c r="P206" s="373"/>
      <c r="Q206" s="373"/>
      <c r="R206" s="37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1">
        <v>4680115882638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3"/>
      <c r="P207" s="373"/>
      <c r="Q207" s="373"/>
      <c r="R207" s="37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1">
        <v>4680115881938</v>
      </c>
      <c r="E208" s="37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3"/>
      <c r="P208" s="373"/>
      <c r="Q208" s="373"/>
      <c r="R208" s="37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1">
        <v>4607091387346</v>
      </c>
      <c r="E209" s="37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3"/>
      <c r="P209" s="373"/>
      <c r="Q209" s="373"/>
      <c r="R209" s="37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1">
        <v>4607091389807</v>
      </c>
      <c r="E210" s="37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3"/>
      <c r="P210" s="373"/>
      <c r="Q210" s="373"/>
      <c r="R210" s="37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8"/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9"/>
      <c r="N211" s="375" t="s">
        <v>43</v>
      </c>
      <c r="O211" s="376"/>
      <c r="P211" s="376"/>
      <c r="Q211" s="376"/>
      <c r="R211" s="376"/>
      <c r="S211" s="376"/>
      <c r="T211" s="37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78"/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9"/>
      <c r="N212" s="375" t="s">
        <v>43</v>
      </c>
      <c r="O212" s="376"/>
      <c r="P212" s="376"/>
      <c r="Q212" s="376"/>
      <c r="R212" s="376"/>
      <c r="S212" s="376"/>
      <c r="T212" s="377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0" t="s">
        <v>108</v>
      </c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  <c r="U213" s="370"/>
      <c r="V213" s="370"/>
      <c r="W213" s="370"/>
      <c r="X213" s="370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1">
        <v>4680115881914</v>
      </c>
      <c r="E214" s="37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3"/>
      <c r="P214" s="373"/>
      <c r="Q214" s="373"/>
      <c r="R214" s="374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9"/>
      <c r="N215" s="375" t="s">
        <v>43</v>
      </c>
      <c r="O215" s="376"/>
      <c r="P215" s="376"/>
      <c r="Q215" s="376"/>
      <c r="R215" s="376"/>
      <c r="S215" s="376"/>
      <c r="T215" s="37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9"/>
      <c r="N216" s="375" t="s">
        <v>43</v>
      </c>
      <c r="O216" s="376"/>
      <c r="P216" s="376"/>
      <c r="Q216" s="376"/>
      <c r="R216" s="376"/>
      <c r="S216" s="376"/>
      <c r="T216" s="37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0" t="s">
        <v>76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1">
        <v>4607091387193</v>
      </c>
      <c r="E218" s="371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3"/>
      <c r="P218" s="373"/>
      <c r="Q218" s="373"/>
      <c r="R218" s="374"/>
      <c r="S218" s="40" t="s">
        <v>48</v>
      </c>
      <c r="T218" s="40" t="s">
        <v>48</v>
      </c>
      <c r="U218" s="41" t="s">
        <v>0</v>
      </c>
      <c r="V218" s="59">
        <v>112</v>
      </c>
      <c r="W218" s="56">
        <f>IFERROR(IF(V218="",0,CEILING((V218/$H218),1)*$H218),"")</f>
        <v>113.4</v>
      </c>
      <c r="X218" s="42">
        <f>IFERROR(IF(W218=0,"",ROUNDUP(W218/H218,0)*0.00753),"")</f>
        <v>0.20331000000000002</v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1">
        <v>4607091387230</v>
      </c>
      <c r="E219" s="37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3"/>
      <c r="P219" s="373"/>
      <c r="Q219" s="373"/>
      <c r="R219" s="374"/>
      <c r="S219" s="40" t="s">
        <v>48</v>
      </c>
      <c r="T219" s="40" t="s">
        <v>48</v>
      </c>
      <c r="U219" s="41" t="s">
        <v>0</v>
      </c>
      <c r="V219" s="59">
        <v>15</v>
      </c>
      <c r="W219" s="56">
        <f>IFERROR(IF(V219="",0,CEILING((V219/$H219),1)*$H219),"")</f>
        <v>16.8</v>
      </c>
      <c r="X219" s="42">
        <f>IFERROR(IF(W219=0,"",ROUNDUP(W219/H219,0)*0.00753),"")</f>
        <v>3.0120000000000001E-2</v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1">
        <v>4607091387285</v>
      </c>
      <c r="E220" s="371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3"/>
      <c r="P220" s="373"/>
      <c r="Q220" s="373"/>
      <c r="R220" s="374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1">
        <v>4607091389845</v>
      </c>
      <c r="E221" s="371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3"/>
      <c r="P221" s="373"/>
      <c r="Q221" s="373"/>
      <c r="R221" s="37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9"/>
      <c r="N222" s="375" t="s">
        <v>43</v>
      </c>
      <c r="O222" s="376"/>
      <c r="P222" s="376"/>
      <c r="Q222" s="376"/>
      <c r="R222" s="376"/>
      <c r="S222" s="376"/>
      <c r="T222" s="377"/>
      <c r="U222" s="43" t="s">
        <v>42</v>
      </c>
      <c r="V222" s="44">
        <f>IFERROR(V218/H218,"0")+IFERROR(V219/H219,"0")+IFERROR(V220/H220,"0")+IFERROR(V221/H221,"0")</f>
        <v>30.238095238095234</v>
      </c>
      <c r="W222" s="44">
        <f>IFERROR(W218/H218,"0")+IFERROR(W219/H219,"0")+IFERROR(W220/H220,"0")+IFERROR(W221/H221,"0")</f>
        <v>31</v>
      </c>
      <c r="X222" s="44">
        <f>IFERROR(IF(X218="",0,X218),"0")+IFERROR(IF(X219="",0,X219),"0")+IFERROR(IF(X220="",0,X220),"0")+IFERROR(IF(X221="",0,X221),"0")</f>
        <v>0.23343000000000003</v>
      </c>
      <c r="Y222" s="68"/>
      <c r="Z222" s="68"/>
    </row>
    <row r="223" spans="1:53" x14ac:dyDescent="0.2">
      <c r="A223" s="378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9"/>
      <c r="N223" s="375" t="s">
        <v>43</v>
      </c>
      <c r="O223" s="376"/>
      <c r="P223" s="376"/>
      <c r="Q223" s="376"/>
      <c r="R223" s="376"/>
      <c r="S223" s="376"/>
      <c r="T223" s="377"/>
      <c r="U223" s="43" t="s">
        <v>0</v>
      </c>
      <c r="V223" s="44">
        <f>IFERROR(SUM(V218:V221),"0")</f>
        <v>127</v>
      </c>
      <c r="W223" s="44">
        <f>IFERROR(SUM(W218:W221),"0")</f>
        <v>130.20000000000002</v>
      </c>
      <c r="X223" s="43"/>
      <c r="Y223" s="68"/>
      <c r="Z223" s="68"/>
    </row>
    <row r="224" spans="1:53" ht="14.25" customHeight="1" x14ac:dyDescent="0.25">
      <c r="A224" s="370" t="s">
        <v>81</v>
      </c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370"/>
      <c r="U224" s="370"/>
      <c r="V224" s="370"/>
      <c r="W224" s="370"/>
      <c r="X224" s="370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1">
        <v>4607091387766</v>
      </c>
      <c r="E225" s="371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3"/>
      <c r="P225" s="373"/>
      <c r="Q225" s="373"/>
      <c r="R225" s="37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1">
        <v>4607091387957</v>
      </c>
      <c r="E226" s="371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3"/>
      <c r="P226" s="373"/>
      <c r="Q226" s="373"/>
      <c r="R226" s="37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1">
        <v>4607091387964</v>
      </c>
      <c r="E227" s="371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3"/>
      <c r="P227" s="373"/>
      <c r="Q227" s="373"/>
      <c r="R227" s="374"/>
      <c r="S227" s="40" t="s">
        <v>48</v>
      </c>
      <c r="T227" s="40" t="s">
        <v>48</v>
      </c>
      <c r="U227" s="41" t="s">
        <v>0</v>
      </c>
      <c r="V227" s="59">
        <v>20</v>
      </c>
      <c r="W227" s="56">
        <f t="shared" si="12"/>
        <v>24.299999999999997</v>
      </c>
      <c r="X227" s="42">
        <f>IFERROR(IF(W227=0,"",ROUNDUP(W227/H227,0)*0.02175),"")</f>
        <v>6.5250000000000002E-2</v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1">
        <v>4607091381672</v>
      </c>
      <c r="E228" s="371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3"/>
      <c r="P228" s="373"/>
      <c r="Q228" s="373"/>
      <c r="R228" s="37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1">
        <v>4607091387537</v>
      </c>
      <c r="E229" s="371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3"/>
      <c r="P229" s="373"/>
      <c r="Q229" s="373"/>
      <c r="R229" s="37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1">
        <v>4607091387513</v>
      </c>
      <c r="E230" s="371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3"/>
      <c r="P230" s="373"/>
      <c r="Q230" s="373"/>
      <c r="R230" s="37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1">
        <v>4680115880511</v>
      </c>
      <c r="E231" s="371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3"/>
      <c r="P231" s="373"/>
      <c r="Q231" s="373"/>
      <c r="R231" s="37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9"/>
      <c r="N232" s="375" t="s">
        <v>43</v>
      </c>
      <c r="O232" s="376"/>
      <c r="P232" s="376"/>
      <c r="Q232" s="376"/>
      <c r="R232" s="376"/>
      <c r="S232" s="376"/>
      <c r="T232" s="377"/>
      <c r="U232" s="43" t="s">
        <v>42</v>
      </c>
      <c r="V232" s="44">
        <f>IFERROR(V225/H225,"0")+IFERROR(V226/H226,"0")+IFERROR(V227/H227,"0")+IFERROR(V228/H228,"0")+IFERROR(V229/H229,"0")+IFERROR(V230/H230,"0")+IFERROR(V231/H231,"0")</f>
        <v>2.4691358024691361</v>
      </c>
      <c r="W232" s="44">
        <f>IFERROR(W225/H225,"0")+IFERROR(W226/H226,"0")+IFERROR(W227/H227,"0")+IFERROR(W228/H228,"0")+IFERROR(W229/H229,"0")+IFERROR(W230/H230,"0")+IFERROR(W231/H231,"0")</f>
        <v>3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6.5250000000000002E-2</v>
      </c>
      <c r="Y232" s="68"/>
      <c r="Z232" s="68"/>
    </row>
    <row r="233" spans="1:53" x14ac:dyDescent="0.2">
      <c r="A233" s="378"/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9"/>
      <c r="N233" s="375" t="s">
        <v>43</v>
      </c>
      <c r="O233" s="376"/>
      <c r="P233" s="376"/>
      <c r="Q233" s="376"/>
      <c r="R233" s="376"/>
      <c r="S233" s="376"/>
      <c r="T233" s="377"/>
      <c r="U233" s="43" t="s">
        <v>0</v>
      </c>
      <c r="V233" s="44">
        <f>IFERROR(SUM(V225:V231),"0")</f>
        <v>20</v>
      </c>
      <c r="W233" s="44">
        <f>IFERROR(SUM(W225:W231),"0")</f>
        <v>24.299999999999997</v>
      </c>
      <c r="X233" s="43"/>
      <c r="Y233" s="68"/>
      <c r="Z233" s="68"/>
    </row>
    <row r="234" spans="1:53" ht="14.25" customHeight="1" x14ac:dyDescent="0.25">
      <c r="A234" s="370" t="s">
        <v>225</v>
      </c>
      <c r="B234" s="370"/>
      <c r="C234" s="370"/>
      <c r="D234" s="370"/>
      <c r="E234" s="370"/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  <c r="U234" s="370"/>
      <c r="V234" s="370"/>
      <c r="W234" s="370"/>
      <c r="X234" s="370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1">
        <v>4607091380880</v>
      </c>
      <c r="E235" s="37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3"/>
      <c r="P235" s="373"/>
      <c r="Q235" s="373"/>
      <c r="R235" s="374"/>
      <c r="S235" s="40" t="s">
        <v>48</v>
      </c>
      <c r="T235" s="40" t="s">
        <v>48</v>
      </c>
      <c r="U235" s="41" t="s">
        <v>0</v>
      </c>
      <c r="V235" s="59">
        <v>50</v>
      </c>
      <c r="W235" s="56">
        <f>IFERROR(IF(V235="",0,CEILING((V235/$H235),1)*$H235),"")</f>
        <v>50.400000000000006</v>
      </c>
      <c r="X235" s="42">
        <f>IFERROR(IF(W235=0,"",ROUNDUP(W235/H235,0)*0.02175),"")</f>
        <v>0.1305</v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1">
        <v>4607091384482</v>
      </c>
      <c r="E236" s="37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3"/>
      <c r="P236" s="373"/>
      <c r="Q236" s="373"/>
      <c r="R236" s="374"/>
      <c r="S236" s="40" t="s">
        <v>48</v>
      </c>
      <c r="T236" s="40" t="s">
        <v>48</v>
      </c>
      <c r="U236" s="41" t="s">
        <v>0</v>
      </c>
      <c r="V236" s="59">
        <v>324</v>
      </c>
      <c r="W236" s="56">
        <f>IFERROR(IF(V236="",0,CEILING((V236/$H236),1)*$H236),"")</f>
        <v>327.59999999999997</v>
      </c>
      <c r="X236" s="42">
        <f>IFERROR(IF(W236=0,"",ROUNDUP(W236/H236,0)*0.02175),"")</f>
        <v>0.91349999999999998</v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1">
        <v>4607091380897</v>
      </c>
      <c r="E237" s="37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3"/>
      <c r="P237" s="373"/>
      <c r="Q237" s="373"/>
      <c r="R237" s="374"/>
      <c r="S237" s="40" t="s">
        <v>48</v>
      </c>
      <c r="T237" s="40" t="s">
        <v>48</v>
      </c>
      <c r="U237" s="41" t="s">
        <v>0</v>
      </c>
      <c r="V237" s="59">
        <v>40</v>
      </c>
      <c r="W237" s="56">
        <f>IFERROR(IF(V237="",0,CEILING((V237/$H237),1)*$H237),"")</f>
        <v>42</v>
      </c>
      <c r="X237" s="42">
        <f>IFERROR(IF(W237=0,"",ROUNDUP(W237/H237,0)*0.02175),"")</f>
        <v>0.10874999999999999</v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9"/>
      <c r="N238" s="375" t="s">
        <v>43</v>
      </c>
      <c r="O238" s="376"/>
      <c r="P238" s="376"/>
      <c r="Q238" s="376"/>
      <c r="R238" s="376"/>
      <c r="S238" s="376"/>
      <c r="T238" s="377"/>
      <c r="U238" s="43" t="s">
        <v>42</v>
      </c>
      <c r="V238" s="44">
        <f>IFERROR(V235/H235,"0")+IFERROR(V236/H236,"0")+IFERROR(V237/H237,"0")</f>
        <v>52.252747252747255</v>
      </c>
      <c r="W238" s="44">
        <f>IFERROR(W235/H235,"0")+IFERROR(W236/H236,"0")+IFERROR(W237/H237,"0")</f>
        <v>53</v>
      </c>
      <c r="X238" s="44">
        <f>IFERROR(IF(X235="",0,X235),"0")+IFERROR(IF(X236="",0,X236),"0")+IFERROR(IF(X237="",0,X237),"0")</f>
        <v>1.1527499999999999</v>
      </c>
      <c r="Y238" s="68"/>
      <c r="Z238" s="68"/>
    </row>
    <row r="239" spans="1:53" x14ac:dyDescent="0.2">
      <c r="A239" s="378"/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9"/>
      <c r="N239" s="375" t="s">
        <v>43</v>
      </c>
      <c r="O239" s="376"/>
      <c r="P239" s="376"/>
      <c r="Q239" s="376"/>
      <c r="R239" s="376"/>
      <c r="S239" s="376"/>
      <c r="T239" s="377"/>
      <c r="U239" s="43" t="s">
        <v>0</v>
      </c>
      <c r="V239" s="44">
        <f>IFERROR(SUM(V235:V237),"0")</f>
        <v>414</v>
      </c>
      <c r="W239" s="44">
        <f>IFERROR(SUM(W235:W237),"0")</f>
        <v>420</v>
      </c>
      <c r="X239" s="43"/>
      <c r="Y239" s="68"/>
      <c r="Z239" s="68"/>
    </row>
    <row r="240" spans="1:53" ht="14.25" customHeight="1" x14ac:dyDescent="0.25">
      <c r="A240" s="370" t="s">
        <v>94</v>
      </c>
      <c r="B240" s="370"/>
      <c r="C240" s="370"/>
      <c r="D240" s="370"/>
      <c r="E240" s="370"/>
      <c r="F240" s="370"/>
      <c r="G240" s="370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370"/>
      <c r="U240" s="370"/>
      <c r="V240" s="370"/>
      <c r="W240" s="370"/>
      <c r="X240" s="370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1">
        <v>4607091388374</v>
      </c>
      <c r="E241" s="37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3" t="s">
        <v>391</v>
      </c>
      <c r="O241" s="373"/>
      <c r="P241" s="373"/>
      <c r="Q241" s="373"/>
      <c r="R241" s="37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1">
        <v>4607091388381</v>
      </c>
      <c r="E242" s="37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4" t="s">
        <v>394</v>
      </c>
      <c r="O242" s="373"/>
      <c r="P242" s="373"/>
      <c r="Q242" s="373"/>
      <c r="R242" s="374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71">
        <v>4607091388404</v>
      </c>
      <c r="E243" s="37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3"/>
      <c r="P243" s="373"/>
      <c r="Q243" s="373"/>
      <c r="R243" s="374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9"/>
      <c r="N244" s="375" t="s">
        <v>43</v>
      </c>
      <c r="O244" s="376"/>
      <c r="P244" s="376"/>
      <c r="Q244" s="376"/>
      <c r="R244" s="376"/>
      <c r="S244" s="376"/>
      <c r="T244" s="377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78"/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9"/>
      <c r="N245" s="375" t="s">
        <v>43</v>
      </c>
      <c r="O245" s="376"/>
      <c r="P245" s="376"/>
      <c r="Q245" s="376"/>
      <c r="R245" s="376"/>
      <c r="S245" s="376"/>
      <c r="T245" s="377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70" t="s">
        <v>397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370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71">
        <v>4680115881808</v>
      </c>
      <c r="E247" s="37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73"/>
      <c r="P247" s="373"/>
      <c r="Q247" s="373"/>
      <c r="R247" s="37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71">
        <v>4680115881822</v>
      </c>
      <c r="E248" s="37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73"/>
      <c r="P248" s="373"/>
      <c r="Q248" s="373"/>
      <c r="R248" s="37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71">
        <v>4680115880016</v>
      </c>
      <c r="E249" s="37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73"/>
      <c r="P249" s="373"/>
      <c r="Q249" s="373"/>
      <c r="R249" s="374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9"/>
      <c r="N250" s="375" t="s">
        <v>43</v>
      </c>
      <c r="O250" s="376"/>
      <c r="P250" s="376"/>
      <c r="Q250" s="376"/>
      <c r="R250" s="376"/>
      <c r="S250" s="376"/>
      <c r="T250" s="37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78"/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9"/>
      <c r="N251" s="375" t="s">
        <v>43</v>
      </c>
      <c r="O251" s="376"/>
      <c r="P251" s="376"/>
      <c r="Q251" s="376"/>
      <c r="R251" s="376"/>
      <c r="S251" s="376"/>
      <c r="T251" s="37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69" t="s">
        <v>406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6"/>
      <c r="Z252" s="66"/>
    </row>
    <row r="253" spans="1:53" ht="14.25" customHeight="1" x14ac:dyDescent="0.25">
      <c r="A253" s="370" t="s">
        <v>116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71">
        <v>4607091387421</v>
      </c>
      <c r="E254" s="37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3"/>
      <c r="P254" s="373"/>
      <c r="Q254" s="373"/>
      <c r="R254" s="374"/>
      <c r="S254" s="40" t="s">
        <v>48</v>
      </c>
      <c r="T254" s="40" t="s">
        <v>48</v>
      </c>
      <c r="U254" s="41" t="s">
        <v>0</v>
      </c>
      <c r="V254" s="59">
        <v>80</v>
      </c>
      <c r="W254" s="56">
        <f t="shared" ref="W254:W260" si="13">IFERROR(IF(V254="",0,CEILING((V254/$H254),1)*$H254),"")</f>
        <v>86.4</v>
      </c>
      <c r="X254" s="42">
        <f>IFERROR(IF(W254=0,"",ROUNDUP(W254/H254,0)*0.02175),"")</f>
        <v>0.17399999999999999</v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71">
        <v>4607091387421</v>
      </c>
      <c r="E255" s="37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3"/>
      <c r="P255" s="373"/>
      <c r="Q255" s="373"/>
      <c r="R255" s="37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71">
        <v>4607091387452</v>
      </c>
      <c r="E256" s="37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521" t="s">
        <v>412</v>
      </c>
      <c r="O256" s="373"/>
      <c r="P256" s="373"/>
      <c r="Q256" s="373"/>
      <c r="R256" s="37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71">
        <v>4607091387452</v>
      </c>
      <c r="E257" s="37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3"/>
      <c r="P257" s="373"/>
      <c r="Q257" s="373"/>
      <c r="R257" s="374"/>
      <c r="S257" s="40" t="s">
        <v>48</v>
      </c>
      <c r="T257" s="40" t="s">
        <v>48</v>
      </c>
      <c r="U257" s="41" t="s">
        <v>0</v>
      </c>
      <c r="V257" s="59">
        <v>50</v>
      </c>
      <c r="W257" s="56">
        <f t="shared" si="13"/>
        <v>54</v>
      </c>
      <c r="X257" s="42">
        <f>IFERROR(IF(W257=0,"",ROUNDUP(W257/H257,0)*0.02039),"")</f>
        <v>0.10194999999999999</v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71">
        <v>4607091385984</v>
      </c>
      <c r="E258" s="37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73"/>
      <c r="P258" s="373"/>
      <c r="Q258" s="373"/>
      <c r="R258" s="374"/>
      <c r="S258" s="40" t="s">
        <v>48</v>
      </c>
      <c r="T258" s="40" t="s">
        <v>48</v>
      </c>
      <c r="U258" s="41" t="s">
        <v>0</v>
      </c>
      <c r="V258" s="59">
        <v>30</v>
      </c>
      <c r="W258" s="56">
        <f t="shared" si="13"/>
        <v>32.400000000000006</v>
      </c>
      <c r="X258" s="42">
        <f>IFERROR(IF(W258=0,"",ROUNDUP(W258/H258,0)*0.02175),"")</f>
        <v>6.5250000000000002E-2</v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71">
        <v>4607091387438</v>
      </c>
      <c r="E259" s="37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73"/>
      <c r="P259" s="373"/>
      <c r="Q259" s="373"/>
      <c r="R259" s="374"/>
      <c r="S259" s="40" t="s">
        <v>48</v>
      </c>
      <c r="T259" s="40" t="s">
        <v>48</v>
      </c>
      <c r="U259" s="41" t="s">
        <v>0</v>
      </c>
      <c r="V259" s="59">
        <v>15</v>
      </c>
      <c r="W259" s="56">
        <f t="shared" si="13"/>
        <v>15</v>
      </c>
      <c r="X259" s="42">
        <f>IFERROR(IF(W259=0,"",ROUNDUP(W259/H259,0)*0.00937),"")</f>
        <v>2.811E-2</v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71">
        <v>4607091387469</v>
      </c>
      <c r="E260" s="37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73"/>
      <c r="P260" s="373"/>
      <c r="Q260" s="373"/>
      <c r="R260" s="37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9"/>
      <c r="N261" s="375" t="s">
        <v>43</v>
      </c>
      <c r="O261" s="376"/>
      <c r="P261" s="376"/>
      <c r="Q261" s="376"/>
      <c r="R261" s="376"/>
      <c r="S261" s="376"/>
      <c r="T261" s="377"/>
      <c r="U261" s="43" t="s">
        <v>42</v>
      </c>
      <c r="V261" s="44">
        <f>IFERROR(V254/H254,"0")+IFERROR(V255/H255,"0")+IFERROR(V256/H256,"0")+IFERROR(V257/H257,"0")+IFERROR(V258/H258,"0")+IFERROR(V259/H259,"0")+IFERROR(V260/H260,"0")</f>
        <v>17.814814814814813</v>
      </c>
      <c r="W261" s="44">
        <f>IFERROR(W254/H254,"0")+IFERROR(W255/H255,"0")+IFERROR(W256/H256,"0")+IFERROR(W257/H257,"0")+IFERROR(W258/H258,"0")+IFERROR(W259/H259,"0")+IFERROR(W260/H260,"0")</f>
        <v>19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0.36930999999999997</v>
      </c>
      <c r="Y261" s="68"/>
      <c r="Z261" s="68"/>
    </row>
    <row r="262" spans="1:53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9"/>
      <c r="N262" s="375" t="s">
        <v>43</v>
      </c>
      <c r="O262" s="376"/>
      <c r="P262" s="376"/>
      <c r="Q262" s="376"/>
      <c r="R262" s="376"/>
      <c r="S262" s="376"/>
      <c r="T262" s="377"/>
      <c r="U262" s="43" t="s">
        <v>0</v>
      </c>
      <c r="V262" s="44">
        <f>IFERROR(SUM(V254:V260),"0")</f>
        <v>175</v>
      </c>
      <c r="W262" s="44">
        <f>IFERROR(SUM(W254:W260),"0")</f>
        <v>187.8</v>
      </c>
      <c r="X262" s="43"/>
      <c r="Y262" s="68"/>
      <c r="Z262" s="68"/>
    </row>
    <row r="263" spans="1:53" ht="14.25" customHeight="1" x14ac:dyDescent="0.25">
      <c r="A263" s="370" t="s">
        <v>76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71">
        <v>4607091387292</v>
      </c>
      <c r="E264" s="37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73"/>
      <c r="P264" s="373"/>
      <c r="Q264" s="373"/>
      <c r="R264" s="374"/>
      <c r="S264" s="40" t="s">
        <v>48</v>
      </c>
      <c r="T264" s="40" t="s">
        <v>48</v>
      </c>
      <c r="U264" s="41" t="s">
        <v>0</v>
      </c>
      <c r="V264" s="59">
        <v>50</v>
      </c>
      <c r="W264" s="56">
        <f>IFERROR(IF(V264="",0,CEILING((V264/$H264),1)*$H264),"")</f>
        <v>52.56</v>
      </c>
      <c r="X264" s="42">
        <f>IFERROR(IF(W264=0,"",ROUNDUP(W264/H264,0)*0.00753),"")</f>
        <v>9.0359999999999996E-2</v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71">
        <v>4607091387315</v>
      </c>
      <c r="E265" s="37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73"/>
      <c r="P265" s="373"/>
      <c r="Q265" s="373"/>
      <c r="R265" s="37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9"/>
      <c r="N266" s="375" t="s">
        <v>43</v>
      </c>
      <c r="O266" s="376"/>
      <c r="P266" s="376"/>
      <c r="Q266" s="376"/>
      <c r="R266" s="376"/>
      <c r="S266" s="376"/>
      <c r="T266" s="377"/>
      <c r="U266" s="43" t="s">
        <v>42</v>
      </c>
      <c r="V266" s="44">
        <f>IFERROR(V264/H264,"0")+IFERROR(V265/H265,"0")</f>
        <v>11.415525114155251</v>
      </c>
      <c r="W266" s="44">
        <f>IFERROR(W264/H264,"0")+IFERROR(W265/H265,"0")</f>
        <v>12</v>
      </c>
      <c r="X266" s="44">
        <f>IFERROR(IF(X264="",0,X264),"0")+IFERROR(IF(X265="",0,X265),"0")</f>
        <v>9.0359999999999996E-2</v>
      </c>
      <c r="Y266" s="68"/>
      <c r="Z266" s="68"/>
    </row>
    <row r="267" spans="1:53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9"/>
      <c r="N267" s="375" t="s">
        <v>43</v>
      </c>
      <c r="O267" s="376"/>
      <c r="P267" s="376"/>
      <c r="Q267" s="376"/>
      <c r="R267" s="376"/>
      <c r="S267" s="376"/>
      <c r="T267" s="377"/>
      <c r="U267" s="43" t="s">
        <v>0</v>
      </c>
      <c r="V267" s="44">
        <f>IFERROR(SUM(V264:V265),"0")</f>
        <v>50</v>
      </c>
      <c r="W267" s="44">
        <f>IFERROR(SUM(W264:W265),"0")</f>
        <v>52.56</v>
      </c>
      <c r="X267" s="43"/>
      <c r="Y267" s="68"/>
      <c r="Z267" s="68"/>
    </row>
    <row r="268" spans="1:53" ht="16.5" customHeight="1" x14ac:dyDescent="0.25">
      <c r="A268" s="369" t="s">
        <v>424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6"/>
      <c r="Z268" s="66"/>
    </row>
    <row r="269" spans="1:53" ht="14.25" customHeight="1" x14ac:dyDescent="0.25">
      <c r="A269" s="370" t="s">
        <v>76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71">
        <v>4607091383836</v>
      </c>
      <c r="E270" s="37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73"/>
      <c r="P270" s="373"/>
      <c r="Q270" s="373"/>
      <c r="R270" s="37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9"/>
      <c r="N271" s="375" t="s">
        <v>43</v>
      </c>
      <c r="O271" s="376"/>
      <c r="P271" s="376"/>
      <c r="Q271" s="376"/>
      <c r="R271" s="376"/>
      <c r="S271" s="376"/>
      <c r="T271" s="377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9"/>
      <c r="N272" s="375" t="s">
        <v>43</v>
      </c>
      <c r="O272" s="376"/>
      <c r="P272" s="376"/>
      <c r="Q272" s="376"/>
      <c r="R272" s="376"/>
      <c r="S272" s="376"/>
      <c r="T272" s="377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70" t="s">
        <v>81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71">
        <v>4607091387919</v>
      </c>
      <c r="E274" s="37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73"/>
      <c r="P274" s="373"/>
      <c r="Q274" s="373"/>
      <c r="R274" s="374"/>
      <c r="S274" s="40" t="s">
        <v>48</v>
      </c>
      <c r="T274" s="40" t="s">
        <v>48</v>
      </c>
      <c r="U274" s="41" t="s">
        <v>0</v>
      </c>
      <c r="V274" s="59">
        <v>78</v>
      </c>
      <c r="W274" s="56">
        <f>IFERROR(IF(V274="",0,CEILING((V274/$H274),1)*$H274),"")</f>
        <v>81</v>
      </c>
      <c r="X274" s="42">
        <f>IFERROR(IF(W274=0,"",ROUNDUP(W274/H274,0)*0.02175),"")</f>
        <v>0.21749999999999997</v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71">
        <v>4607091383942</v>
      </c>
      <c r="E275" s="37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73"/>
      <c r="P275" s="373"/>
      <c r="Q275" s="373"/>
      <c r="R275" s="374"/>
      <c r="S275" s="40" t="s">
        <v>48</v>
      </c>
      <c r="T275" s="40" t="s">
        <v>48</v>
      </c>
      <c r="U275" s="41" t="s">
        <v>0</v>
      </c>
      <c r="V275" s="59">
        <v>5</v>
      </c>
      <c r="W275" s="56">
        <f>IFERROR(IF(V275="",0,CEILING((V275/$H275),1)*$H275),"")</f>
        <v>5.04</v>
      </c>
      <c r="X275" s="42">
        <f>IFERROR(IF(W275=0,"",ROUNDUP(W275/H275,0)*0.00753),"")</f>
        <v>1.506E-2</v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71">
        <v>4607091383959</v>
      </c>
      <c r="E276" s="37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531" t="s">
        <v>433</v>
      </c>
      <c r="O276" s="373"/>
      <c r="P276" s="373"/>
      <c r="Q276" s="373"/>
      <c r="R276" s="374"/>
      <c r="S276" s="40" t="s">
        <v>48</v>
      </c>
      <c r="T276" s="40" t="s">
        <v>48</v>
      </c>
      <c r="U276" s="41" t="s">
        <v>0</v>
      </c>
      <c r="V276" s="59">
        <v>2</v>
      </c>
      <c r="W276" s="56">
        <f>IFERROR(IF(V276="",0,CEILING((V276/$H276),1)*$H276),"")</f>
        <v>2.52</v>
      </c>
      <c r="X276" s="42">
        <f>IFERROR(IF(W276=0,"",ROUNDUP(W276/H276,0)*0.00753),"")</f>
        <v>7.5300000000000002E-3</v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78"/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9"/>
      <c r="N277" s="375" t="s">
        <v>43</v>
      </c>
      <c r="O277" s="376"/>
      <c r="P277" s="376"/>
      <c r="Q277" s="376"/>
      <c r="R277" s="376"/>
      <c r="S277" s="376"/>
      <c r="T277" s="377"/>
      <c r="U277" s="43" t="s">
        <v>42</v>
      </c>
      <c r="V277" s="44">
        <f>IFERROR(V274/H274,"0")+IFERROR(V275/H275,"0")+IFERROR(V276/H276,"0")</f>
        <v>12.407407407407408</v>
      </c>
      <c r="W277" s="44">
        <f>IFERROR(W274/H274,"0")+IFERROR(W275/H275,"0")+IFERROR(W276/H276,"0")</f>
        <v>13</v>
      </c>
      <c r="X277" s="44">
        <f>IFERROR(IF(X274="",0,X274),"0")+IFERROR(IF(X275="",0,X275),"0")+IFERROR(IF(X276="",0,X276),"0")</f>
        <v>0.24008999999999997</v>
      </c>
      <c r="Y277" s="68"/>
      <c r="Z277" s="68"/>
    </row>
    <row r="278" spans="1:53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9"/>
      <c r="N278" s="375" t="s">
        <v>43</v>
      </c>
      <c r="O278" s="376"/>
      <c r="P278" s="376"/>
      <c r="Q278" s="376"/>
      <c r="R278" s="376"/>
      <c r="S278" s="376"/>
      <c r="T278" s="377"/>
      <c r="U278" s="43" t="s">
        <v>0</v>
      </c>
      <c r="V278" s="44">
        <f>IFERROR(SUM(V274:V276),"0")</f>
        <v>85</v>
      </c>
      <c r="W278" s="44">
        <f>IFERROR(SUM(W274:W276),"0")</f>
        <v>88.56</v>
      </c>
      <c r="X278" s="43"/>
      <c r="Y278" s="68"/>
      <c r="Z278" s="68"/>
    </row>
    <row r="279" spans="1:53" ht="14.25" customHeight="1" x14ac:dyDescent="0.25">
      <c r="A279" s="370" t="s">
        <v>225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71">
        <v>4607091388831</v>
      </c>
      <c r="E280" s="37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73"/>
      <c r="P280" s="373"/>
      <c r="Q280" s="373"/>
      <c r="R280" s="374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78"/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9"/>
      <c r="N281" s="375" t="s">
        <v>43</v>
      </c>
      <c r="O281" s="376"/>
      <c r="P281" s="376"/>
      <c r="Q281" s="376"/>
      <c r="R281" s="376"/>
      <c r="S281" s="376"/>
      <c r="T281" s="377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78"/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9"/>
      <c r="N282" s="375" t="s">
        <v>43</v>
      </c>
      <c r="O282" s="376"/>
      <c r="P282" s="376"/>
      <c r="Q282" s="376"/>
      <c r="R282" s="376"/>
      <c r="S282" s="376"/>
      <c r="T282" s="377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0" t="s">
        <v>94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71">
        <v>4607091383102</v>
      </c>
      <c r="E284" s="37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73"/>
      <c r="P284" s="373"/>
      <c r="Q284" s="373"/>
      <c r="R284" s="37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78"/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9"/>
      <c r="N285" s="375" t="s">
        <v>43</v>
      </c>
      <c r="O285" s="376"/>
      <c r="P285" s="376"/>
      <c r="Q285" s="376"/>
      <c r="R285" s="376"/>
      <c r="S285" s="376"/>
      <c r="T285" s="377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78"/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9"/>
      <c r="N286" s="375" t="s">
        <v>43</v>
      </c>
      <c r="O286" s="376"/>
      <c r="P286" s="376"/>
      <c r="Q286" s="376"/>
      <c r="R286" s="376"/>
      <c r="S286" s="376"/>
      <c r="T286" s="377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55"/>
      <c r="Z287" s="55"/>
    </row>
    <row r="288" spans="1:53" ht="16.5" customHeight="1" x14ac:dyDescent="0.25">
      <c r="A288" s="369" t="s">
        <v>439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6"/>
      <c r="Z288" s="66"/>
    </row>
    <row r="289" spans="1:53" ht="14.25" customHeight="1" x14ac:dyDescent="0.25">
      <c r="A289" s="370" t="s">
        <v>116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71">
        <v>4607091383997</v>
      </c>
      <c r="E290" s="37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3"/>
      <c r="P290" s="373"/>
      <c r="Q290" s="373"/>
      <c r="R290" s="374"/>
      <c r="S290" s="40" t="s">
        <v>48</v>
      </c>
      <c r="T290" s="40" t="s">
        <v>48</v>
      </c>
      <c r="U290" s="41" t="s">
        <v>0</v>
      </c>
      <c r="V290" s="59">
        <v>1300</v>
      </c>
      <c r="W290" s="56">
        <f t="shared" ref="W290:W297" si="14">IFERROR(IF(V290="",0,CEILING((V290/$H290),1)*$H290),"")</f>
        <v>1305</v>
      </c>
      <c r="X290" s="42">
        <f>IFERROR(IF(W290=0,"",ROUNDUP(W290/H290,0)*0.02175),"")</f>
        <v>1.8922499999999998</v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71">
        <v>4607091383997</v>
      </c>
      <c r="E291" s="37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3"/>
      <c r="P291" s="373"/>
      <c r="Q291" s="373"/>
      <c r="R291" s="374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71">
        <v>4607091384130</v>
      </c>
      <c r="E292" s="37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3"/>
      <c r="P292" s="373"/>
      <c r="Q292" s="373"/>
      <c r="R292" s="374"/>
      <c r="S292" s="40" t="s">
        <v>48</v>
      </c>
      <c r="T292" s="40" t="s">
        <v>48</v>
      </c>
      <c r="U292" s="41" t="s">
        <v>0</v>
      </c>
      <c r="V292" s="59">
        <v>2830</v>
      </c>
      <c r="W292" s="56">
        <f t="shared" si="14"/>
        <v>2835</v>
      </c>
      <c r="X292" s="42">
        <f>IFERROR(IF(W292=0,"",ROUNDUP(W292/H292,0)*0.02175),"")</f>
        <v>4.1107499999999995</v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71">
        <v>4607091384130</v>
      </c>
      <c r="E293" s="37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3"/>
      <c r="P293" s="373"/>
      <c r="Q293" s="373"/>
      <c r="R293" s="37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71">
        <v>4607091384147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73"/>
      <c r="P294" s="373"/>
      <c r="Q294" s="373"/>
      <c r="R294" s="374"/>
      <c r="S294" s="40" t="s">
        <v>48</v>
      </c>
      <c r="T294" s="40" t="s">
        <v>48</v>
      </c>
      <c r="U294" s="41" t="s">
        <v>0</v>
      </c>
      <c r="V294" s="59">
        <v>2650</v>
      </c>
      <c r="W294" s="56">
        <f t="shared" si="14"/>
        <v>2655</v>
      </c>
      <c r="X294" s="42">
        <f>IFERROR(IF(W294=0,"",ROUNDUP(W294/H294,0)*0.02175),"")</f>
        <v>3.8497499999999998</v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71">
        <v>4607091384147</v>
      </c>
      <c r="E295" s="37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39" t="s">
        <v>449</v>
      </c>
      <c r="O295" s="373"/>
      <c r="P295" s="373"/>
      <c r="Q295" s="373"/>
      <c r="R295" s="37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71">
        <v>4607091384154</v>
      </c>
      <c r="E296" s="37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73"/>
      <c r="P296" s="373"/>
      <c r="Q296" s="373"/>
      <c r="R296" s="37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71">
        <v>4607091384161</v>
      </c>
      <c r="E297" s="37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73"/>
      <c r="P297" s="373"/>
      <c r="Q297" s="373"/>
      <c r="R297" s="374"/>
      <c r="S297" s="40" t="s">
        <v>48</v>
      </c>
      <c r="T297" s="40" t="s">
        <v>48</v>
      </c>
      <c r="U297" s="41" t="s">
        <v>0</v>
      </c>
      <c r="V297" s="59">
        <v>5</v>
      </c>
      <c r="W297" s="56">
        <f t="shared" si="14"/>
        <v>5</v>
      </c>
      <c r="X297" s="42">
        <f>IFERROR(IF(W297=0,"",ROUNDUP(W297/H297,0)*0.00937),"")</f>
        <v>9.3699999999999999E-3</v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78"/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9"/>
      <c r="N298" s="375" t="s">
        <v>43</v>
      </c>
      <c r="O298" s="376"/>
      <c r="P298" s="376"/>
      <c r="Q298" s="376"/>
      <c r="R298" s="376"/>
      <c r="S298" s="376"/>
      <c r="T298" s="377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453</v>
      </c>
      <c r="W298" s="44">
        <f>IFERROR(W290/H290,"0")+IFERROR(W291/H291,"0")+IFERROR(W292/H292,"0")+IFERROR(W293/H293,"0")+IFERROR(W294/H294,"0")+IFERROR(W295/H295,"0")+IFERROR(W296/H296,"0")+IFERROR(W297/H297,"0")</f>
        <v>454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9.8621199999999991</v>
      </c>
      <c r="Y298" s="68"/>
      <c r="Z298" s="68"/>
    </row>
    <row r="299" spans="1:53" x14ac:dyDescent="0.2">
      <c r="A299" s="378"/>
      <c r="B299" s="378"/>
      <c r="C299" s="378"/>
      <c r="D299" s="378"/>
      <c r="E299" s="378"/>
      <c r="F299" s="378"/>
      <c r="G299" s="378"/>
      <c r="H299" s="378"/>
      <c r="I299" s="378"/>
      <c r="J299" s="378"/>
      <c r="K299" s="378"/>
      <c r="L299" s="378"/>
      <c r="M299" s="379"/>
      <c r="N299" s="375" t="s">
        <v>43</v>
      </c>
      <c r="O299" s="376"/>
      <c r="P299" s="376"/>
      <c r="Q299" s="376"/>
      <c r="R299" s="376"/>
      <c r="S299" s="376"/>
      <c r="T299" s="377"/>
      <c r="U299" s="43" t="s">
        <v>0</v>
      </c>
      <c r="V299" s="44">
        <f>IFERROR(SUM(V290:V297),"0")</f>
        <v>6785</v>
      </c>
      <c r="W299" s="44">
        <f>IFERROR(SUM(W290:W297),"0")</f>
        <v>6800</v>
      </c>
      <c r="X299" s="43"/>
      <c r="Y299" s="68"/>
      <c r="Z299" s="68"/>
    </row>
    <row r="300" spans="1:53" ht="14.25" customHeight="1" x14ac:dyDescent="0.25">
      <c r="A300" s="370" t="s">
        <v>108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71">
        <v>4607091383980</v>
      </c>
      <c r="E301" s="37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73"/>
      <c r="P301" s="373"/>
      <c r="Q301" s="373"/>
      <c r="R301" s="374"/>
      <c r="S301" s="40" t="s">
        <v>48</v>
      </c>
      <c r="T301" s="40" t="s">
        <v>48</v>
      </c>
      <c r="U301" s="41" t="s">
        <v>0</v>
      </c>
      <c r="V301" s="59">
        <v>2350</v>
      </c>
      <c r="W301" s="56">
        <f>IFERROR(IF(V301="",0,CEILING((V301/$H301),1)*$H301),"")</f>
        <v>2355</v>
      </c>
      <c r="X301" s="42">
        <f>IFERROR(IF(W301=0,"",ROUNDUP(W301/H301,0)*0.02175),"")</f>
        <v>3.4147499999999997</v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71">
        <v>4607091384178</v>
      </c>
      <c r="E302" s="37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73"/>
      <c r="P302" s="373"/>
      <c r="Q302" s="373"/>
      <c r="R302" s="374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78"/>
      <c r="B303" s="378"/>
      <c r="C303" s="378"/>
      <c r="D303" s="378"/>
      <c r="E303" s="378"/>
      <c r="F303" s="378"/>
      <c r="G303" s="378"/>
      <c r="H303" s="378"/>
      <c r="I303" s="378"/>
      <c r="J303" s="378"/>
      <c r="K303" s="378"/>
      <c r="L303" s="378"/>
      <c r="M303" s="379"/>
      <c r="N303" s="375" t="s">
        <v>43</v>
      </c>
      <c r="O303" s="376"/>
      <c r="P303" s="376"/>
      <c r="Q303" s="376"/>
      <c r="R303" s="376"/>
      <c r="S303" s="376"/>
      <c r="T303" s="377"/>
      <c r="U303" s="43" t="s">
        <v>42</v>
      </c>
      <c r="V303" s="44">
        <f>IFERROR(V301/H301,"0")+IFERROR(V302/H302,"0")</f>
        <v>156.66666666666666</v>
      </c>
      <c r="W303" s="44">
        <f>IFERROR(W301/H301,"0")+IFERROR(W302/H302,"0")</f>
        <v>157</v>
      </c>
      <c r="X303" s="44">
        <f>IFERROR(IF(X301="",0,X301),"0")+IFERROR(IF(X302="",0,X302),"0")</f>
        <v>3.4147499999999997</v>
      </c>
      <c r="Y303" s="68"/>
      <c r="Z303" s="68"/>
    </row>
    <row r="304" spans="1:53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8"/>
      <c r="M304" s="379"/>
      <c r="N304" s="375" t="s">
        <v>43</v>
      </c>
      <c r="O304" s="376"/>
      <c r="P304" s="376"/>
      <c r="Q304" s="376"/>
      <c r="R304" s="376"/>
      <c r="S304" s="376"/>
      <c r="T304" s="377"/>
      <c r="U304" s="43" t="s">
        <v>0</v>
      </c>
      <c r="V304" s="44">
        <f>IFERROR(SUM(V301:V302),"0")</f>
        <v>2350</v>
      </c>
      <c r="W304" s="44">
        <f>IFERROR(SUM(W301:W302),"0")</f>
        <v>2355</v>
      </c>
      <c r="X304" s="43"/>
      <c r="Y304" s="68"/>
      <c r="Z304" s="68"/>
    </row>
    <row r="305" spans="1:53" ht="14.25" customHeight="1" x14ac:dyDescent="0.25">
      <c r="A305" s="370" t="s">
        <v>81</v>
      </c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  <c r="U305" s="370"/>
      <c r="V305" s="370"/>
      <c r="W305" s="370"/>
      <c r="X305" s="370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71">
        <v>4607091384260</v>
      </c>
      <c r="E306" s="37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73"/>
      <c r="P306" s="373"/>
      <c r="Q306" s="373"/>
      <c r="R306" s="374"/>
      <c r="S306" s="40" t="s">
        <v>48</v>
      </c>
      <c r="T306" s="40" t="s">
        <v>48</v>
      </c>
      <c r="U306" s="41" t="s">
        <v>0</v>
      </c>
      <c r="V306" s="59">
        <v>380</v>
      </c>
      <c r="W306" s="56">
        <f>IFERROR(IF(V306="",0,CEILING((V306/$H306),1)*$H306),"")</f>
        <v>382.2</v>
      </c>
      <c r="X306" s="42">
        <f>IFERROR(IF(W306=0,"",ROUNDUP(W306/H306,0)*0.02175),"")</f>
        <v>1.06575</v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78"/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9"/>
      <c r="N307" s="375" t="s">
        <v>43</v>
      </c>
      <c r="O307" s="376"/>
      <c r="P307" s="376"/>
      <c r="Q307" s="376"/>
      <c r="R307" s="376"/>
      <c r="S307" s="376"/>
      <c r="T307" s="377"/>
      <c r="U307" s="43" t="s">
        <v>42</v>
      </c>
      <c r="V307" s="44">
        <f>IFERROR(V306/H306,"0")</f>
        <v>48.717948717948723</v>
      </c>
      <c r="W307" s="44">
        <f>IFERROR(W306/H306,"0")</f>
        <v>49</v>
      </c>
      <c r="X307" s="44">
        <f>IFERROR(IF(X306="",0,X306),"0")</f>
        <v>1.06575</v>
      </c>
      <c r="Y307" s="68"/>
      <c r="Z307" s="68"/>
    </row>
    <row r="308" spans="1:53" x14ac:dyDescent="0.2">
      <c r="A308" s="378"/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8"/>
      <c r="M308" s="379"/>
      <c r="N308" s="375" t="s">
        <v>43</v>
      </c>
      <c r="O308" s="376"/>
      <c r="P308" s="376"/>
      <c r="Q308" s="376"/>
      <c r="R308" s="376"/>
      <c r="S308" s="376"/>
      <c r="T308" s="377"/>
      <c r="U308" s="43" t="s">
        <v>0</v>
      </c>
      <c r="V308" s="44">
        <f>IFERROR(SUM(V306:V306),"0")</f>
        <v>380</v>
      </c>
      <c r="W308" s="44">
        <f>IFERROR(SUM(W306:W306),"0")</f>
        <v>382.2</v>
      </c>
      <c r="X308" s="43"/>
      <c r="Y308" s="68"/>
      <c r="Z308" s="68"/>
    </row>
    <row r="309" spans="1:53" ht="14.25" customHeight="1" x14ac:dyDescent="0.25">
      <c r="A309" s="370" t="s">
        <v>225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71">
        <v>4607091384673</v>
      </c>
      <c r="E310" s="37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73"/>
      <c r="P310" s="373"/>
      <c r="Q310" s="373"/>
      <c r="R310" s="374"/>
      <c r="S310" s="40" t="s">
        <v>48</v>
      </c>
      <c r="T310" s="40" t="s">
        <v>48</v>
      </c>
      <c r="U310" s="41" t="s">
        <v>0</v>
      </c>
      <c r="V310" s="59">
        <v>70</v>
      </c>
      <c r="W310" s="56">
        <f>IFERROR(IF(V310="",0,CEILING((V310/$H310),1)*$H310),"")</f>
        <v>70.2</v>
      </c>
      <c r="X310" s="42">
        <f>IFERROR(IF(W310=0,"",ROUNDUP(W310/H310,0)*0.02175),"")</f>
        <v>0.19574999999999998</v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78"/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9"/>
      <c r="N311" s="375" t="s">
        <v>43</v>
      </c>
      <c r="O311" s="376"/>
      <c r="P311" s="376"/>
      <c r="Q311" s="376"/>
      <c r="R311" s="376"/>
      <c r="S311" s="376"/>
      <c r="T311" s="377"/>
      <c r="U311" s="43" t="s">
        <v>42</v>
      </c>
      <c r="V311" s="44">
        <f>IFERROR(V310/H310,"0")</f>
        <v>8.9743589743589745</v>
      </c>
      <c r="W311" s="44">
        <f>IFERROR(W310/H310,"0")</f>
        <v>9</v>
      </c>
      <c r="X311" s="44">
        <f>IFERROR(IF(X310="",0,X310),"0")</f>
        <v>0.19574999999999998</v>
      </c>
      <c r="Y311" s="68"/>
      <c r="Z311" s="68"/>
    </row>
    <row r="312" spans="1:53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8"/>
      <c r="M312" s="379"/>
      <c r="N312" s="375" t="s">
        <v>43</v>
      </c>
      <c r="O312" s="376"/>
      <c r="P312" s="376"/>
      <c r="Q312" s="376"/>
      <c r="R312" s="376"/>
      <c r="S312" s="376"/>
      <c r="T312" s="377"/>
      <c r="U312" s="43" t="s">
        <v>0</v>
      </c>
      <c r="V312" s="44">
        <f>IFERROR(SUM(V310:V310),"0")</f>
        <v>70</v>
      </c>
      <c r="W312" s="44">
        <f>IFERROR(SUM(W310:W310),"0")</f>
        <v>70.2</v>
      </c>
      <c r="X312" s="43"/>
      <c r="Y312" s="68"/>
      <c r="Z312" s="68"/>
    </row>
    <row r="313" spans="1:53" ht="16.5" customHeight="1" x14ac:dyDescent="0.25">
      <c r="A313" s="369" t="s">
        <v>462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6"/>
      <c r="Z313" s="66"/>
    </row>
    <row r="314" spans="1:53" ht="14.25" customHeight="1" x14ac:dyDescent="0.25">
      <c r="A314" s="370" t="s">
        <v>116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71">
        <v>4607091384185</v>
      </c>
      <c r="E315" s="37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73"/>
      <c r="P315" s="373"/>
      <c r="Q315" s="373"/>
      <c r="R315" s="374"/>
      <c r="S315" s="40" t="s">
        <v>48</v>
      </c>
      <c r="T315" s="40" t="s">
        <v>48</v>
      </c>
      <c r="U315" s="41" t="s">
        <v>0</v>
      </c>
      <c r="V315" s="59">
        <v>100</v>
      </c>
      <c r="W315" s="56">
        <f>IFERROR(IF(V315="",0,CEILING((V315/$H315),1)*$H315),"")</f>
        <v>108</v>
      </c>
      <c r="X315" s="42">
        <f>IFERROR(IF(W315=0,"",ROUNDUP(W315/H315,0)*0.02175),"")</f>
        <v>0.19574999999999998</v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71">
        <v>4607091384192</v>
      </c>
      <c r="E316" s="37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73"/>
      <c r="P316" s="373"/>
      <c r="Q316" s="373"/>
      <c r="R316" s="37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71">
        <v>4680115881907</v>
      </c>
      <c r="E317" s="37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73"/>
      <c r="P317" s="373"/>
      <c r="Q317" s="373"/>
      <c r="R317" s="37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71">
        <v>4607091384680</v>
      </c>
      <c r="E318" s="37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73"/>
      <c r="P318" s="373"/>
      <c r="Q318" s="373"/>
      <c r="R318" s="37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78"/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9"/>
      <c r="N319" s="375" t="s">
        <v>43</v>
      </c>
      <c r="O319" s="376"/>
      <c r="P319" s="376"/>
      <c r="Q319" s="376"/>
      <c r="R319" s="376"/>
      <c r="S319" s="376"/>
      <c r="T319" s="377"/>
      <c r="U319" s="43" t="s">
        <v>42</v>
      </c>
      <c r="V319" s="44">
        <f>IFERROR(V315/H315,"0")+IFERROR(V316/H316,"0")+IFERROR(V317/H317,"0")+IFERROR(V318/H318,"0")</f>
        <v>8.3333333333333339</v>
      </c>
      <c r="W319" s="44">
        <f>IFERROR(W315/H315,"0")+IFERROR(W316/H316,"0")+IFERROR(W317/H317,"0")+IFERROR(W318/H318,"0")</f>
        <v>9</v>
      </c>
      <c r="X319" s="44">
        <f>IFERROR(IF(X315="",0,X315),"0")+IFERROR(IF(X316="",0,X316),"0")+IFERROR(IF(X317="",0,X317),"0")+IFERROR(IF(X318="",0,X318),"0")</f>
        <v>0.19574999999999998</v>
      </c>
      <c r="Y319" s="68"/>
      <c r="Z319" s="68"/>
    </row>
    <row r="320" spans="1:53" x14ac:dyDescent="0.2">
      <c r="A320" s="378"/>
      <c r="B320" s="378"/>
      <c r="C320" s="378"/>
      <c r="D320" s="378"/>
      <c r="E320" s="378"/>
      <c r="F320" s="378"/>
      <c r="G320" s="378"/>
      <c r="H320" s="378"/>
      <c r="I320" s="378"/>
      <c r="J320" s="378"/>
      <c r="K320" s="378"/>
      <c r="L320" s="378"/>
      <c r="M320" s="379"/>
      <c r="N320" s="375" t="s">
        <v>43</v>
      </c>
      <c r="O320" s="376"/>
      <c r="P320" s="376"/>
      <c r="Q320" s="376"/>
      <c r="R320" s="376"/>
      <c r="S320" s="376"/>
      <c r="T320" s="377"/>
      <c r="U320" s="43" t="s">
        <v>0</v>
      </c>
      <c r="V320" s="44">
        <f>IFERROR(SUM(V315:V318),"0")</f>
        <v>100</v>
      </c>
      <c r="W320" s="44">
        <f>IFERROR(SUM(W315:W318),"0")</f>
        <v>108</v>
      </c>
      <c r="X320" s="43"/>
      <c r="Y320" s="68"/>
      <c r="Z320" s="68"/>
    </row>
    <row r="321" spans="1:53" ht="14.25" customHeight="1" x14ac:dyDescent="0.25">
      <c r="A321" s="370" t="s">
        <v>76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71">
        <v>4607091384802</v>
      </c>
      <c r="E322" s="37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73"/>
      <c r="P322" s="373"/>
      <c r="Q322" s="373"/>
      <c r="R322" s="374"/>
      <c r="S322" s="40" t="s">
        <v>48</v>
      </c>
      <c r="T322" s="40" t="s">
        <v>48</v>
      </c>
      <c r="U322" s="41" t="s">
        <v>0</v>
      </c>
      <c r="V322" s="59">
        <v>50</v>
      </c>
      <c r="W322" s="56">
        <f>IFERROR(IF(V322="",0,CEILING((V322/$H322),1)*$H322),"")</f>
        <v>52.56</v>
      </c>
      <c r="X322" s="42">
        <f>IFERROR(IF(W322=0,"",ROUNDUP(W322/H322,0)*0.00753),"")</f>
        <v>9.0359999999999996E-2</v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71">
        <v>4607091384826</v>
      </c>
      <c r="E323" s="37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73"/>
      <c r="P323" s="373"/>
      <c r="Q323" s="373"/>
      <c r="R323" s="37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8"/>
      <c r="M324" s="379"/>
      <c r="N324" s="375" t="s">
        <v>43</v>
      </c>
      <c r="O324" s="376"/>
      <c r="P324" s="376"/>
      <c r="Q324" s="376"/>
      <c r="R324" s="376"/>
      <c r="S324" s="376"/>
      <c r="T324" s="377"/>
      <c r="U324" s="43" t="s">
        <v>42</v>
      </c>
      <c r="V324" s="44">
        <f>IFERROR(V322/H322,"0")+IFERROR(V323/H323,"0")</f>
        <v>11.415525114155251</v>
      </c>
      <c r="W324" s="44">
        <f>IFERROR(W322/H322,"0")+IFERROR(W323/H323,"0")</f>
        <v>12</v>
      </c>
      <c r="X324" s="44">
        <f>IFERROR(IF(X322="",0,X322),"0")+IFERROR(IF(X323="",0,X323),"0")</f>
        <v>9.0359999999999996E-2</v>
      </c>
      <c r="Y324" s="68"/>
      <c r="Z324" s="68"/>
    </row>
    <row r="325" spans="1:53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9"/>
      <c r="N325" s="375" t="s">
        <v>43</v>
      </c>
      <c r="O325" s="376"/>
      <c r="P325" s="376"/>
      <c r="Q325" s="376"/>
      <c r="R325" s="376"/>
      <c r="S325" s="376"/>
      <c r="T325" s="377"/>
      <c r="U325" s="43" t="s">
        <v>0</v>
      </c>
      <c r="V325" s="44">
        <f>IFERROR(SUM(V322:V323),"0")</f>
        <v>50</v>
      </c>
      <c r="W325" s="44">
        <f>IFERROR(SUM(W322:W323),"0")</f>
        <v>52.56</v>
      </c>
      <c r="X325" s="43"/>
      <c r="Y325" s="68"/>
      <c r="Z325" s="68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71">
        <v>4607091384246</v>
      </c>
      <c r="E327" s="37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73"/>
      <c r="P327" s="373"/>
      <c r="Q327" s="373"/>
      <c r="R327" s="374"/>
      <c r="S327" s="40" t="s">
        <v>48</v>
      </c>
      <c r="T327" s="40" t="s">
        <v>48</v>
      </c>
      <c r="U327" s="41" t="s">
        <v>0</v>
      </c>
      <c r="V327" s="59">
        <v>170</v>
      </c>
      <c r="W327" s="56">
        <f>IFERROR(IF(V327="",0,CEILING((V327/$H327),1)*$H327),"")</f>
        <v>171.6</v>
      </c>
      <c r="X327" s="42">
        <f>IFERROR(IF(W327=0,"",ROUNDUP(W327/H327,0)*0.02175),"")</f>
        <v>0.47849999999999998</v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71">
        <v>4680115881976</v>
      </c>
      <c r="E328" s="37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73"/>
      <c r="P328" s="373"/>
      <c r="Q328" s="373"/>
      <c r="R328" s="37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71">
        <v>4607091384253</v>
      </c>
      <c r="E329" s="37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73"/>
      <c r="P329" s="373"/>
      <c r="Q329" s="373"/>
      <c r="R329" s="37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71">
        <v>4680115881969</v>
      </c>
      <c r="E330" s="37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73"/>
      <c r="P330" s="373"/>
      <c r="Q330" s="373"/>
      <c r="R330" s="37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78"/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9"/>
      <c r="N331" s="375" t="s">
        <v>43</v>
      </c>
      <c r="O331" s="376"/>
      <c r="P331" s="376"/>
      <c r="Q331" s="376"/>
      <c r="R331" s="376"/>
      <c r="S331" s="376"/>
      <c r="T331" s="377"/>
      <c r="U331" s="43" t="s">
        <v>42</v>
      </c>
      <c r="V331" s="44">
        <f>IFERROR(V327/H327,"0")+IFERROR(V328/H328,"0")+IFERROR(V329/H329,"0")+IFERROR(V330/H330,"0")</f>
        <v>21.794871794871796</v>
      </c>
      <c r="W331" s="44">
        <f>IFERROR(W327/H327,"0")+IFERROR(W328/H328,"0")+IFERROR(W329/H329,"0")+IFERROR(W330/H330,"0")</f>
        <v>22</v>
      </c>
      <c r="X331" s="44">
        <f>IFERROR(IF(X327="",0,X327),"0")+IFERROR(IF(X328="",0,X328),"0")+IFERROR(IF(X329="",0,X329),"0")+IFERROR(IF(X330="",0,X330),"0")</f>
        <v>0.47849999999999998</v>
      </c>
      <c r="Y331" s="68"/>
      <c r="Z331" s="68"/>
    </row>
    <row r="332" spans="1:53" x14ac:dyDescent="0.2">
      <c r="A332" s="378"/>
      <c r="B332" s="378"/>
      <c r="C332" s="378"/>
      <c r="D332" s="378"/>
      <c r="E332" s="378"/>
      <c r="F332" s="378"/>
      <c r="G332" s="378"/>
      <c r="H332" s="378"/>
      <c r="I332" s="378"/>
      <c r="J332" s="378"/>
      <c r="K332" s="378"/>
      <c r="L332" s="378"/>
      <c r="M332" s="379"/>
      <c r="N332" s="375" t="s">
        <v>43</v>
      </c>
      <c r="O332" s="376"/>
      <c r="P332" s="376"/>
      <c r="Q332" s="376"/>
      <c r="R332" s="376"/>
      <c r="S332" s="376"/>
      <c r="T332" s="377"/>
      <c r="U332" s="43" t="s">
        <v>0</v>
      </c>
      <c r="V332" s="44">
        <f>IFERROR(SUM(V327:V330),"0")</f>
        <v>170</v>
      </c>
      <c r="W332" s="44">
        <f>IFERROR(SUM(W327:W330),"0")</f>
        <v>171.6</v>
      </c>
      <c r="X332" s="43"/>
      <c r="Y332" s="68"/>
      <c r="Z332" s="68"/>
    </row>
    <row r="333" spans="1:53" ht="14.25" customHeight="1" x14ac:dyDescent="0.25">
      <c r="A333" s="370" t="s">
        <v>225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71">
        <v>4607091389357</v>
      </c>
      <c r="E334" s="37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73"/>
      <c r="P334" s="373"/>
      <c r="Q334" s="373"/>
      <c r="R334" s="37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9"/>
      <c r="N335" s="375" t="s">
        <v>43</v>
      </c>
      <c r="O335" s="376"/>
      <c r="P335" s="376"/>
      <c r="Q335" s="376"/>
      <c r="R335" s="376"/>
      <c r="S335" s="376"/>
      <c r="T335" s="377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9"/>
      <c r="N336" s="375" t="s">
        <v>43</v>
      </c>
      <c r="O336" s="376"/>
      <c r="P336" s="376"/>
      <c r="Q336" s="376"/>
      <c r="R336" s="376"/>
      <c r="S336" s="376"/>
      <c r="T336" s="377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27.75" customHeight="1" x14ac:dyDescent="0.2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55"/>
      <c r="Z337" s="55"/>
    </row>
    <row r="338" spans="1:53" ht="16.5" customHeight="1" x14ac:dyDescent="0.25">
      <c r="A338" s="369" t="s">
        <v>486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6"/>
      <c r="Z338" s="66"/>
    </row>
    <row r="339" spans="1:53" ht="14.25" customHeight="1" x14ac:dyDescent="0.25">
      <c r="A339" s="370" t="s">
        <v>116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71">
        <v>4607091389708</v>
      </c>
      <c r="E340" s="37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73"/>
      <c r="P340" s="373"/>
      <c r="Q340" s="373"/>
      <c r="R340" s="37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71">
        <v>4607091389692</v>
      </c>
      <c r="E341" s="37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73"/>
      <c r="P341" s="373"/>
      <c r="Q341" s="373"/>
      <c r="R341" s="37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78"/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9"/>
      <c r="N342" s="375" t="s">
        <v>43</v>
      </c>
      <c r="O342" s="376"/>
      <c r="P342" s="376"/>
      <c r="Q342" s="376"/>
      <c r="R342" s="376"/>
      <c r="S342" s="376"/>
      <c r="T342" s="377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78"/>
      <c r="B343" s="378"/>
      <c r="C343" s="378"/>
      <c r="D343" s="378"/>
      <c r="E343" s="378"/>
      <c r="F343" s="378"/>
      <c r="G343" s="378"/>
      <c r="H343" s="378"/>
      <c r="I343" s="378"/>
      <c r="J343" s="378"/>
      <c r="K343" s="378"/>
      <c r="L343" s="378"/>
      <c r="M343" s="379"/>
      <c r="N343" s="375" t="s">
        <v>43</v>
      </c>
      <c r="O343" s="376"/>
      <c r="P343" s="376"/>
      <c r="Q343" s="376"/>
      <c r="R343" s="376"/>
      <c r="S343" s="376"/>
      <c r="T343" s="377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0" t="s">
        <v>76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71">
        <v>4607091389753</v>
      </c>
      <c r="E345" s="37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73"/>
      <c r="P345" s="373"/>
      <c r="Q345" s="373"/>
      <c r="R345" s="374"/>
      <c r="S345" s="40" t="s">
        <v>48</v>
      </c>
      <c r="T345" s="40" t="s">
        <v>48</v>
      </c>
      <c r="U345" s="41" t="s">
        <v>0</v>
      </c>
      <c r="V345" s="59">
        <v>300</v>
      </c>
      <c r="W345" s="56">
        <f t="shared" ref="W345:W357" si="15">IFERROR(IF(V345="",0,CEILING((V345/$H345),1)*$H345),"")</f>
        <v>302.40000000000003</v>
      </c>
      <c r="X345" s="42">
        <f>IFERROR(IF(W345=0,"",ROUNDUP(W345/H345,0)*0.00753),"")</f>
        <v>0.54215999999999998</v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71">
        <v>4607091389760</v>
      </c>
      <c r="E346" s="37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73"/>
      <c r="P346" s="373"/>
      <c r="Q346" s="373"/>
      <c r="R346" s="374"/>
      <c r="S346" s="40" t="s">
        <v>48</v>
      </c>
      <c r="T346" s="40" t="s">
        <v>48</v>
      </c>
      <c r="U346" s="41" t="s">
        <v>0</v>
      </c>
      <c r="V346" s="59">
        <v>110</v>
      </c>
      <c r="W346" s="56">
        <f t="shared" si="15"/>
        <v>113.4</v>
      </c>
      <c r="X346" s="42">
        <f>IFERROR(IF(W346=0,"",ROUNDUP(W346/H346,0)*0.00753),"")</f>
        <v>0.20331000000000002</v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71">
        <v>4607091389746</v>
      </c>
      <c r="E347" s="37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73"/>
      <c r="P347" s="373"/>
      <c r="Q347" s="373"/>
      <c r="R347" s="374"/>
      <c r="S347" s="40" t="s">
        <v>48</v>
      </c>
      <c r="T347" s="40" t="s">
        <v>48</v>
      </c>
      <c r="U347" s="41" t="s">
        <v>0</v>
      </c>
      <c r="V347" s="59">
        <v>400</v>
      </c>
      <c r="W347" s="56">
        <f t="shared" si="15"/>
        <v>403.20000000000005</v>
      </c>
      <c r="X347" s="42">
        <f>IFERROR(IF(W347=0,"",ROUNDUP(W347/H347,0)*0.00753),"")</f>
        <v>0.72287999999999997</v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71">
        <v>4680115882928</v>
      </c>
      <c r="E348" s="37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73"/>
      <c r="P348" s="373"/>
      <c r="Q348" s="373"/>
      <c r="R348" s="374"/>
      <c r="S348" s="40" t="s">
        <v>48</v>
      </c>
      <c r="T348" s="40" t="s">
        <v>48</v>
      </c>
      <c r="U348" s="41" t="s">
        <v>0</v>
      </c>
      <c r="V348" s="59">
        <v>2</v>
      </c>
      <c r="W348" s="56">
        <f t="shared" si="15"/>
        <v>3.36</v>
      </c>
      <c r="X348" s="42">
        <f>IFERROR(IF(W348=0,"",ROUNDUP(W348/H348,0)*0.00753),"")</f>
        <v>1.506E-2</v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71">
        <v>4680115883147</v>
      </c>
      <c r="E349" s="37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73"/>
      <c r="P349" s="373"/>
      <c r="Q349" s="373"/>
      <c r="R349" s="374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71">
        <v>4607091384338</v>
      </c>
      <c r="E350" s="37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73"/>
      <c r="P350" s="373"/>
      <c r="Q350" s="373"/>
      <c r="R350" s="374"/>
      <c r="S350" s="40" t="s">
        <v>48</v>
      </c>
      <c r="T350" s="40" t="s">
        <v>48</v>
      </c>
      <c r="U350" s="41" t="s">
        <v>0</v>
      </c>
      <c r="V350" s="59">
        <v>4</v>
      </c>
      <c r="W350" s="56">
        <f t="shared" si="15"/>
        <v>4.2</v>
      </c>
      <c r="X350" s="42">
        <f t="shared" si="16"/>
        <v>1.004E-2</v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71">
        <v>4680115883154</v>
      </c>
      <c r="E351" s="37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73"/>
      <c r="P351" s="373"/>
      <c r="Q351" s="373"/>
      <c r="R351" s="37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71">
        <v>4607091389524</v>
      </c>
      <c r="E352" s="37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73"/>
      <c r="P352" s="373"/>
      <c r="Q352" s="373"/>
      <c r="R352" s="37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71">
        <v>4680115883161</v>
      </c>
      <c r="E353" s="37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73"/>
      <c r="P353" s="373"/>
      <c r="Q353" s="373"/>
      <c r="R353" s="37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71">
        <v>4607091384345</v>
      </c>
      <c r="E354" s="37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73"/>
      <c r="P354" s="373"/>
      <c r="Q354" s="373"/>
      <c r="R354" s="374"/>
      <c r="S354" s="40" t="s">
        <v>48</v>
      </c>
      <c r="T354" s="40" t="s">
        <v>48</v>
      </c>
      <c r="U354" s="41" t="s">
        <v>0</v>
      </c>
      <c r="V354" s="59">
        <v>4</v>
      </c>
      <c r="W354" s="56">
        <f t="shared" si="15"/>
        <v>4.2</v>
      </c>
      <c r="X354" s="42">
        <f t="shared" si="16"/>
        <v>1.004E-2</v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71">
        <v>4680115883178</v>
      </c>
      <c r="E355" s="37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73"/>
      <c r="P355" s="373"/>
      <c r="Q355" s="373"/>
      <c r="R355" s="37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71">
        <v>4607091389531</v>
      </c>
      <c r="E356" s="37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73"/>
      <c r="P356" s="373"/>
      <c r="Q356" s="373"/>
      <c r="R356" s="37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71">
        <v>4680115883185</v>
      </c>
      <c r="E357" s="37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571" t="s">
        <v>517</v>
      </c>
      <c r="O357" s="373"/>
      <c r="P357" s="373"/>
      <c r="Q357" s="373"/>
      <c r="R357" s="37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9"/>
      <c r="N358" s="375" t="s">
        <v>43</v>
      </c>
      <c r="O358" s="376"/>
      <c r="P358" s="376"/>
      <c r="Q358" s="376"/>
      <c r="R358" s="376"/>
      <c r="S358" s="376"/>
      <c r="T358" s="377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197.85714285714286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201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1.5034900000000002</v>
      </c>
      <c r="Y358" s="68"/>
      <c r="Z358" s="68"/>
    </row>
    <row r="359" spans="1:53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8"/>
      <c r="M359" s="379"/>
      <c r="N359" s="375" t="s">
        <v>43</v>
      </c>
      <c r="O359" s="376"/>
      <c r="P359" s="376"/>
      <c r="Q359" s="376"/>
      <c r="R359" s="376"/>
      <c r="S359" s="376"/>
      <c r="T359" s="377"/>
      <c r="U359" s="43" t="s">
        <v>0</v>
      </c>
      <c r="V359" s="44">
        <f>IFERROR(SUM(V345:V357),"0")</f>
        <v>820</v>
      </c>
      <c r="W359" s="44">
        <f>IFERROR(SUM(W345:W357),"0")</f>
        <v>830.76000000000022</v>
      </c>
      <c r="X359" s="43"/>
      <c r="Y359" s="68"/>
      <c r="Z359" s="68"/>
    </row>
    <row r="360" spans="1:53" ht="14.25" customHeight="1" x14ac:dyDescent="0.25">
      <c r="A360" s="370" t="s">
        <v>81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370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71">
        <v>4607091389685</v>
      </c>
      <c r="E361" s="37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73"/>
      <c r="P361" s="373"/>
      <c r="Q361" s="373"/>
      <c r="R361" s="37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71">
        <v>4607091389654</v>
      </c>
      <c r="E362" s="37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73"/>
      <c r="P362" s="373"/>
      <c r="Q362" s="373"/>
      <c r="R362" s="374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71">
        <v>4607091384352</v>
      </c>
      <c r="E363" s="37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73"/>
      <c r="P363" s="373"/>
      <c r="Q363" s="373"/>
      <c r="R363" s="374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71">
        <v>4607091389661</v>
      </c>
      <c r="E364" s="37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73"/>
      <c r="P364" s="373"/>
      <c r="Q364" s="373"/>
      <c r="R364" s="37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78"/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9"/>
      <c r="N365" s="375" t="s">
        <v>43</v>
      </c>
      <c r="O365" s="376"/>
      <c r="P365" s="376"/>
      <c r="Q365" s="376"/>
      <c r="R365" s="376"/>
      <c r="S365" s="376"/>
      <c r="T365" s="377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78"/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9"/>
      <c r="N366" s="375" t="s">
        <v>43</v>
      </c>
      <c r="O366" s="376"/>
      <c r="P366" s="376"/>
      <c r="Q366" s="376"/>
      <c r="R366" s="376"/>
      <c r="S366" s="376"/>
      <c r="T366" s="377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70" t="s">
        <v>225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71">
        <v>4680115881648</v>
      </c>
      <c r="E368" s="37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73"/>
      <c r="P368" s="373"/>
      <c r="Q368" s="373"/>
      <c r="R368" s="37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9"/>
      <c r="N369" s="375" t="s">
        <v>43</v>
      </c>
      <c r="O369" s="376"/>
      <c r="P369" s="376"/>
      <c r="Q369" s="376"/>
      <c r="R369" s="376"/>
      <c r="S369" s="376"/>
      <c r="T369" s="377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78"/>
      <c r="B370" s="378"/>
      <c r="C370" s="378"/>
      <c r="D370" s="378"/>
      <c r="E370" s="378"/>
      <c r="F370" s="378"/>
      <c r="G370" s="378"/>
      <c r="H370" s="378"/>
      <c r="I370" s="378"/>
      <c r="J370" s="378"/>
      <c r="K370" s="378"/>
      <c r="L370" s="378"/>
      <c r="M370" s="379"/>
      <c r="N370" s="375" t="s">
        <v>43</v>
      </c>
      <c r="O370" s="376"/>
      <c r="P370" s="376"/>
      <c r="Q370" s="376"/>
      <c r="R370" s="376"/>
      <c r="S370" s="376"/>
      <c r="T370" s="377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70" t="s">
        <v>103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71">
        <v>4680115882997</v>
      </c>
      <c r="E372" s="371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577" t="s">
        <v>530</v>
      </c>
      <c r="O372" s="373"/>
      <c r="P372" s="373"/>
      <c r="Q372" s="373"/>
      <c r="R372" s="374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9"/>
      <c r="N373" s="375" t="s">
        <v>43</v>
      </c>
      <c r="O373" s="376"/>
      <c r="P373" s="376"/>
      <c r="Q373" s="376"/>
      <c r="R373" s="376"/>
      <c r="S373" s="376"/>
      <c r="T373" s="37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78"/>
      <c r="B374" s="378"/>
      <c r="C374" s="378"/>
      <c r="D374" s="378"/>
      <c r="E374" s="378"/>
      <c r="F374" s="378"/>
      <c r="G374" s="378"/>
      <c r="H374" s="378"/>
      <c r="I374" s="378"/>
      <c r="J374" s="378"/>
      <c r="K374" s="378"/>
      <c r="L374" s="378"/>
      <c r="M374" s="379"/>
      <c r="N374" s="375" t="s">
        <v>43</v>
      </c>
      <c r="O374" s="376"/>
      <c r="P374" s="376"/>
      <c r="Q374" s="376"/>
      <c r="R374" s="376"/>
      <c r="S374" s="376"/>
      <c r="T374" s="37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69" t="s">
        <v>533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6"/>
      <c r="Z375" s="66"/>
    </row>
    <row r="376" spans="1:53" ht="14.25" customHeight="1" x14ac:dyDescent="0.25">
      <c r="A376" s="370" t="s">
        <v>108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71">
        <v>4607091389388</v>
      </c>
      <c r="E377" s="371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5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73"/>
      <c r="P377" s="373"/>
      <c r="Q377" s="373"/>
      <c r="R377" s="374"/>
      <c r="S377" s="40" t="s">
        <v>48</v>
      </c>
      <c r="T377" s="40" t="s">
        <v>48</v>
      </c>
      <c r="U377" s="41" t="s">
        <v>0</v>
      </c>
      <c r="V377" s="59">
        <v>30</v>
      </c>
      <c r="W377" s="56">
        <f>IFERROR(IF(V377="",0,CEILING((V377/$H377),1)*$H377),"")</f>
        <v>31.200000000000003</v>
      </c>
      <c r="X377" s="42">
        <f>IFERROR(IF(W377=0,"",ROUNDUP(W377/H377,0)*0.01196),"")</f>
        <v>7.1760000000000004E-2</v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71">
        <v>4607091389364</v>
      </c>
      <c r="E378" s="371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5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73"/>
      <c r="P378" s="373"/>
      <c r="Q378" s="373"/>
      <c r="R378" s="37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9"/>
      <c r="N379" s="375" t="s">
        <v>43</v>
      </c>
      <c r="O379" s="376"/>
      <c r="P379" s="376"/>
      <c r="Q379" s="376"/>
      <c r="R379" s="376"/>
      <c r="S379" s="376"/>
      <c r="T379" s="377"/>
      <c r="U379" s="43" t="s">
        <v>42</v>
      </c>
      <c r="V379" s="44">
        <f>IFERROR(V377/H377,"0")+IFERROR(V378/H378,"0")</f>
        <v>5.7692307692307692</v>
      </c>
      <c r="W379" s="44">
        <f>IFERROR(W377/H377,"0")+IFERROR(W378/H378,"0")</f>
        <v>6</v>
      </c>
      <c r="X379" s="44">
        <f>IFERROR(IF(X377="",0,X377),"0")+IFERROR(IF(X378="",0,X378),"0")</f>
        <v>7.1760000000000004E-2</v>
      </c>
      <c r="Y379" s="68"/>
      <c r="Z379" s="68"/>
    </row>
    <row r="380" spans="1:53" x14ac:dyDescent="0.2">
      <c r="A380" s="378"/>
      <c r="B380" s="378"/>
      <c r="C380" s="378"/>
      <c r="D380" s="378"/>
      <c r="E380" s="378"/>
      <c r="F380" s="378"/>
      <c r="G380" s="378"/>
      <c r="H380" s="378"/>
      <c r="I380" s="378"/>
      <c r="J380" s="378"/>
      <c r="K380" s="378"/>
      <c r="L380" s="378"/>
      <c r="M380" s="379"/>
      <c r="N380" s="375" t="s">
        <v>43</v>
      </c>
      <c r="O380" s="376"/>
      <c r="P380" s="376"/>
      <c r="Q380" s="376"/>
      <c r="R380" s="376"/>
      <c r="S380" s="376"/>
      <c r="T380" s="377"/>
      <c r="U380" s="43" t="s">
        <v>0</v>
      </c>
      <c r="V380" s="44">
        <f>IFERROR(SUM(V377:V378),"0")</f>
        <v>30</v>
      </c>
      <c r="W380" s="44">
        <f>IFERROR(SUM(W377:W378),"0")</f>
        <v>31.200000000000003</v>
      </c>
      <c r="X380" s="43"/>
      <c r="Y380" s="68"/>
      <c r="Z380" s="68"/>
    </row>
    <row r="381" spans="1:53" ht="14.25" customHeight="1" x14ac:dyDescent="0.25">
      <c r="A381" s="370" t="s">
        <v>76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71">
        <v>4607091389739</v>
      </c>
      <c r="E382" s="37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73"/>
      <c r="P382" s="373"/>
      <c r="Q382" s="373"/>
      <c r="R382" s="374"/>
      <c r="S382" s="40" t="s">
        <v>48</v>
      </c>
      <c r="T382" s="40" t="s">
        <v>48</v>
      </c>
      <c r="U382" s="41" t="s">
        <v>0</v>
      </c>
      <c r="V382" s="59">
        <v>642</v>
      </c>
      <c r="W382" s="56">
        <f t="shared" ref="W382:W388" si="17">IFERROR(IF(V382="",0,CEILING((V382/$H382),1)*$H382),"")</f>
        <v>642.6</v>
      </c>
      <c r="X382" s="42">
        <f>IFERROR(IF(W382=0,"",ROUNDUP(W382/H382,0)*0.00753),"")</f>
        <v>1.1520900000000001</v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71">
        <v>4680115883048</v>
      </c>
      <c r="E383" s="371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5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73"/>
      <c r="P383" s="373"/>
      <c r="Q383" s="373"/>
      <c r="R383" s="374"/>
      <c r="S383" s="40" t="s">
        <v>48</v>
      </c>
      <c r="T383" s="40" t="s">
        <v>48</v>
      </c>
      <c r="U383" s="41" t="s">
        <v>0</v>
      </c>
      <c r="V383" s="59">
        <v>20</v>
      </c>
      <c r="W383" s="56">
        <f t="shared" si="17"/>
        <v>20</v>
      </c>
      <c r="X383" s="42">
        <f>IFERROR(IF(W383=0,"",ROUNDUP(W383/H383,0)*0.00937),"")</f>
        <v>4.6850000000000003E-2</v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71">
        <v>4607091389425</v>
      </c>
      <c r="E384" s="371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5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73"/>
      <c r="P384" s="373"/>
      <c r="Q384" s="373"/>
      <c r="R384" s="374"/>
      <c r="S384" s="40" t="s">
        <v>48</v>
      </c>
      <c r="T384" s="40" t="s">
        <v>48</v>
      </c>
      <c r="U384" s="41" t="s">
        <v>0</v>
      </c>
      <c r="V384" s="59">
        <v>4</v>
      </c>
      <c r="W384" s="56">
        <f t="shared" si="17"/>
        <v>4.2</v>
      </c>
      <c r="X384" s="42">
        <f>IFERROR(IF(W384=0,"",ROUNDUP(W384/H384,0)*0.00502),"")</f>
        <v>1.004E-2</v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71">
        <v>4680115882911</v>
      </c>
      <c r="E385" s="371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583" t="s">
        <v>546</v>
      </c>
      <c r="O385" s="373"/>
      <c r="P385" s="373"/>
      <c r="Q385" s="373"/>
      <c r="R385" s="37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71">
        <v>4680115880771</v>
      </c>
      <c r="E386" s="37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73"/>
      <c r="P386" s="373"/>
      <c r="Q386" s="373"/>
      <c r="R386" s="37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71">
        <v>4607091389500</v>
      </c>
      <c r="E387" s="37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5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73"/>
      <c r="P387" s="373"/>
      <c r="Q387" s="373"/>
      <c r="R387" s="374"/>
      <c r="S387" s="40" t="s">
        <v>48</v>
      </c>
      <c r="T387" s="40" t="s">
        <v>48</v>
      </c>
      <c r="U387" s="41" t="s">
        <v>0</v>
      </c>
      <c r="V387" s="59">
        <v>2</v>
      </c>
      <c r="W387" s="56">
        <f t="shared" si="17"/>
        <v>2.1</v>
      </c>
      <c r="X387" s="42">
        <f>IFERROR(IF(W387=0,"",ROUNDUP(W387/H387,0)*0.00502),"")</f>
        <v>5.0200000000000002E-3</v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71">
        <v>4680115881983</v>
      </c>
      <c r="E388" s="371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5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73"/>
      <c r="P388" s="373"/>
      <c r="Q388" s="373"/>
      <c r="R388" s="37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9"/>
      <c r="N389" s="375" t="s">
        <v>43</v>
      </c>
      <c r="O389" s="376"/>
      <c r="P389" s="376"/>
      <c r="Q389" s="376"/>
      <c r="R389" s="376"/>
      <c r="S389" s="376"/>
      <c r="T389" s="377"/>
      <c r="U389" s="43" t="s">
        <v>42</v>
      </c>
      <c r="V389" s="44">
        <f>IFERROR(V382/H382,"0")+IFERROR(V383/H383,"0")+IFERROR(V384/H384,"0")+IFERROR(V385/H385,"0")+IFERROR(V386/H386,"0")+IFERROR(V387/H387,"0")+IFERROR(V388/H388,"0")</f>
        <v>160.71428571428572</v>
      </c>
      <c r="W389" s="44">
        <f>IFERROR(W382/H382,"0")+IFERROR(W383/H383,"0")+IFERROR(W384/H384,"0")+IFERROR(W385/H385,"0")+IFERROR(W386/H386,"0")+IFERROR(W387/H387,"0")+IFERROR(W388/H388,"0")</f>
        <v>161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1.2140000000000002</v>
      </c>
      <c r="Y389" s="68"/>
      <c r="Z389" s="68"/>
    </row>
    <row r="390" spans="1:53" x14ac:dyDescent="0.2">
      <c r="A390" s="378"/>
      <c r="B390" s="378"/>
      <c r="C390" s="378"/>
      <c r="D390" s="378"/>
      <c r="E390" s="378"/>
      <c r="F390" s="378"/>
      <c r="G390" s="378"/>
      <c r="H390" s="378"/>
      <c r="I390" s="378"/>
      <c r="J390" s="378"/>
      <c r="K390" s="378"/>
      <c r="L390" s="378"/>
      <c r="M390" s="379"/>
      <c r="N390" s="375" t="s">
        <v>43</v>
      </c>
      <c r="O390" s="376"/>
      <c r="P390" s="376"/>
      <c r="Q390" s="376"/>
      <c r="R390" s="376"/>
      <c r="S390" s="376"/>
      <c r="T390" s="377"/>
      <c r="U390" s="43" t="s">
        <v>0</v>
      </c>
      <c r="V390" s="44">
        <f>IFERROR(SUM(V382:V388),"0")</f>
        <v>668</v>
      </c>
      <c r="W390" s="44">
        <f>IFERROR(SUM(W382:W388),"0")</f>
        <v>668.90000000000009</v>
      </c>
      <c r="X390" s="43"/>
      <c r="Y390" s="68"/>
      <c r="Z390" s="68"/>
    </row>
    <row r="391" spans="1:53" ht="14.25" customHeight="1" x14ac:dyDescent="0.25">
      <c r="A391" s="370" t="s">
        <v>103</v>
      </c>
      <c r="B391" s="370"/>
      <c r="C391" s="370"/>
      <c r="D391" s="370"/>
      <c r="E391" s="370"/>
      <c r="F391" s="370"/>
      <c r="G391" s="370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370"/>
      <c r="U391" s="370"/>
      <c r="V391" s="370"/>
      <c r="W391" s="370"/>
      <c r="X391" s="370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71">
        <v>4680115882980</v>
      </c>
      <c r="E392" s="371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73"/>
      <c r="P392" s="373"/>
      <c r="Q392" s="373"/>
      <c r="R392" s="37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8"/>
      <c r="M393" s="379"/>
      <c r="N393" s="375" t="s">
        <v>43</v>
      </c>
      <c r="O393" s="376"/>
      <c r="P393" s="376"/>
      <c r="Q393" s="376"/>
      <c r="R393" s="376"/>
      <c r="S393" s="376"/>
      <c r="T393" s="377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78"/>
      <c r="B394" s="378"/>
      <c r="C394" s="378"/>
      <c r="D394" s="378"/>
      <c r="E394" s="378"/>
      <c r="F394" s="378"/>
      <c r="G394" s="378"/>
      <c r="H394" s="378"/>
      <c r="I394" s="378"/>
      <c r="J394" s="378"/>
      <c r="K394" s="378"/>
      <c r="L394" s="378"/>
      <c r="M394" s="379"/>
      <c r="N394" s="375" t="s">
        <v>43</v>
      </c>
      <c r="O394" s="376"/>
      <c r="P394" s="376"/>
      <c r="Q394" s="376"/>
      <c r="R394" s="376"/>
      <c r="S394" s="376"/>
      <c r="T394" s="377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68" t="s">
        <v>555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55"/>
      <c r="Z395" s="55"/>
    </row>
    <row r="396" spans="1:53" ht="16.5" customHeight="1" x14ac:dyDescent="0.25">
      <c r="A396" s="369" t="s">
        <v>555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6"/>
      <c r="Z396" s="66"/>
    </row>
    <row r="397" spans="1:53" ht="14.25" customHeight="1" x14ac:dyDescent="0.25">
      <c r="A397" s="370" t="s">
        <v>116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71">
        <v>4607091389067</v>
      </c>
      <c r="E398" s="371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73"/>
      <c r="P398" s="373"/>
      <c r="Q398" s="373"/>
      <c r="R398" s="374"/>
      <c r="S398" s="40" t="s">
        <v>48</v>
      </c>
      <c r="T398" s="40" t="s">
        <v>48</v>
      </c>
      <c r="U398" s="41" t="s">
        <v>0</v>
      </c>
      <c r="V398" s="59">
        <v>20</v>
      </c>
      <c r="W398" s="56">
        <f t="shared" ref="W398:W406" si="18">IFERROR(IF(V398="",0,CEILING((V398/$H398),1)*$H398),"")</f>
        <v>21.12</v>
      </c>
      <c r="X398" s="42">
        <f>IFERROR(IF(W398=0,"",ROUNDUP(W398/H398,0)*0.01196),"")</f>
        <v>4.7840000000000001E-2</v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71">
        <v>4607091383522</v>
      </c>
      <c r="E399" s="371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73"/>
      <c r="P399" s="373"/>
      <c r="Q399" s="373"/>
      <c r="R399" s="374"/>
      <c r="S399" s="40" t="s">
        <v>48</v>
      </c>
      <c r="T399" s="40" t="s">
        <v>48</v>
      </c>
      <c r="U399" s="41" t="s">
        <v>0</v>
      </c>
      <c r="V399" s="59">
        <v>670</v>
      </c>
      <c r="W399" s="56">
        <f t="shared" si="18"/>
        <v>670.56000000000006</v>
      </c>
      <c r="X399" s="42">
        <f>IFERROR(IF(W399=0,"",ROUNDUP(W399/H399,0)*0.01196),"")</f>
        <v>1.51892</v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71">
        <v>4607091384437</v>
      </c>
      <c r="E400" s="371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73"/>
      <c r="P400" s="373"/>
      <c r="Q400" s="373"/>
      <c r="R400" s="37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71">
        <v>4607091389104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73"/>
      <c r="P401" s="373"/>
      <c r="Q401" s="373"/>
      <c r="R401" s="374"/>
      <c r="S401" s="40" t="s">
        <v>48</v>
      </c>
      <c r="T401" s="40" t="s">
        <v>48</v>
      </c>
      <c r="U401" s="41" t="s">
        <v>0</v>
      </c>
      <c r="V401" s="59">
        <v>450</v>
      </c>
      <c r="W401" s="56">
        <f t="shared" si="18"/>
        <v>454.08000000000004</v>
      </c>
      <c r="X401" s="42">
        <f>IFERROR(IF(W401=0,"",ROUNDUP(W401/H401,0)*0.01196),"")</f>
        <v>1.0285599999999999</v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71">
        <v>4680115880603</v>
      </c>
      <c r="E402" s="371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73"/>
      <c r="P402" s="373"/>
      <c r="Q402" s="373"/>
      <c r="R402" s="37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71">
        <v>4607091389999</v>
      </c>
      <c r="E403" s="371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73"/>
      <c r="P403" s="373"/>
      <c r="Q403" s="373"/>
      <c r="R403" s="37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71">
        <v>4680115882782</v>
      </c>
      <c r="E404" s="371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73"/>
      <c r="P404" s="373"/>
      <c r="Q404" s="373"/>
      <c r="R404" s="374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71">
        <v>4607091389098</v>
      </c>
      <c r="E405" s="37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73"/>
      <c r="P405" s="373"/>
      <c r="Q405" s="373"/>
      <c r="R405" s="374"/>
      <c r="S405" s="40" t="s">
        <v>48</v>
      </c>
      <c r="T405" s="40" t="s">
        <v>48</v>
      </c>
      <c r="U405" s="41" t="s">
        <v>0</v>
      </c>
      <c r="V405" s="59">
        <v>2</v>
      </c>
      <c r="W405" s="56">
        <f t="shared" si="18"/>
        <v>2.4</v>
      </c>
      <c r="X405" s="42">
        <f>IFERROR(IF(W405=0,"",ROUNDUP(W405/H405,0)*0.00753),"")</f>
        <v>7.5300000000000002E-3</v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71">
        <v>4607091389982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73"/>
      <c r="P406" s="373"/>
      <c r="Q406" s="373"/>
      <c r="R406" s="37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78"/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8"/>
      <c r="M407" s="379"/>
      <c r="N407" s="375" t="s">
        <v>43</v>
      </c>
      <c r="O407" s="376"/>
      <c r="P407" s="376"/>
      <c r="Q407" s="376"/>
      <c r="R407" s="376"/>
      <c r="S407" s="376"/>
      <c r="T407" s="377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216.74242424242425</v>
      </c>
      <c r="W407" s="44">
        <f>IFERROR(W398/H398,"0")+IFERROR(W399/H399,"0")+IFERROR(W400/H400,"0")+IFERROR(W401/H401,"0")+IFERROR(W402/H402,"0")+IFERROR(W403/H403,"0")+IFERROR(W404/H404,"0")+IFERROR(W405/H405,"0")+IFERROR(W406/H406,"0")</f>
        <v>218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2.6028500000000001</v>
      </c>
      <c r="Y407" s="68"/>
      <c r="Z407" s="68"/>
    </row>
    <row r="408" spans="1:53" x14ac:dyDescent="0.2">
      <c r="A408" s="378"/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9"/>
      <c r="N408" s="375" t="s">
        <v>43</v>
      </c>
      <c r="O408" s="376"/>
      <c r="P408" s="376"/>
      <c r="Q408" s="376"/>
      <c r="R408" s="376"/>
      <c r="S408" s="376"/>
      <c r="T408" s="377"/>
      <c r="U408" s="43" t="s">
        <v>0</v>
      </c>
      <c r="V408" s="44">
        <f>IFERROR(SUM(V398:V406),"0")</f>
        <v>1142</v>
      </c>
      <c r="W408" s="44">
        <f>IFERROR(SUM(W398:W406),"0")</f>
        <v>1148.1600000000003</v>
      </c>
      <c r="X408" s="43"/>
      <c r="Y408" s="68"/>
      <c r="Z408" s="68"/>
    </row>
    <row r="409" spans="1:53" ht="14.25" customHeight="1" x14ac:dyDescent="0.25">
      <c r="A409" s="370" t="s">
        <v>108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71">
        <v>4607091388930</v>
      </c>
      <c r="E410" s="37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73"/>
      <c r="P410" s="373"/>
      <c r="Q410" s="373"/>
      <c r="R410" s="374"/>
      <c r="S410" s="40" t="s">
        <v>48</v>
      </c>
      <c r="T410" s="40" t="s">
        <v>48</v>
      </c>
      <c r="U410" s="41" t="s">
        <v>0</v>
      </c>
      <c r="V410" s="59">
        <v>455</v>
      </c>
      <c r="W410" s="56">
        <f>IFERROR(IF(V410="",0,CEILING((V410/$H410),1)*$H410),"")</f>
        <v>459.36</v>
      </c>
      <c r="X410" s="42">
        <f>IFERROR(IF(W410=0,"",ROUNDUP(W410/H410,0)*0.01196),"")</f>
        <v>1.0405200000000001</v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71">
        <v>4680115880054</v>
      </c>
      <c r="E411" s="371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73"/>
      <c r="P411" s="373"/>
      <c r="Q411" s="373"/>
      <c r="R411" s="37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78"/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9"/>
      <c r="N412" s="375" t="s">
        <v>43</v>
      </c>
      <c r="O412" s="376"/>
      <c r="P412" s="376"/>
      <c r="Q412" s="376"/>
      <c r="R412" s="376"/>
      <c r="S412" s="376"/>
      <c r="T412" s="377"/>
      <c r="U412" s="43" t="s">
        <v>42</v>
      </c>
      <c r="V412" s="44">
        <f>IFERROR(V410/H410,"0")+IFERROR(V411/H411,"0")</f>
        <v>86.174242424242422</v>
      </c>
      <c r="W412" s="44">
        <f>IFERROR(W410/H410,"0")+IFERROR(W411/H411,"0")</f>
        <v>87</v>
      </c>
      <c r="X412" s="44">
        <f>IFERROR(IF(X410="",0,X410),"0")+IFERROR(IF(X411="",0,X411),"0")</f>
        <v>1.0405200000000001</v>
      </c>
      <c r="Y412" s="68"/>
      <c r="Z412" s="68"/>
    </row>
    <row r="413" spans="1:53" x14ac:dyDescent="0.2">
      <c r="A413" s="378"/>
      <c r="B413" s="378"/>
      <c r="C413" s="378"/>
      <c r="D413" s="378"/>
      <c r="E413" s="378"/>
      <c r="F413" s="378"/>
      <c r="G413" s="378"/>
      <c r="H413" s="378"/>
      <c r="I413" s="378"/>
      <c r="J413" s="378"/>
      <c r="K413" s="378"/>
      <c r="L413" s="378"/>
      <c r="M413" s="379"/>
      <c r="N413" s="375" t="s">
        <v>43</v>
      </c>
      <c r="O413" s="376"/>
      <c r="P413" s="376"/>
      <c r="Q413" s="376"/>
      <c r="R413" s="376"/>
      <c r="S413" s="376"/>
      <c r="T413" s="377"/>
      <c r="U413" s="43" t="s">
        <v>0</v>
      </c>
      <c r="V413" s="44">
        <f>IFERROR(SUM(V410:V411),"0")</f>
        <v>455</v>
      </c>
      <c r="W413" s="44">
        <f>IFERROR(SUM(W410:W411),"0")</f>
        <v>459.36</v>
      </c>
      <c r="X413" s="43"/>
      <c r="Y413" s="68"/>
      <c r="Z413" s="68"/>
    </row>
    <row r="414" spans="1:53" ht="14.25" customHeight="1" x14ac:dyDescent="0.25">
      <c r="A414" s="370" t="s">
        <v>76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71">
        <v>4680115883116</v>
      </c>
      <c r="E415" s="37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73"/>
      <c r="P415" s="373"/>
      <c r="Q415" s="373"/>
      <c r="R415" s="374"/>
      <c r="S415" s="40" t="s">
        <v>48</v>
      </c>
      <c r="T415" s="40" t="s">
        <v>48</v>
      </c>
      <c r="U415" s="41" t="s">
        <v>0</v>
      </c>
      <c r="V415" s="59">
        <v>200</v>
      </c>
      <c r="W415" s="56">
        <f t="shared" ref="W415:W420" si="19">IFERROR(IF(V415="",0,CEILING((V415/$H415),1)*$H415),"")</f>
        <v>200.64000000000001</v>
      </c>
      <c r="X415" s="42">
        <f>IFERROR(IF(W415=0,"",ROUNDUP(W415/H415,0)*0.01196),"")</f>
        <v>0.45448</v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71">
        <v>4680115883093</v>
      </c>
      <c r="E416" s="37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73"/>
      <c r="P416" s="373"/>
      <c r="Q416" s="373"/>
      <c r="R416" s="374"/>
      <c r="S416" s="40" t="s">
        <v>48</v>
      </c>
      <c r="T416" s="40" t="s">
        <v>48</v>
      </c>
      <c r="U416" s="41" t="s">
        <v>0</v>
      </c>
      <c r="V416" s="59">
        <v>75</v>
      </c>
      <c r="W416" s="56">
        <f t="shared" si="19"/>
        <v>79.2</v>
      </c>
      <c r="X416" s="42">
        <f>IFERROR(IF(W416=0,"",ROUNDUP(W416/H416,0)*0.01196),"")</f>
        <v>0.1794</v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71">
        <v>4680115883109</v>
      </c>
      <c r="E417" s="37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73"/>
      <c r="P417" s="373"/>
      <c r="Q417" s="373"/>
      <c r="R417" s="374"/>
      <c r="S417" s="40" t="s">
        <v>48</v>
      </c>
      <c r="T417" s="40" t="s">
        <v>48</v>
      </c>
      <c r="U417" s="41" t="s">
        <v>0</v>
      </c>
      <c r="V417" s="59">
        <v>335</v>
      </c>
      <c r="W417" s="56">
        <f t="shared" si="19"/>
        <v>337.92</v>
      </c>
      <c r="X417" s="42">
        <f>IFERROR(IF(W417=0,"",ROUNDUP(W417/H417,0)*0.01196),"")</f>
        <v>0.76544000000000001</v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71">
        <v>4680115882072</v>
      </c>
      <c r="E418" s="371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602" t="s">
        <v>586</v>
      </c>
      <c r="O418" s="373"/>
      <c r="P418" s="373"/>
      <c r="Q418" s="373"/>
      <c r="R418" s="37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71">
        <v>4680115882102</v>
      </c>
      <c r="E419" s="371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3" t="s">
        <v>589</v>
      </c>
      <c r="O419" s="373"/>
      <c r="P419" s="373"/>
      <c r="Q419" s="373"/>
      <c r="R419" s="37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71">
        <v>4680115882096</v>
      </c>
      <c r="E420" s="371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4" t="s">
        <v>592</v>
      </c>
      <c r="O420" s="373"/>
      <c r="P420" s="373"/>
      <c r="Q420" s="373"/>
      <c r="R420" s="37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78"/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9"/>
      <c r="N421" s="375" t="s">
        <v>43</v>
      </c>
      <c r="O421" s="376"/>
      <c r="P421" s="376"/>
      <c r="Q421" s="376"/>
      <c r="R421" s="376"/>
      <c r="S421" s="376"/>
      <c r="T421" s="377"/>
      <c r="U421" s="43" t="s">
        <v>42</v>
      </c>
      <c r="V421" s="44">
        <f>IFERROR(V415/H415,"0")+IFERROR(V416/H416,"0")+IFERROR(V417/H417,"0")+IFERROR(V418/H418,"0")+IFERROR(V419/H419,"0")+IFERROR(V420/H420,"0")</f>
        <v>115.53030303030303</v>
      </c>
      <c r="W421" s="44">
        <f>IFERROR(W415/H415,"0")+IFERROR(W416/H416,"0")+IFERROR(W417/H417,"0")+IFERROR(W418/H418,"0")+IFERROR(W419/H419,"0")+IFERROR(W420/H420,"0")</f>
        <v>117</v>
      </c>
      <c r="X421" s="44">
        <f>IFERROR(IF(X415="",0,X415),"0")+IFERROR(IF(X416="",0,X416),"0")+IFERROR(IF(X417="",0,X417),"0")+IFERROR(IF(X418="",0,X418),"0")+IFERROR(IF(X419="",0,X419),"0")+IFERROR(IF(X420="",0,X420),"0")</f>
        <v>1.3993199999999999</v>
      </c>
      <c r="Y421" s="68"/>
      <c r="Z421" s="68"/>
    </row>
    <row r="422" spans="1:53" x14ac:dyDescent="0.2">
      <c r="A422" s="378"/>
      <c r="B422" s="378"/>
      <c r="C422" s="378"/>
      <c r="D422" s="378"/>
      <c r="E422" s="378"/>
      <c r="F422" s="378"/>
      <c r="G422" s="378"/>
      <c r="H422" s="378"/>
      <c r="I422" s="378"/>
      <c r="J422" s="378"/>
      <c r="K422" s="378"/>
      <c r="L422" s="378"/>
      <c r="M422" s="379"/>
      <c r="N422" s="375" t="s">
        <v>43</v>
      </c>
      <c r="O422" s="376"/>
      <c r="P422" s="376"/>
      <c r="Q422" s="376"/>
      <c r="R422" s="376"/>
      <c r="S422" s="376"/>
      <c r="T422" s="377"/>
      <c r="U422" s="43" t="s">
        <v>0</v>
      </c>
      <c r="V422" s="44">
        <f>IFERROR(SUM(V415:V420),"0")</f>
        <v>610</v>
      </c>
      <c r="W422" s="44">
        <f>IFERROR(SUM(W415:W420),"0")</f>
        <v>617.76</v>
      </c>
      <c r="X422" s="43"/>
      <c r="Y422" s="68"/>
      <c r="Z422" s="68"/>
    </row>
    <row r="423" spans="1:53" ht="14.25" customHeight="1" x14ac:dyDescent="0.25">
      <c r="A423" s="370" t="s">
        <v>81</v>
      </c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  <c r="U423" s="370"/>
      <c r="V423" s="370"/>
      <c r="W423" s="370"/>
      <c r="X423" s="370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71">
        <v>4607091383409</v>
      </c>
      <c r="E424" s="371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73"/>
      <c r="P424" s="373"/>
      <c r="Q424" s="373"/>
      <c r="R424" s="374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71">
        <v>4607091383416</v>
      </c>
      <c r="E425" s="37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73"/>
      <c r="P425" s="373"/>
      <c r="Q425" s="373"/>
      <c r="R425" s="374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78"/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9"/>
      <c r="N426" s="375" t="s">
        <v>43</v>
      </c>
      <c r="O426" s="376"/>
      <c r="P426" s="376"/>
      <c r="Q426" s="376"/>
      <c r="R426" s="376"/>
      <c r="S426" s="376"/>
      <c r="T426" s="37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8"/>
      <c r="B427" s="378"/>
      <c r="C427" s="378"/>
      <c r="D427" s="378"/>
      <c r="E427" s="378"/>
      <c r="F427" s="378"/>
      <c r="G427" s="378"/>
      <c r="H427" s="378"/>
      <c r="I427" s="378"/>
      <c r="J427" s="378"/>
      <c r="K427" s="378"/>
      <c r="L427" s="378"/>
      <c r="M427" s="379"/>
      <c r="N427" s="375" t="s">
        <v>43</v>
      </c>
      <c r="O427" s="376"/>
      <c r="P427" s="376"/>
      <c r="Q427" s="376"/>
      <c r="R427" s="376"/>
      <c r="S427" s="376"/>
      <c r="T427" s="37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55"/>
      <c r="Z428" s="55"/>
    </row>
    <row r="429" spans="1:53" ht="16.5" customHeight="1" x14ac:dyDescent="0.25">
      <c r="A429" s="369" t="s">
        <v>598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6"/>
      <c r="Z429" s="66"/>
    </row>
    <row r="430" spans="1:53" ht="14.25" customHeight="1" x14ac:dyDescent="0.25">
      <c r="A430" s="370" t="s">
        <v>116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71">
        <v>4640242180441</v>
      </c>
      <c r="E431" s="371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7" t="s">
        <v>601</v>
      </c>
      <c r="O431" s="373"/>
      <c r="P431" s="373"/>
      <c r="Q431" s="373"/>
      <c r="R431" s="374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71">
        <v>4640242180564</v>
      </c>
      <c r="E432" s="371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8" t="s">
        <v>604</v>
      </c>
      <c r="O432" s="373"/>
      <c r="P432" s="373"/>
      <c r="Q432" s="373"/>
      <c r="R432" s="374"/>
      <c r="S432" s="40" t="s">
        <v>48</v>
      </c>
      <c r="T432" s="40" t="s">
        <v>48</v>
      </c>
      <c r="U432" s="41" t="s">
        <v>0</v>
      </c>
      <c r="V432" s="59">
        <v>300</v>
      </c>
      <c r="W432" s="56">
        <f>IFERROR(IF(V432="",0,CEILING((V432/$H432),1)*$H432),"")</f>
        <v>300</v>
      </c>
      <c r="X432" s="42">
        <f>IFERROR(IF(W432=0,"",ROUNDUP(W432/H432,0)*0.02175),"")</f>
        <v>0.54374999999999996</v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78"/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9"/>
      <c r="N433" s="375" t="s">
        <v>43</v>
      </c>
      <c r="O433" s="376"/>
      <c r="P433" s="376"/>
      <c r="Q433" s="376"/>
      <c r="R433" s="376"/>
      <c r="S433" s="376"/>
      <c r="T433" s="377"/>
      <c r="U433" s="43" t="s">
        <v>42</v>
      </c>
      <c r="V433" s="44">
        <f>IFERROR(V431/H431,"0")+IFERROR(V432/H432,"0")</f>
        <v>25</v>
      </c>
      <c r="W433" s="44">
        <f>IFERROR(W431/H431,"0")+IFERROR(W432/H432,"0")</f>
        <v>25</v>
      </c>
      <c r="X433" s="44">
        <f>IFERROR(IF(X431="",0,X431),"0")+IFERROR(IF(X432="",0,X432),"0")</f>
        <v>0.54374999999999996</v>
      </c>
      <c r="Y433" s="68"/>
      <c r="Z433" s="68"/>
    </row>
    <row r="434" spans="1:53" x14ac:dyDescent="0.2">
      <c r="A434" s="378"/>
      <c r="B434" s="378"/>
      <c r="C434" s="378"/>
      <c r="D434" s="378"/>
      <c r="E434" s="378"/>
      <c r="F434" s="378"/>
      <c r="G434" s="378"/>
      <c r="H434" s="378"/>
      <c r="I434" s="378"/>
      <c r="J434" s="378"/>
      <c r="K434" s="378"/>
      <c r="L434" s="378"/>
      <c r="M434" s="379"/>
      <c r="N434" s="375" t="s">
        <v>43</v>
      </c>
      <c r="O434" s="376"/>
      <c r="P434" s="376"/>
      <c r="Q434" s="376"/>
      <c r="R434" s="376"/>
      <c r="S434" s="376"/>
      <c r="T434" s="377"/>
      <c r="U434" s="43" t="s">
        <v>0</v>
      </c>
      <c r="V434" s="44">
        <f>IFERROR(SUM(V431:V432),"0")</f>
        <v>300</v>
      </c>
      <c r="W434" s="44">
        <f>IFERROR(SUM(W431:W432),"0")</f>
        <v>300</v>
      </c>
      <c r="X434" s="43"/>
      <c r="Y434" s="68"/>
      <c r="Z434" s="68"/>
    </row>
    <row r="435" spans="1:53" ht="14.25" customHeight="1" x14ac:dyDescent="0.25">
      <c r="A435" s="370" t="s">
        <v>108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71">
        <v>4640242180526</v>
      </c>
      <c r="E436" s="371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609" t="s">
        <v>607</v>
      </c>
      <c r="O436" s="373"/>
      <c r="P436" s="373"/>
      <c r="Q436" s="373"/>
      <c r="R436" s="37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71">
        <v>4640242180519</v>
      </c>
      <c r="E437" s="371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610" t="s">
        <v>610</v>
      </c>
      <c r="O437" s="373"/>
      <c r="P437" s="373"/>
      <c r="Q437" s="373"/>
      <c r="R437" s="374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78"/>
      <c r="B438" s="378"/>
      <c r="C438" s="378"/>
      <c r="D438" s="378"/>
      <c r="E438" s="378"/>
      <c r="F438" s="378"/>
      <c r="G438" s="378"/>
      <c r="H438" s="378"/>
      <c r="I438" s="378"/>
      <c r="J438" s="378"/>
      <c r="K438" s="378"/>
      <c r="L438" s="378"/>
      <c r="M438" s="379"/>
      <c r="N438" s="375" t="s">
        <v>43</v>
      </c>
      <c r="O438" s="376"/>
      <c r="P438" s="376"/>
      <c r="Q438" s="376"/>
      <c r="R438" s="376"/>
      <c r="S438" s="376"/>
      <c r="T438" s="377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78"/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9"/>
      <c r="N439" s="375" t="s">
        <v>43</v>
      </c>
      <c r="O439" s="376"/>
      <c r="P439" s="376"/>
      <c r="Q439" s="376"/>
      <c r="R439" s="376"/>
      <c r="S439" s="376"/>
      <c r="T439" s="377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0" t="s">
        <v>76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71">
        <v>4640242180816</v>
      </c>
      <c r="E441" s="371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1" t="s">
        <v>613</v>
      </c>
      <c r="O441" s="373"/>
      <c r="P441" s="373"/>
      <c r="Q441" s="373"/>
      <c r="R441" s="374"/>
      <c r="S441" s="40" t="s">
        <v>48</v>
      </c>
      <c r="T441" s="40" t="s">
        <v>48</v>
      </c>
      <c r="U441" s="41" t="s">
        <v>0</v>
      </c>
      <c r="V441" s="59">
        <v>70</v>
      </c>
      <c r="W441" s="56">
        <f>IFERROR(IF(V441="",0,CEILING((V441/$H441),1)*$H441),"")</f>
        <v>71.400000000000006</v>
      </c>
      <c r="X441" s="42">
        <f>IFERROR(IF(W441=0,"",ROUNDUP(W441/H441,0)*0.00753),"")</f>
        <v>0.12801000000000001</v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71">
        <v>4640242180595</v>
      </c>
      <c r="E442" s="371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2" t="s">
        <v>616</v>
      </c>
      <c r="O442" s="373"/>
      <c r="P442" s="373"/>
      <c r="Q442" s="373"/>
      <c r="R442" s="374"/>
      <c r="S442" s="40" t="s">
        <v>48</v>
      </c>
      <c r="T442" s="40" t="s">
        <v>48</v>
      </c>
      <c r="U442" s="41" t="s">
        <v>0</v>
      </c>
      <c r="V442" s="59">
        <v>120</v>
      </c>
      <c r="W442" s="56">
        <f>IFERROR(IF(V442="",0,CEILING((V442/$H442),1)*$H442),"")</f>
        <v>121.80000000000001</v>
      </c>
      <c r="X442" s="42">
        <f>IFERROR(IF(W442=0,"",ROUNDUP(W442/H442,0)*0.00753),"")</f>
        <v>0.21837000000000001</v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78"/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9"/>
      <c r="N443" s="375" t="s">
        <v>43</v>
      </c>
      <c r="O443" s="376"/>
      <c r="P443" s="376"/>
      <c r="Q443" s="376"/>
      <c r="R443" s="376"/>
      <c r="S443" s="376"/>
      <c r="T443" s="377"/>
      <c r="U443" s="43" t="s">
        <v>42</v>
      </c>
      <c r="V443" s="44">
        <f>IFERROR(V441/H441,"0")+IFERROR(V442/H442,"0")</f>
        <v>45.238095238095234</v>
      </c>
      <c r="W443" s="44">
        <f>IFERROR(W441/H441,"0")+IFERROR(W442/H442,"0")</f>
        <v>46</v>
      </c>
      <c r="X443" s="44">
        <f>IFERROR(IF(X441="",0,X441),"0")+IFERROR(IF(X442="",0,X442),"0")</f>
        <v>0.34638000000000002</v>
      </c>
      <c r="Y443" s="68"/>
      <c r="Z443" s="68"/>
    </row>
    <row r="444" spans="1:53" x14ac:dyDescent="0.2">
      <c r="A444" s="378"/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9"/>
      <c r="N444" s="375" t="s">
        <v>43</v>
      </c>
      <c r="O444" s="376"/>
      <c r="P444" s="376"/>
      <c r="Q444" s="376"/>
      <c r="R444" s="376"/>
      <c r="S444" s="376"/>
      <c r="T444" s="377"/>
      <c r="U444" s="43" t="s">
        <v>0</v>
      </c>
      <c r="V444" s="44">
        <f>IFERROR(SUM(V441:V442),"0")</f>
        <v>190</v>
      </c>
      <c r="W444" s="44">
        <f>IFERROR(SUM(W441:W442),"0")</f>
        <v>193.20000000000002</v>
      </c>
      <c r="X444" s="43"/>
      <c r="Y444" s="68"/>
      <c r="Z444" s="68"/>
    </row>
    <row r="445" spans="1:53" ht="14.25" customHeight="1" x14ac:dyDescent="0.25">
      <c r="A445" s="370" t="s">
        <v>81</v>
      </c>
      <c r="B445" s="370"/>
      <c r="C445" s="370"/>
      <c r="D445" s="370"/>
      <c r="E445" s="370"/>
      <c r="F445" s="370"/>
      <c r="G445" s="370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370"/>
      <c r="U445" s="370"/>
      <c r="V445" s="370"/>
      <c r="W445" s="370"/>
      <c r="X445" s="370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71">
        <v>4640242180540</v>
      </c>
      <c r="E446" s="371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613" t="s">
        <v>619</v>
      </c>
      <c r="O446" s="373"/>
      <c r="P446" s="373"/>
      <c r="Q446" s="373"/>
      <c r="R446" s="374"/>
      <c r="S446" s="40" t="s">
        <v>48</v>
      </c>
      <c r="T446" s="40" t="s">
        <v>48</v>
      </c>
      <c r="U446" s="41" t="s">
        <v>0</v>
      </c>
      <c r="V446" s="59">
        <v>20</v>
      </c>
      <c r="W446" s="56">
        <f>IFERROR(IF(V446="",0,CEILING((V446/$H446),1)*$H446),"")</f>
        <v>23.4</v>
      </c>
      <c r="X446" s="42">
        <f>IFERROR(IF(W446=0,"",ROUNDUP(W446/H446,0)*0.02175),"")</f>
        <v>6.5250000000000002E-2</v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71">
        <v>4640242180557</v>
      </c>
      <c r="E447" s="371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614" t="s">
        <v>622</v>
      </c>
      <c r="O447" s="373"/>
      <c r="P447" s="373"/>
      <c r="Q447" s="373"/>
      <c r="R447" s="37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78"/>
      <c r="B448" s="378"/>
      <c r="C448" s="378"/>
      <c r="D448" s="378"/>
      <c r="E448" s="378"/>
      <c r="F448" s="378"/>
      <c r="G448" s="378"/>
      <c r="H448" s="378"/>
      <c r="I448" s="378"/>
      <c r="J448" s="378"/>
      <c r="K448" s="378"/>
      <c r="L448" s="378"/>
      <c r="M448" s="379"/>
      <c r="N448" s="375" t="s">
        <v>43</v>
      </c>
      <c r="O448" s="376"/>
      <c r="P448" s="376"/>
      <c r="Q448" s="376"/>
      <c r="R448" s="376"/>
      <c r="S448" s="376"/>
      <c r="T448" s="377"/>
      <c r="U448" s="43" t="s">
        <v>42</v>
      </c>
      <c r="V448" s="44">
        <f>IFERROR(V446/H446,"0")+IFERROR(V447/H447,"0")</f>
        <v>2.5641025641025643</v>
      </c>
      <c r="W448" s="44">
        <f>IFERROR(W446/H446,"0")+IFERROR(W447/H447,"0")</f>
        <v>3</v>
      </c>
      <c r="X448" s="44">
        <f>IFERROR(IF(X446="",0,X446),"0")+IFERROR(IF(X447="",0,X447),"0")</f>
        <v>6.5250000000000002E-2</v>
      </c>
      <c r="Y448" s="68"/>
      <c r="Z448" s="68"/>
    </row>
    <row r="449" spans="1:53" x14ac:dyDescent="0.2">
      <c r="A449" s="378"/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9"/>
      <c r="N449" s="375" t="s">
        <v>43</v>
      </c>
      <c r="O449" s="376"/>
      <c r="P449" s="376"/>
      <c r="Q449" s="376"/>
      <c r="R449" s="376"/>
      <c r="S449" s="376"/>
      <c r="T449" s="377"/>
      <c r="U449" s="43" t="s">
        <v>0</v>
      </c>
      <c r="V449" s="44">
        <f>IFERROR(SUM(V446:V447),"0")</f>
        <v>20</v>
      </c>
      <c r="W449" s="44">
        <f>IFERROR(SUM(W446:W447),"0")</f>
        <v>23.4</v>
      </c>
      <c r="X449" s="43"/>
      <c r="Y449" s="68"/>
      <c r="Z449" s="68"/>
    </row>
    <row r="450" spans="1:53" ht="16.5" customHeight="1" x14ac:dyDescent="0.25">
      <c r="A450" s="369" t="s">
        <v>623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6"/>
      <c r="Z450" s="66"/>
    </row>
    <row r="451" spans="1:53" ht="14.25" customHeight="1" x14ac:dyDescent="0.25">
      <c r="A451" s="370" t="s">
        <v>81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71">
        <v>4680115880870</v>
      </c>
      <c r="E452" s="371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73"/>
      <c r="P452" s="373"/>
      <c r="Q452" s="373"/>
      <c r="R452" s="374"/>
      <c r="S452" s="40" t="s">
        <v>48</v>
      </c>
      <c r="T452" s="40" t="s">
        <v>48</v>
      </c>
      <c r="U452" s="41" t="s">
        <v>0</v>
      </c>
      <c r="V452" s="59">
        <v>1070</v>
      </c>
      <c r="W452" s="56">
        <f>IFERROR(IF(V452="",0,CEILING((V452/$H452),1)*$H452),"")</f>
        <v>1076.3999999999999</v>
      </c>
      <c r="X452" s="42">
        <f>IFERROR(IF(W452=0,"",ROUNDUP(W452/H452,0)*0.02175),"")</f>
        <v>3.0014999999999996</v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78"/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9"/>
      <c r="N453" s="375" t="s">
        <v>43</v>
      </c>
      <c r="O453" s="376"/>
      <c r="P453" s="376"/>
      <c r="Q453" s="376"/>
      <c r="R453" s="376"/>
      <c r="S453" s="376"/>
      <c r="T453" s="377"/>
      <c r="U453" s="43" t="s">
        <v>42</v>
      </c>
      <c r="V453" s="44">
        <f>IFERROR(V452/H452,"0")</f>
        <v>137.17948717948718</v>
      </c>
      <c r="W453" s="44">
        <f>IFERROR(W452/H452,"0")</f>
        <v>137.99999999999997</v>
      </c>
      <c r="X453" s="44">
        <f>IFERROR(IF(X452="",0,X452),"0")</f>
        <v>3.0014999999999996</v>
      </c>
      <c r="Y453" s="68"/>
      <c r="Z453" s="68"/>
    </row>
    <row r="454" spans="1:53" x14ac:dyDescent="0.2">
      <c r="A454" s="378"/>
      <c r="B454" s="378"/>
      <c r="C454" s="378"/>
      <c r="D454" s="378"/>
      <c r="E454" s="378"/>
      <c r="F454" s="378"/>
      <c r="G454" s="378"/>
      <c r="H454" s="378"/>
      <c r="I454" s="378"/>
      <c r="J454" s="378"/>
      <c r="K454" s="378"/>
      <c r="L454" s="378"/>
      <c r="M454" s="379"/>
      <c r="N454" s="375" t="s">
        <v>43</v>
      </c>
      <c r="O454" s="376"/>
      <c r="P454" s="376"/>
      <c r="Q454" s="376"/>
      <c r="R454" s="376"/>
      <c r="S454" s="376"/>
      <c r="T454" s="377"/>
      <c r="U454" s="43" t="s">
        <v>0</v>
      </c>
      <c r="V454" s="44">
        <f>IFERROR(SUM(V452:V452),"0")</f>
        <v>1070</v>
      </c>
      <c r="W454" s="44">
        <f>IFERROR(SUM(W452:W452),"0")</f>
        <v>1076.3999999999999</v>
      </c>
      <c r="X454" s="43"/>
      <c r="Y454" s="68"/>
      <c r="Z454" s="68"/>
    </row>
    <row r="455" spans="1:53" ht="15" customHeight="1" x14ac:dyDescent="0.2">
      <c r="A455" s="378"/>
      <c r="B455" s="378"/>
      <c r="C455" s="378"/>
      <c r="D455" s="378"/>
      <c r="E455" s="378"/>
      <c r="F455" s="378"/>
      <c r="G455" s="378"/>
      <c r="H455" s="378"/>
      <c r="I455" s="378"/>
      <c r="J455" s="378"/>
      <c r="K455" s="378"/>
      <c r="L455" s="378"/>
      <c r="M455" s="619"/>
      <c r="N455" s="616" t="s">
        <v>36</v>
      </c>
      <c r="O455" s="617"/>
      <c r="P455" s="617"/>
      <c r="Q455" s="617"/>
      <c r="R455" s="617"/>
      <c r="S455" s="617"/>
      <c r="T455" s="618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17984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18145.420000000006</v>
      </c>
      <c r="X455" s="43"/>
      <c r="Y455" s="68"/>
      <c r="Z455" s="68"/>
    </row>
    <row r="456" spans="1:53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8"/>
      <c r="M456" s="619"/>
      <c r="N456" s="616" t="s">
        <v>37</v>
      </c>
      <c r="O456" s="617"/>
      <c r="P456" s="617"/>
      <c r="Q456" s="617"/>
      <c r="R456" s="617"/>
      <c r="S456" s="617"/>
      <c r="T456" s="618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18821.093641172938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18992.301999999992</v>
      </c>
      <c r="X456" s="43"/>
      <c r="Y456" s="68"/>
      <c r="Z456" s="68"/>
    </row>
    <row r="457" spans="1:53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8"/>
      <c r="M457" s="619"/>
      <c r="N457" s="616" t="s">
        <v>38</v>
      </c>
      <c r="O457" s="617"/>
      <c r="P457" s="617"/>
      <c r="Q457" s="617"/>
      <c r="R457" s="617"/>
      <c r="S457" s="617"/>
      <c r="T457" s="618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30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30</v>
      </c>
      <c r="X457" s="43"/>
      <c r="Y457" s="68"/>
      <c r="Z457" s="68"/>
    </row>
    <row r="458" spans="1:53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619"/>
      <c r="N458" s="616" t="s">
        <v>39</v>
      </c>
      <c r="O458" s="617"/>
      <c r="P458" s="617"/>
      <c r="Q458" s="617"/>
      <c r="R458" s="617"/>
      <c r="S458" s="617"/>
      <c r="T458" s="618"/>
      <c r="U458" s="43" t="s">
        <v>0</v>
      </c>
      <c r="V458" s="44">
        <f>GrossWeightTotal+PalletQtyTotal*25</f>
        <v>19571.093641172938</v>
      </c>
      <c r="W458" s="44">
        <f>GrossWeightTotalR+PalletQtyTotalR*25</f>
        <v>19742.301999999992</v>
      </c>
      <c r="X458" s="43"/>
      <c r="Y458" s="68"/>
      <c r="Z458" s="68"/>
    </row>
    <row r="459" spans="1:53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619"/>
      <c r="N459" s="616" t="s">
        <v>40</v>
      </c>
      <c r="O459" s="617"/>
      <c r="P459" s="617"/>
      <c r="Q459" s="617"/>
      <c r="R459" s="617"/>
      <c r="S459" s="617"/>
      <c r="T459" s="618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2159.3067321666363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2184</v>
      </c>
      <c r="X459" s="43"/>
      <c r="Y459" s="68"/>
      <c r="Z459" s="68"/>
    </row>
    <row r="460" spans="1:53" ht="14.25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378"/>
      <c r="M460" s="619"/>
      <c r="N460" s="616" t="s">
        <v>41</v>
      </c>
      <c r="O460" s="617"/>
      <c r="P460" s="617"/>
      <c r="Q460" s="617"/>
      <c r="R460" s="617"/>
      <c r="S460" s="617"/>
      <c r="T460" s="618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33.408659999999998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620" t="s">
        <v>106</v>
      </c>
      <c r="D462" s="620" t="s">
        <v>106</v>
      </c>
      <c r="E462" s="620" t="s">
        <v>106</v>
      </c>
      <c r="F462" s="620" t="s">
        <v>106</v>
      </c>
      <c r="G462" s="620" t="s">
        <v>245</v>
      </c>
      <c r="H462" s="620" t="s">
        <v>245</v>
      </c>
      <c r="I462" s="620" t="s">
        <v>245</v>
      </c>
      <c r="J462" s="620" t="s">
        <v>245</v>
      </c>
      <c r="K462" s="621"/>
      <c r="L462" s="620" t="s">
        <v>245</v>
      </c>
      <c r="M462" s="620" t="s">
        <v>245</v>
      </c>
      <c r="N462" s="620" t="s">
        <v>438</v>
      </c>
      <c r="O462" s="620" t="s">
        <v>438</v>
      </c>
      <c r="P462" s="620" t="s">
        <v>485</v>
      </c>
      <c r="Q462" s="620" t="s">
        <v>485</v>
      </c>
      <c r="R462" s="72" t="s">
        <v>555</v>
      </c>
      <c r="S462" s="620" t="s">
        <v>597</v>
      </c>
      <c r="T462" s="620" t="s">
        <v>597</v>
      </c>
      <c r="U462" s="1"/>
      <c r="Z462" s="61"/>
      <c r="AC462" s="1"/>
    </row>
    <row r="463" spans="1:53" ht="14.25" customHeight="1" thickTop="1" x14ac:dyDescent="0.2">
      <c r="A463" s="622" t="s">
        <v>10</v>
      </c>
      <c r="B463" s="620" t="s">
        <v>75</v>
      </c>
      <c r="C463" s="620" t="s">
        <v>107</v>
      </c>
      <c r="D463" s="620" t="s">
        <v>115</v>
      </c>
      <c r="E463" s="620" t="s">
        <v>106</v>
      </c>
      <c r="F463" s="620" t="s">
        <v>238</v>
      </c>
      <c r="G463" s="620" t="s">
        <v>246</v>
      </c>
      <c r="H463" s="620" t="s">
        <v>253</v>
      </c>
      <c r="I463" s="620" t="s">
        <v>270</v>
      </c>
      <c r="J463" s="620" t="s">
        <v>330</v>
      </c>
      <c r="K463" s="1"/>
      <c r="L463" s="620" t="s">
        <v>406</v>
      </c>
      <c r="M463" s="620" t="s">
        <v>424</v>
      </c>
      <c r="N463" s="620" t="s">
        <v>439</v>
      </c>
      <c r="O463" s="620" t="s">
        <v>462</v>
      </c>
      <c r="P463" s="620" t="s">
        <v>486</v>
      </c>
      <c r="Q463" s="620" t="s">
        <v>533</v>
      </c>
      <c r="R463" s="620" t="s">
        <v>555</v>
      </c>
      <c r="S463" s="620" t="s">
        <v>598</v>
      </c>
      <c r="T463" s="620" t="s">
        <v>623</v>
      </c>
      <c r="U463" s="1"/>
      <c r="Z463" s="61"/>
      <c r="AC463" s="1"/>
    </row>
    <row r="464" spans="1:53" ht="13.5" thickBot="1" x14ac:dyDescent="0.25">
      <c r="A464" s="623"/>
      <c r="B464" s="620"/>
      <c r="C464" s="620"/>
      <c r="D464" s="620"/>
      <c r="E464" s="620"/>
      <c r="F464" s="620"/>
      <c r="G464" s="620"/>
      <c r="H464" s="620"/>
      <c r="I464" s="620"/>
      <c r="J464" s="620"/>
      <c r="K464" s="1"/>
      <c r="L464" s="620"/>
      <c r="M464" s="620"/>
      <c r="N464" s="620"/>
      <c r="O464" s="620"/>
      <c r="P464" s="620"/>
      <c r="Q464" s="620"/>
      <c r="R464" s="620"/>
      <c r="S464" s="620"/>
      <c r="T464" s="62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32.400000000000006</v>
      </c>
      <c r="D465" s="53">
        <f>IFERROR(W55*1,"0")+IFERROR(W56*1,"0")+IFERROR(W57*1,"0")+IFERROR(W58*1,"0")</f>
        <v>108.9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184.2</v>
      </c>
      <c r="F465" s="53">
        <f>IFERROR(W126*1,"0")+IFERROR(W127*1,"0")+IFERROR(W128*1,"0")</f>
        <v>251.1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2.4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1374.3000000000002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574.5</v>
      </c>
      <c r="K465" s="1"/>
      <c r="L465" s="53">
        <f>IFERROR(W254*1,"0")+IFERROR(W255*1,"0")+IFERROR(W256*1,"0")+IFERROR(W257*1,"0")+IFERROR(W258*1,"0")+IFERROR(W259*1,"0")+IFERROR(W260*1,"0")+IFERROR(W264*1,"0")+IFERROR(W265*1,"0")</f>
        <v>240.36</v>
      </c>
      <c r="M465" s="53">
        <f>IFERROR(W270*1,"0")+IFERROR(W274*1,"0")+IFERROR(W275*1,"0")+IFERROR(W276*1,"0")+IFERROR(W280*1,"0")+IFERROR(W284*1,"0")</f>
        <v>88.56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9607.4000000000015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332.15999999999997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830.76000000000022</v>
      </c>
      <c r="Q465" s="53">
        <f>IFERROR(W377*1,"0")+IFERROR(W378*1,"0")+IFERROR(W382*1,"0")+IFERROR(W383*1,"0")+IFERROR(W384*1,"0")+IFERROR(W385*1,"0")+IFERROR(W386*1,"0")+IFERROR(W387*1,"0")+IFERROR(W388*1,"0")+IFERROR(W392*1,"0")</f>
        <v>700.10000000000014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2225.2800000000007</v>
      </c>
      <c r="S465" s="53">
        <f>IFERROR(W431*1,"0")+IFERROR(W432*1,"0")+IFERROR(W436*1,"0")+IFERROR(W437*1,"0")+IFERROR(W441*1,"0")+IFERROR(W442*1,"0")+IFERROR(W446*1,"0")+IFERROR(W447*1,"0")</f>
        <v>516.6</v>
      </c>
      <c r="T465" s="53">
        <f>IFERROR(W452*1,"0")</f>
        <v>1076.3999999999999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2023-11-14T09:03:40Z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