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601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2" l="1"/>
  <c r="V456" i="2"/>
  <c r="V454" i="2"/>
  <c r="V453" i="2"/>
  <c r="W452" i="2"/>
  <c r="T465" i="2" s="1"/>
  <c r="N452" i="2"/>
  <c r="V449" i="2"/>
  <c r="V448" i="2"/>
  <c r="W447" i="2"/>
  <c r="X447" i="2" s="1"/>
  <c r="W446" i="2"/>
  <c r="W449" i="2" s="1"/>
  <c r="V444" i="2"/>
  <c r="V443" i="2"/>
  <c r="W442" i="2"/>
  <c r="X442" i="2" s="1"/>
  <c r="W441" i="2"/>
  <c r="W443" i="2" s="1"/>
  <c r="V439" i="2"/>
  <c r="V438" i="2"/>
  <c r="X437" i="2"/>
  <c r="W437" i="2"/>
  <c r="W439" i="2" s="1"/>
  <c r="W436" i="2"/>
  <c r="X436" i="2" s="1"/>
  <c r="X438" i="2" s="1"/>
  <c r="V434" i="2"/>
  <c r="V433" i="2"/>
  <c r="X432" i="2"/>
  <c r="W432" i="2"/>
  <c r="W431" i="2"/>
  <c r="S465" i="2" s="1"/>
  <c r="W427" i="2"/>
  <c r="V427" i="2"/>
  <c r="V426" i="2"/>
  <c r="X425" i="2"/>
  <c r="W425" i="2"/>
  <c r="W426" i="2" s="1"/>
  <c r="N425" i="2"/>
  <c r="X424" i="2"/>
  <c r="X426" i="2" s="1"/>
  <c r="W424" i="2"/>
  <c r="N424" i="2"/>
  <c r="V422" i="2"/>
  <c r="V421" i="2"/>
  <c r="W420" i="2"/>
  <c r="X420" i="2" s="1"/>
  <c r="X419" i="2"/>
  <c r="W419" i="2"/>
  <c r="X418" i="2"/>
  <c r="W418" i="2"/>
  <c r="W417" i="2"/>
  <c r="X417" i="2" s="1"/>
  <c r="N417" i="2"/>
  <c r="W416" i="2"/>
  <c r="X416" i="2" s="1"/>
  <c r="N416" i="2"/>
  <c r="W415" i="2"/>
  <c r="W421" i="2" s="1"/>
  <c r="N415" i="2"/>
  <c r="V413" i="2"/>
  <c r="V412" i="2"/>
  <c r="X411" i="2"/>
  <c r="W411" i="2"/>
  <c r="N411" i="2"/>
  <c r="W410" i="2"/>
  <c r="X410" i="2" s="1"/>
  <c r="X412" i="2" s="1"/>
  <c r="N410" i="2"/>
  <c r="V408" i="2"/>
  <c r="V407" i="2"/>
  <c r="X406" i="2"/>
  <c r="W406" i="2"/>
  <c r="N406" i="2"/>
  <c r="W405" i="2"/>
  <c r="X405" i="2" s="1"/>
  <c r="N405" i="2"/>
  <c r="X404" i="2"/>
  <c r="W404" i="2"/>
  <c r="N404" i="2"/>
  <c r="X403" i="2"/>
  <c r="W403" i="2"/>
  <c r="N403" i="2"/>
  <c r="X402" i="2"/>
  <c r="W402" i="2"/>
  <c r="N402" i="2"/>
  <c r="W401" i="2"/>
  <c r="X401" i="2" s="1"/>
  <c r="N401" i="2"/>
  <c r="X400" i="2"/>
  <c r="W400" i="2"/>
  <c r="N400" i="2"/>
  <c r="X399" i="2"/>
  <c r="W399" i="2"/>
  <c r="N399" i="2"/>
  <c r="X398" i="2"/>
  <c r="W398" i="2"/>
  <c r="R465" i="2" s="1"/>
  <c r="N398" i="2"/>
  <c r="V394" i="2"/>
  <c r="W393" i="2"/>
  <c r="V393" i="2"/>
  <c r="W392" i="2"/>
  <c r="W394" i="2" s="1"/>
  <c r="N392" i="2"/>
  <c r="V390" i="2"/>
  <c r="V389" i="2"/>
  <c r="W388" i="2"/>
  <c r="X388" i="2" s="1"/>
  <c r="N388" i="2"/>
  <c r="X387" i="2"/>
  <c r="W387" i="2"/>
  <c r="N387" i="2"/>
  <c r="X386" i="2"/>
  <c r="W386" i="2"/>
  <c r="N386" i="2"/>
  <c r="X385" i="2"/>
  <c r="W385" i="2"/>
  <c r="W384" i="2"/>
  <c r="X384" i="2" s="1"/>
  <c r="N384" i="2"/>
  <c r="X383" i="2"/>
  <c r="X389" i="2" s="1"/>
  <c r="W383" i="2"/>
  <c r="W389" i="2" s="1"/>
  <c r="N383" i="2"/>
  <c r="X382" i="2"/>
  <c r="W382" i="2"/>
  <c r="W390" i="2" s="1"/>
  <c r="N382" i="2"/>
  <c r="W380" i="2"/>
  <c r="V380" i="2"/>
  <c r="V379" i="2"/>
  <c r="W378" i="2"/>
  <c r="X378" i="2" s="1"/>
  <c r="N378" i="2"/>
  <c r="W377" i="2"/>
  <c r="Q465" i="2" s="1"/>
  <c r="N377" i="2"/>
  <c r="V374" i="2"/>
  <c r="V373" i="2"/>
  <c r="W372" i="2"/>
  <c r="W373" i="2" s="1"/>
  <c r="V370" i="2"/>
  <c r="V369" i="2"/>
  <c r="W368" i="2"/>
  <c r="W370" i="2" s="1"/>
  <c r="N368" i="2"/>
  <c r="V366" i="2"/>
  <c r="V365" i="2"/>
  <c r="X364" i="2"/>
  <c r="W364" i="2"/>
  <c r="N364" i="2"/>
  <c r="X363" i="2"/>
  <c r="W363" i="2"/>
  <c r="N363" i="2"/>
  <c r="X362" i="2"/>
  <c r="W362" i="2"/>
  <c r="N362" i="2"/>
  <c r="W361" i="2"/>
  <c r="W366" i="2" s="1"/>
  <c r="N361" i="2"/>
  <c r="V359" i="2"/>
  <c r="V358" i="2"/>
  <c r="X357" i="2"/>
  <c r="W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N348" i="2"/>
  <c r="W347" i="2"/>
  <c r="X347" i="2" s="1"/>
  <c r="N347" i="2"/>
  <c r="W346" i="2"/>
  <c r="X346" i="2" s="1"/>
  <c r="N346" i="2"/>
  <c r="W345" i="2"/>
  <c r="W359" i="2" s="1"/>
  <c r="N345" i="2"/>
  <c r="W343" i="2"/>
  <c r="V343" i="2"/>
  <c r="W342" i="2"/>
  <c r="V342" i="2"/>
  <c r="X341" i="2"/>
  <c r="X342" i="2" s="1"/>
  <c r="W341" i="2"/>
  <c r="N341" i="2"/>
  <c r="X340" i="2"/>
  <c r="W340" i="2"/>
  <c r="P465" i="2" s="1"/>
  <c r="N340" i="2"/>
  <c r="W336" i="2"/>
  <c r="V336" i="2"/>
  <c r="V335" i="2"/>
  <c r="X334" i="2"/>
  <c r="X335" i="2" s="1"/>
  <c r="W334" i="2"/>
  <c r="W335" i="2" s="1"/>
  <c r="N334" i="2"/>
  <c r="V332" i="2"/>
  <c r="V331" i="2"/>
  <c r="X330" i="2"/>
  <c r="W330" i="2"/>
  <c r="N330" i="2"/>
  <c r="W329" i="2"/>
  <c r="X329" i="2" s="1"/>
  <c r="N329" i="2"/>
  <c r="W328" i="2"/>
  <c r="X328" i="2" s="1"/>
  <c r="N328" i="2"/>
  <c r="W327" i="2"/>
  <c r="W332" i="2" s="1"/>
  <c r="N327" i="2"/>
  <c r="W325" i="2"/>
  <c r="V325" i="2"/>
  <c r="W324" i="2"/>
  <c r="V324" i="2"/>
  <c r="X323" i="2"/>
  <c r="X324" i="2" s="1"/>
  <c r="W323" i="2"/>
  <c r="N323" i="2"/>
  <c r="X322" i="2"/>
  <c r="W322" i="2"/>
  <c r="N322" i="2"/>
  <c r="V320" i="2"/>
  <c r="V319" i="2"/>
  <c r="X318" i="2"/>
  <c r="W318" i="2"/>
  <c r="N318" i="2"/>
  <c r="X317" i="2"/>
  <c r="W317" i="2"/>
  <c r="N317" i="2"/>
  <c r="X316" i="2"/>
  <c r="W316" i="2"/>
  <c r="W320" i="2" s="1"/>
  <c r="N316" i="2"/>
  <c r="W315" i="2"/>
  <c r="X315" i="2" s="1"/>
  <c r="X319" i="2" s="1"/>
  <c r="N315" i="2"/>
  <c r="V312" i="2"/>
  <c r="V311" i="2"/>
  <c r="W310" i="2"/>
  <c r="W312" i="2" s="1"/>
  <c r="N310" i="2"/>
  <c r="W308" i="2"/>
  <c r="V308" i="2"/>
  <c r="W307" i="2"/>
  <c r="V307" i="2"/>
  <c r="X306" i="2"/>
  <c r="X307" i="2" s="1"/>
  <c r="W306" i="2"/>
  <c r="N306" i="2"/>
  <c r="V304" i="2"/>
  <c r="W303" i="2"/>
  <c r="V303" i="2"/>
  <c r="W302" i="2"/>
  <c r="X302" i="2" s="1"/>
  <c r="N302" i="2"/>
  <c r="X301" i="2"/>
  <c r="W301" i="2"/>
  <c r="W304" i="2" s="1"/>
  <c r="N301" i="2"/>
  <c r="V299" i="2"/>
  <c r="V298" i="2"/>
  <c r="X297" i="2"/>
  <c r="W297" i="2"/>
  <c r="N297" i="2"/>
  <c r="W296" i="2"/>
  <c r="X296" i="2" s="1"/>
  <c r="N296" i="2"/>
  <c r="W295" i="2"/>
  <c r="X295" i="2" s="1"/>
  <c r="X294" i="2"/>
  <c r="W294" i="2"/>
  <c r="N294" i="2"/>
  <c r="X293" i="2"/>
  <c r="W293" i="2"/>
  <c r="N293" i="2"/>
  <c r="W292" i="2"/>
  <c r="X292" i="2" s="1"/>
  <c r="N292" i="2"/>
  <c r="X291" i="2"/>
  <c r="W291" i="2"/>
  <c r="N291" i="2"/>
  <c r="W290" i="2"/>
  <c r="N465" i="2" s="1"/>
  <c r="N290" i="2"/>
  <c r="W286" i="2"/>
  <c r="V286" i="2"/>
  <c r="V285" i="2"/>
  <c r="X284" i="2"/>
  <c r="X285" i="2" s="1"/>
  <c r="W284" i="2"/>
  <c r="W285" i="2" s="1"/>
  <c r="N284" i="2"/>
  <c r="W282" i="2"/>
  <c r="V282" i="2"/>
  <c r="W281" i="2"/>
  <c r="V281" i="2"/>
  <c r="X280" i="2"/>
  <c r="X281" i="2" s="1"/>
  <c r="W280" i="2"/>
  <c r="N280" i="2"/>
  <c r="V278" i="2"/>
  <c r="V277" i="2"/>
  <c r="X276" i="2"/>
  <c r="W276" i="2"/>
  <c r="X275" i="2"/>
  <c r="W275" i="2"/>
  <c r="W278" i="2" s="1"/>
  <c r="N275" i="2"/>
  <c r="W274" i="2"/>
  <c r="X274" i="2" s="1"/>
  <c r="X277" i="2" s="1"/>
  <c r="N274" i="2"/>
  <c r="V272" i="2"/>
  <c r="V271" i="2"/>
  <c r="W270" i="2"/>
  <c r="W272" i="2" s="1"/>
  <c r="N270" i="2"/>
  <c r="W267" i="2"/>
  <c r="V267" i="2"/>
  <c r="W266" i="2"/>
  <c r="V266" i="2"/>
  <c r="X265" i="2"/>
  <c r="X266" i="2" s="1"/>
  <c r="W265" i="2"/>
  <c r="N265" i="2"/>
  <c r="X264" i="2"/>
  <c r="W264" i="2"/>
  <c r="N264" i="2"/>
  <c r="V262" i="2"/>
  <c r="V261" i="2"/>
  <c r="X260" i="2"/>
  <c r="W260" i="2"/>
  <c r="N260" i="2"/>
  <c r="X259" i="2"/>
  <c r="W259" i="2"/>
  <c r="N259" i="2"/>
  <c r="X258" i="2"/>
  <c r="W258" i="2"/>
  <c r="N258" i="2"/>
  <c r="W257" i="2"/>
  <c r="X257" i="2" s="1"/>
  <c r="N257" i="2"/>
  <c r="X256" i="2"/>
  <c r="W256" i="2"/>
  <c r="W255" i="2"/>
  <c r="X255" i="2" s="1"/>
  <c r="N255" i="2"/>
  <c r="W254" i="2"/>
  <c r="W262" i="2" s="1"/>
  <c r="N254" i="2"/>
  <c r="V251" i="2"/>
  <c r="W250" i="2"/>
  <c r="V250" i="2"/>
  <c r="X249" i="2"/>
  <c r="W249" i="2"/>
  <c r="N249" i="2"/>
  <c r="X248" i="2"/>
  <c r="W248" i="2"/>
  <c r="N248" i="2"/>
  <c r="X247" i="2"/>
  <c r="X250" i="2" s="1"/>
  <c r="W247" i="2"/>
  <c r="W251" i="2" s="1"/>
  <c r="N247" i="2"/>
  <c r="V245" i="2"/>
  <c r="V244" i="2"/>
  <c r="X243" i="2"/>
  <c r="W243" i="2"/>
  <c r="N243" i="2"/>
  <c r="X242" i="2"/>
  <c r="X244" i="2" s="1"/>
  <c r="W242" i="2"/>
  <c r="W245" i="2" s="1"/>
  <c r="X241" i="2"/>
  <c r="W241" i="2"/>
  <c r="V239" i="2"/>
  <c r="V238" i="2"/>
  <c r="X237" i="2"/>
  <c r="W237" i="2"/>
  <c r="N237" i="2"/>
  <c r="X236" i="2"/>
  <c r="W236" i="2"/>
  <c r="W238" i="2" s="1"/>
  <c r="N236" i="2"/>
  <c r="W235" i="2"/>
  <c r="X235" i="2" s="1"/>
  <c r="X238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X232" i="2" s="1"/>
  <c r="N225" i="2"/>
  <c r="V223" i="2"/>
  <c r="V222" i="2"/>
  <c r="X221" i="2"/>
  <c r="W221" i="2"/>
  <c r="N221" i="2"/>
  <c r="W220" i="2"/>
  <c r="X220" i="2" s="1"/>
  <c r="N220" i="2"/>
  <c r="X219" i="2"/>
  <c r="W219" i="2"/>
  <c r="W223" i="2" s="1"/>
  <c r="N219" i="2"/>
  <c r="X218" i="2"/>
  <c r="X222" i="2" s="1"/>
  <c r="W218" i="2"/>
  <c r="W222" i="2" s="1"/>
  <c r="N218" i="2"/>
  <c r="W216" i="2"/>
  <c r="V216" i="2"/>
  <c r="V215" i="2"/>
  <c r="X214" i="2"/>
  <c r="X215" i="2" s="1"/>
  <c r="W214" i="2"/>
  <c r="W215" i="2" s="1"/>
  <c r="N214" i="2"/>
  <c r="V212" i="2"/>
  <c r="V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X206" i="2"/>
  <c r="W206" i="2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W211" i="2" s="1"/>
  <c r="N199" i="2"/>
  <c r="X198" i="2"/>
  <c r="W198" i="2"/>
  <c r="N198" i="2"/>
  <c r="W197" i="2"/>
  <c r="X197" i="2" s="1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W176" i="2"/>
  <c r="X176" i="2" s="1"/>
  <c r="X175" i="2"/>
  <c r="W175" i="2"/>
  <c r="N175" i="2"/>
  <c r="X174" i="2"/>
  <c r="W174" i="2"/>
  <c r="N174" i="2"/>
  <c r="W173" i="2"/>
  <c r="X173" i="2" s="1"/>
  <c r="X172" i="2"/>
  <c r="W172" i="2"/>
  <c r="N172" i="2"/>
  <c r="W171" i="2"/>
  <c r="X171" i="2" s="1"/>
  <c r="W170" i="2"/>
  <c r="W187" i="2" s="1"/>
  <c r="N170" i="2"/>
  <c r="V168" i="2"/>
  <c r="V167" i="2"/>
  <c r="X166" i="2"/>
  <c r="W166" i="2"/>
  <c r="N166" i="2"/>
  <c r="X165" i="2"/>
  <c r="W165" i="2"/>
  <c r="N165" i="2"/>
  <c r="X164" i="2"/>
  <c r="W164" i="2"/>
  <c r="W168" i="2" s="1"/>
  <c r="N164" i="2"/>
  <c r="W163" i="2"/>
  <c r="W167" i="2" s="1"/>
  <c r="N163" i="2"/>
  <c r="V161" i="2"/>
  <c r="V160" i="2"/>
  <c r="X159" i="2"/>
  <c r="W159" i="2"/>
  <c r="W161" i="2" s="1"/>
  <c r="N159" i="2"/>
  <c r="W158" i="2"/>
  <c r="X158" i="2" s="1"/>
  <c r="X160" i="2" s="1"/>
  <c r="V156" i="2"/>
  <c r="V155" i="2"/>
  <c r="X154" i="2"/>
  <c r="W154" i="2"/>
  <c r="N154" i="2"/>
  <c r="X153" i="2"/>
  <c r="X155" i="2" s="1"/>
  <c r="W153" i="2"/>
  <c r="W156" i="2" s="1"/>
  <c r="N153" i="2"/>
  <c r="V150" i="2"/>
  <c r="V149" i="2"/>
  <c r="W148" i="2"/>
  <c r="X148" i="2" s="1"/>
  <c r="N148" i="2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X143" i="2"/>
  <c r="W143" i="2"/>
  <c r="N143" i="2"/>
  <c r="W142" i="2"/>
  <c r="X142" i="2" s="1"/>
  <c r="N142" i="2"/>
  <c r="X141" i="2"/>
  <c r="W141" i="2"/>
  <c r="W150" i="2" s="1"/>
  <c r="N141" i="2"/>
  <c r="V138" i="2"/>
  <c r="W137" i="2"/>
  <c r="V137" i="2"/>
  <c r="X136" i="2"/>
  <c r="W136" i="2"/>
  <c r="N136" i="2"/>
  <c r="W135" i="2"/>
  <c r="X135" i="2" s="1"/>
  <c r="N135" i="2"/>
  <c r="W134" i="2"/>
  <c r="G465" i="2" s="1"/>
  <c r="N134" i="2"/>
  <c r="V130" i="2"/>
  <c r="W129" i="2"/>
  <c r="V129" i="2"/>
  <c r="W128" i="2"/>
  <c r="X128" i="2" s="1"/>
  <c r="X129" i="2" s="1"/>
  <c r="N128" i="2"/>
  <c r="X127" i="2"/>
  <c r="W127" i="2"/>
  <c r="N127" i="2"/>
  <c r="X126" i="2"/>
  <c r="W126" i="2"/>
  <c r="F465" i="2" s="1"/>
  <c r="N126" i="2"/>
  <c r="V123" i="2"/>
  <c r="V122" i="2"/>
  <c r="W121" i="2"/>
  <c r="X121" i="2" s="1"/>
  <c r="W120" i="2"/>
  <c r="X120" i="2" s="1"/>
  <c r="N120" i="2"/>
  <c r="W119" i="2"/>
  <c r="W123" i="2" s="1"/>
  <c r="X118" i="2"/>
  <c r="W118" i="2"/>
  <c r="N118" i="2"/>
  <c r="W117" i="2"/>
  <c r="W122" i="2" s="1"/>
  <c r="N117" i="2"/>
  <c r="V115" i="2"/>
  <c r="V114" i="2"/>
  <c r="W113" i="2"/>
  <c r="X113" i="2" s="1"/>
  <c r="X112" i="2"/>
  <c r="W112" i="2"/>
  <c r="N112" i="2"/>
  <c r="W111" i="2"/>
  <c r="X111" i="2" s="1"/>
  <c r="X110" i="2"/>
  <c r="W110" i="2"/>
  <c r="W109" i="2"/>
  <c r="X109" i="2" s="1"/>
  <c r="W108" i="2"/>
  <c r="X108" i="2" s="1"/>
  <c r="N108" i="2"/>
  <c r="X107" i="2"/>
  <c r="W107" i="2"/>
  <c r="N107" i="2"/>
  <c r="W106" i="2"/>
  <c r="X106" i="2" s="1"/>
  <c r="X105" i="2"/>
  <c r="W105" i="2"/>
  <c r="V103" i="2"/>
  <c r="V102" i="2"/>
  <c r="X101" i="2"/>
  <c r="W101" i="2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X87" i="2"/>
  <c r="W87" i="2"/>
  <c r="N87" i="2"/>
  <c r="W86" i="2"/>
  <c r="X86" i="2" s="1"/>
  <c r="X85" i="2"/>
  <c r="W85" i="2"/>
  <c r="W84" i="2"/>
  <c r="X84" i="2" s="1"/>
  <c r="W83" i="2"/>
  <c r="W90" i="2" s="1"/>
  <c r="N83" i="2"/>
  <c r="X82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W79" i="2" s="1"/>
  <c r="N65" i="2"/>
  <c r="X64" i="2"/>
  <c r="W64" i="2"/>
  <c r="N64" i="2"/>
  <c r="W63" i="2"/>
  <c r="E465" i="2" s="1"/>
  <c r="V60" i="2"/>
  <c r="V59" i="2"/>
  <c r="W58" i="2"/>
  <c r="W60" i="2" s="1"/>
  <c r="X57" i="2"/>
  <c r="W57" i="2"/>
  <c r="N57" i="2"/>
  <c r="W56" i="2"/>
  <c r="X56" i="2" s="1"/>
  <c r="N56" i="2"/>
  <c r="W55" i="2"/>
  <c r="D465" i="2" s="1"/>
  <c r="V52" i="2"/>
  <c r="W51" i="2"/>
  <c r="V51" i="2"/>
  <c r="W50" i="2"/>
  <c r="X50" i="2" s="1"/>
  <c r="N50" i="2"/>
  <c r="W49" i="2"/>
  <c r="C465" i="2" s="1"/>
  <c r="N49" i="2"/>
  <c r="W45" i="2"/>
  <c r="V45" i="2"/>
  <c r="W44" i="2"/>
  <c r="V44" i="2"/>
  <c r="X43" i="2"/>
  <c r="X44" i="2" s="1"/>
  <c r="W43" i="2"/>
  <c r="N43" i="2"/>
  <c r="W41" i="2"/>
  <c r="V41" i="2"/>
  <c r="X40" i="2"/>
  <c r="W40" i="2"/>
  <c r="V40" i="2"/>
  <c r="X39" i="2"/>
  <c r="W39" i="2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X22" i="2"/>
  <c r="X23" i="2" s="1"/>
  <c r="W22" i="2"/>
  <c r="N22" i="2"/>
  <c r="H10" i="2"/>
  <c r="A9" i="2"/>
  <c r="F10" i="2" s="1"/>
  <c r="D7" i="2"/>
  <c r="O6" i="2"/>
  <c r="N2" i="2"/>
  <c r="V459" i="2" l="1"/>
  <c r="V455" i="2"/>
  <c r="X290" i="2"/>
  <c r="X298" i="2" s="1"/>
  <c r="W456" i="2"/>
  <c r="W298" i="2"/>
  <c r="X303" i="2"/>
  <c r="V458" i="2"/>
  <c r="J9" i="2"/>
  <c r="A10" i="2"/>
  <c r="X114" i="2"/>
  <c r="X407" i="2"/>
  <c r="X102" i="2"/>
  <c r="X149" i="2"/>
  <c r="W331" i="2"/>
  <c r="W422" i="2"/>
  <c r="W23" i="2"/>
  <c r="X28" i="2"/>
  <c r="X32" i="2" s="1"/>
  <c r="X65" i="2"/>
  <c r="X83" i="2"/>
  <c r="X89" i="2" s="1"/>
  <c r="X119" i="2"/>
  <c r="W130" i="2"/>
  <c r="X170" i="2"/>
  <c r="X187" i="2" s="1"/>
  <c r="X199" i="2"/>
  <c r="X211" i="2" s="1"/>
  <c r="X254" i="2"/>
  <c r="X261" i="2" s="1"/>
  <c r="X270" i="2"/>
  <c r="X271" i="2" s="1"/>
  <c r="X310" i="2"/>
  <c r="X311" i="2" s="1"/>
  <c r="X327" i="2"/>
  <c r="X331" i="2" s="1"/>
  <c r="X345" i="2"/>
  <c r="X358" i="2" s="1"/>
  <c r="X368" i="2"/>
  <c r="X369" i="2" s="1"/>
  <c r="W374" i="2"/>
  <c r="W412" i="2"/>
  <c r="X431" i="2"/>
  <c r="X433" i="2" s="1"/>
  <c r="W457" i="2"/>
  <c r="H465" i="2"/>
  <c r="X58" i="2"/>
  <c r="W114" i="2"/>
  <c r="W160" i="2"/>
  <c r="W188" i="2"/>
  <c r="W358" i="2"/>
  <c r="W407" i="2"/>
  <c r="W438" i="2"/>
  <c r="W444" i="2"/>
  <c r="X452" i="2"/>
  <c r="X453" i="2" s="1"/>
  <c r="I465" i="2"/>
  <c r="W33" i="2"/>
  <c r="W89" i="2"/>
  <c r="W103" i="2"/>
  <c r="W232" i="2"/>
  <c r="W271" i="2"/>
  <c r="W299" i="2"/>
  <c r="W311" i="2"/>
  <c r="W369" i="2"/>
  <c r="J465" i="2"/>
  <c r="W102" i="2"/>
  <c r="W52" i="2"/>
  <c r="W59" i="2"/>
  <c r="F9" i="2"/>
  <c r="W138" i="2"/>
  <c r="W212" i="2"/>
  <c r="H9" i="2"/>
  <c r="W24" i="2"/>
  <c r="X55" i="2"/>
  <c r="X59" i="2" s="1"/>
  <c r="X134" i="2"/>
  <c r="X137" i="2" s="1"/>
  <c r="W155" i="2"/>
  <c r="W277" i="2"/>
  <c r="X377" i="2"/>
  <c r="X379" i="2" s="1"/>
  <c r="X392" i="2"/>
  <c r="X393" i="2" s="1"/>
  <c r="W413" i="2"/>
  <c r="X446" i="2"/>
  <c r="X448" i="2" s="1"/>
  <c r="W453" i="2"/>
  <c r="L465" i="2"/>
  <c r="W115" i="2"/>
  <c r="W149" i="2"/>
  <c r="W244" i="2"/>
  <c r="W408" i="2"/>
  <c r="W433" i="2"/>
  <c r="M465" i="2"/>
  <c r="W233" i="2"/>
  <c r="X35" i="2"/>
  <c r="X36" i="2" s="1"/>
  <c r="X63" i="2"/>
  <c r="X79" i="2" s="1"/>
  <c r="W365" i="2"/>
  <c r="X415" i="2"/>
  <c r="X421" i="2" s="1"/>
  <c r="X441" i="2"/>
  <c r="X443" i="2" s="1"/>
  <c r="W454" i="2"/>
  <c r="B465" i="2"/>
  <c r="O465" i="2"/>
  <c r="X49" i="2"/>
  <c r="X51" i="2" s="1"/>
  <c r="X163" i="2"/>
  <c r="X167" i="2" s="1"/>
  <c r="W239" i="2"/>
  <c r="W261" i="2"/>
  <c r="W319" i="2"/>
  <c r="X361" i="2"/>
  <c r="X365" i="2" s="1"/>
  <c r="X372" i="2"/>
  <c r="X373" i="2" s="1"/>
  <c r="W434" i="2"/>
  <c r="W448" i="2"/>
  <c r="W80" i="2"/>
  <c r="X117" i="2"/>
  <c r="X122" i="2" s="1"/>
  <c r="X191" i="2"/>
  <c r="X192" i="2" s="1"/>
  <c r="W379" i="2"/>
  <c r="W458" i="2" l="1"/>
  <c r="W455" i="2"/>
  <c r="X460" i="2"/>
  <c r="W459" i="2"/>
</calcChain>
</file>

<file path=xl/sharedStrings.xml><?xml version="1.0" encoding="utf-8"?>
<sst xmlns="http://schemas.openxmlformats.org/spreadsheetml/2006/main" count="2912" uniqueCount="648">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</sst>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D353" zoomScaleNormal="100" zoomScaleSheetLayoutView="100" workbookViewId="0">
      <selection activeCell="V291" sqref="V29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4" t="s">
        <v>29</v>
      </c>
      <c r="E1" s="614"/>
      <c r="F1" s="614"/>
      <c r="G1" s="14" t="s">
        <v>66</v>
      </c>
      <c r="H1" s="614" t="s">
        <v>49</v>
      </c>
      <c r="I1" s="614"/>
      <c r="J1" s="614"/>
      <c r="K1" s="614"/>
      <c r="L1" s="614"/>
      <c r="M1" s="614"/>
      <c r="N1" s="614"/>
      <c r="O1" s="614"/>
      <c r="P1" s="615" t="s">
        <v>67</v>
      </c>
      <c r="Q1" s="616"/>
      <c r="R1" s="61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7"/>
      <c r="P2" s="617"/>
      <c r="Q2" s="617"/>
      <c r="R2" s="617"/>
      <c r="S2" s="617"/>
      <c r="T2" s="617"/>
      <c r="U2" s="61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7"/>
      <c r="O3" s="617"/>
      <c r="P3" s="617"/>
      <c r="Q3" s="617"/>
      <c r="R3" s="617"/>
      <c r="S3" s="617"/>
      <c r="T3" s="617"/>
      <c r="U3" s="61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6" t="s">
        <v>8</v>
      </c>
      <c r="B5" s="596"/>
      <c r="C5" s="596"/>
      <c r="D5" s="618"/>
      <c r="E5" s="618"/>
      <c r="F5" s="619" t="s">
        <v>14</v>
      </c>
      <c r="G5" s="619"/>
      <c r="H5" s="618"/>
      <c r="I5" s="618"/>
      <c r="J5" s="618"/>
      <c r="K5" s="618"/>
      <c r="L5" s="618"/>
      <c r="N5" s="27" t="s">
        <v>4</v>
      </c>
      <c r="O5" s="613">
        <v>45235</v>
      </c>
      <c r="P5" s="613"/>
      <c r="R5" s="620" t="s">
        <v>3</v>
      </c>
      <c r="S5" s="621"/>
      <c r="T5" s="622" t="s">
        <v>628</v>
      </c>
      <c r="U5" s="623"/>
      <c r="Z5" s="60"/>
      <c r="AA5" s="60"/>
      <c r="AB5" s="60"/>
    </row>
    <row r="6" spans="1:29" s="17" customFormat="1" ht="24" customHeight="1" x14ac:dyDescent="0.2">
      <c r="A6" s="596" t="s">
        <v>1</v>
      </c>
      <c r="B6" s="596"/>
      <c r="C6" s="596"/>
      <c r="D6" s="597" t="s">
        <v>629</v>
      </c>
      <c r="E6" s="597"/>
      <c r="F6" s="597"/>
      <c r="G6" s="597"/>
      <c r="H6" s="597"/>
      <c r="I6" s="597"/>
      <c r="J6" s="597"/>
      <c r="K6" s="597"/>
      <c r="L6" s="597"/>
      <c r="N6" s="27" t="s">
        <v>30</v>
      </c>
      <c r="O6" s="598" t="str">
        <f>IF(O5=0," ",CHOOSE(WEEKDAY(O5,2),"Понедельник","Вторник","Среда","Четверг","Пятница","Суббота","Воскресенье"))</f>
        <v>Воскресенье</v>
      </c>
      <c r="P6" s="598"/>
      <c r="R6" s="599" t="s">
        <v>5</v>
      </c>
      <c r="S6" s="600"/>
      <c r="T6" s="601" t="s">
        <v>69</v>
      </c>
      <c r="U6" s="60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9"/>
      <c r="N7" s="29"/>
      <c r="O7" s="49"/>
      <c r="P7" s="49"/>
      <c r="R7" s="599"/>
      <c r="S7" s="600"/>
      <c r="T7" s="603"/>
      <c r="U7" s="604"/>
      <c r="Z7" s="60"/>
      <c r="AA7" s="60"/>
      <c r="AB7" s="60"/>
    </row>
    <row r="8" spans="1:29" s="17" customFormat="1" ht="25.5" customHeight="1" x14ac:dyDescent="0.2">
      <c r="A8" s="610" t="s">
        <v>60</v>
      </c>
      <c r="B8" s="610"/>
      <c r="C8" s="610"/>
      <c r="D8" s="611"/>
      <c r="E8" s="611"/>
      <c r="F8" s="611"/>
      <c r="G8" s="611"/>
      <c r="H8" s="611"/>
      <c r="I8" s="611"/>
      <c r="J8" s="611"/>
      <c r="K8" s="611"/>
      <c r="L8" s="611"/>
      <c r="N8" s="27" t="s">
        <v>11</v>
      </c>
      <c r="O8" s="591">
        <v>0.33333333333333331</v>
      </c>
      <c r="P8" s="591"/>
      <c r="R8" s="599"/>
      <c r="S8" s="600"/>
      <c r="T8" s="603"/>
      <c r="U8" s="604"/>
      <c r="Z8" s="60"/>
      <c r="AA8" s="60"/>
      <c r="AB8" s="60"/>
    </row>
    <row r="9" spans="1:29" s="17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588" t="s">
        <v>48</v>
      </c>
      <c r="E9" s="589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612" t="str">
        <f>IF(AND($A$9="Тип доверенности/получателя при получении в адресе перегруза:",$D$9="Разовая доверенность"),"Введите ФИО","")</f>
        <v/>
      </c>
      <c r="I9" s="612"/>
      <c r="J9" s="6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2"/>
      <c r="L9" s="612"/>
      <c r="N9" s="31" t="s">
        <v>15</v>
      </c>
      <c r="O9" s="613"/>
      <c r="P9" s="613"/>
      <c r="R9" s="599"/>
      <c r="S9" s="600"/>
      <c r="T9" s="605"/>
      <c r="U9" s="60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588"/>
      <c r="E10" s="589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590" t="str">
        <f>IFERROR(VLOOKUP($D$10,Proxy,2,FALSE),"")</f>
        <v/>
      </c>
      <c r="I10" s="590"/>
      <c r="J10" s="590"/>
      <c r="K10" s="590"/>
      <c r="L10" s="590"/>
      <c r="N10" s="31" t="s">
        <v>35</v>
      </c>
      <c r="O10" s="591"/>
      <c r="P10" s="591"/>
      <c r="S10" s="29" t="s">
        <v>12</v>
      </c>
      <c r="T10" s="592" t="s">
        <v>70</v>
      </c>
      <c r="U10" s="59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1"/>
      <c r="P11" s="591"/>
      <c r="S11" s="29" t="s">
        <v>31</v>
      </c>
      <c r="T11" s="579" t="s">
        <v>57</v>
      </c>
      <c r="U11" s="57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78" t="s">
        <v>71</v>
      </c>
      <c r="B12" s="578"/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N12" s="27" t="s">
        <v>33</v>
      </c>
      <c r="O12" s="594"/>
      <c r="P12" s="594"/>
      <c r="Q12" s="28"/>
      <c r="R12"/>
      <c r="S12" s="29" t="s">
        <v>48</v>
      </c>
      <c r="T12" s="595"/>
      <c r="U12" s="595"/>
      <c r="V12"/>
      <c r="Z12" s="60"/>
      <c r="AA12" s="60"/>
      <c r="AB12" s="60"/>
    </row>
    <row r="13" spans="1:29" s="17" customFormat="1" ht="23.25" customHeight="1" x14ac:dyDescent="0.2">
      <c r="A13" s="578" t="s">
        <v>72</v>
      </c>
      <c r="B13" s="578"/>
      <c r="C13" s="578"/>
      <c r="D13" s="578"/>
      <c r="E13" s="578"/>
      <c r="F13" s="578"/>
      <c r="G13" s="578"/>
      <c r="H13" s="578"/>
      <c r="I13" s="578"/>
      <c r="J13" s="578"/>
      <c r="K13" s="578"/>
      <c r="L13" s="578"/>
      <c r="M13" s="31"/>
      <c r="N13" s="31" t="s">
        <v>34</v>
      </c>
      <c r="O13" s="579"/>
      <c r="P13" s="57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78" t="s">
        <v>73</v>
      </c>
      <c r="B14" s="578"/>
      <c r="C14" s="578"/>
      <c r="D14" s="578"/>
      <c r="E14" s="578"/>
      <c r="F14" s="578"/>
      <c r="G14" s="578"/>
      <c r="H14" s="578"/>
      <c r="I14" s="578"/>
      <c r="J14" s="578"/>
      <c r="K14" s="578"/>
      <c r="L14" s="57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0" t="s">
        <v>74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/>
      <c r="N15" s="581" t="s">
        <v>63</v>
      </c>
      <c r="O15" s="581"/>
      <c r="P15" s="581"/>
      <c r="Q15" s="581"/>
      <c r="R15" s="58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2"/>
      <c r="O16" s="582"/>
      <c r="P16" s="582"/>
      <c r="Q16" s="582"/>
      <c r="R16" s="58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6" t="s">
        <v>61</v>
      </c>
      <c r="B17" s="566" t="s">
        <v>51</v>
      </c>
      <c r="C17" s="584" t="s">
        <v>50</v>
      </c>
      <c r="D17" s="566" t="s">
        <v>52</v>
      </c>
      <c r="E17" s="566"/>
      <c r="F17" s="566" t="s">
        <v>24</v>
      </c>
      <c r="G17" s="566" t="s">
        <v>27</v>
      </c>
      <c r="H17" s="566" t="s">
        <v>25</v>
      </c>
      <c r="I17" s="566" t="s">
        <v>26</v>
      </c>
      <c r="J17" s="585" t="s">
        <v>16</v>
      </c>
      <c r="K17" s="585" t="s">
        <v>65</v>
      </c>
      <c r="L17" s="585" t="s">
        <v>2</v>
      </c>
      <c r="M17" s="566" t="s">
        <v>28</v>
      </c>
      <c r="N17" s="566" t="s">
        <v>17</v>
      </c>
      <c r="O17" s="566"/>
      <c r="P17" s="566"/>
      <c r="Q17" s="566"/>
      <c r="R17" s="566"/>
      <c r="S17" s="583" t="s">
        <v>58</v>
      </c>
      <c r="T17" s="566"/>
      <c r="U17" s="566" t="s">
        <v>6</v>
      </c>
      <c r="V17" s="566" t="s">
        <v>44</v>
      </c>
      <c r="W17" s="567" t="s">
        <v>56</v>
      </c>
      <c r="X17" s="566" t="s">
        <v>18</v>
      </c>
      <c r="Y17" s="569" t="s">
        <v>62</v>
      </c>
      <c r="Z17" s="569" t="s">
        <v>19</v>
      </c>
      <c r="AA17" s="570" t="s">
        <v>59</v>
      </c>
      <c r="AB17" s="571"/>
      <c r="AC17" s="572"/>
      <c r="AD17" s="576"/>
      <c r="BA17" s="577" t="s">
        <v>64</v>
      </c>
    </row>
    <row r="18" spans="1:53" ht="14.25" customHeight="1" x14ac:dyDescent="0.2">
      <c r="A18" s="566"/>
      <c r="B18" s="566"/>
      <c r="C18" s="584"/>
      <c r="D18" s="566"/>
      <c r="E18" s="566"/>
      <c r="F18" s="566" t="s">
        <v>20</v>
      </c>
      <c r="G18" s="566" t="s">
        <v>21</v>
      </c>
      <c r="H18" s="566" t="s">
        <v>22</v>
      </c>
      <c r="I18" s="566" t="s">
        <v>22</v>
      </c>
      <c r="J18" s="586"/>
      <c r="K18" s="586"/>
      <c r="L18" s="586"/>
      <c r="M18" s="566"/>
      <c r="N18" s="566"/>
      <c r="O18" s="566"/>
      <c r="P18" s="566"/>
      <c r="Q18" s="566"/>
      <c r="R18" s="566"/>
      <c r="S18" s="36" t="s">
        <v>47</v>
      </c>
      <c r="T18" s="36" t="s">
        <v>46</v>
      </c>
      <c r="U18" s="566"/>
      <c r="V18" s="566"/>
      <c r="W18" s="568"/>
      <c r="X18" s="566"/>
      <c r="Y18" s="569"/>
      <c r="Z18" s="569"/>
      <c r="AA18" s="573"/>
      <c r="AB18" s="574"/>
      <c r="AC18" s="575"/>
      <c r="AD18" s="576"/>
      <c r="BA18" s="577"/>
    </row>
    <row r="19" spans="1:53" ht="27.75" customHeight="1" x14ac:dyDescent="0.2">
      <c r="A19" s="339" t="s">
        <v>75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55"/>
      <c r="Z19" s="55"/>
    </row>
    <row r="20" spans="1:53" ht="16.5" customHeight="1" x14ac:dyDescent="0.25">
      <c r="A20" s="327" t="s">
        <v>75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66"/>
      <c r="Z20" s="66"/>
    </row>
    <row r="21" spans="1:53" ht="14.25" customHeight="1" x14ac:dyDescent="0.25">
      <c r="A21" s="328" t="s">
        <v>76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7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14" t="s">
        <v>43</v>
      </c>
      <c r="O23" s="315"/>
      <c r="P23" s="315"/>
      <c r="Q23" s="315"/>
      <c r="R23" s="315"/>
      <c r="S23" s="315"/>
      <c r="T23" s="31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14" t="s">
        <v>43</v>
      </c>
      <c r="O24" s="315"/>
      <c r="P24" s="315"/>
      <c r="Q24" s="315"/>
      <c r="R24" s="315"/>
      <c r="S24" s="315"/>
      <c r="T24" s="31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8" t="s">
        <v>81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7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14" t="s">
        <v>43</v>
      </c>
      <c r="O32" s="315"/>
      <c r="P32" s="315"/>
      <c r="Q32" s="315"/>
      <c r="R32" s="315"/>
      <c r="S32" s="315"/>
      <c r="T32" s="316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14" t="s">
        <v>43</v>
      </c>
      <c r="O33" s="315"/>
      <c r="P33" s="315"/>
      <c r="Q33" s="315"/>
      <c r="R33" s="315"/>
      <c r="S33" s="315"/>
      <c r="T33" s="316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8" t="s">
        <v>94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7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14" t="s">
        <v>43</v>
      </c>
      <c r="O36" s="315"/>
      <c r="P36" s="315"/>
      <c r="Q36" s="315"/>
      <c r="R36" s="315"/>
      <c r="S36" s="315"/>
      <c r="T36" s="316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14" t="s">
        <v>43</v>
      </c>
      <c r="O37" s="315"/>
      <c r="P37" s="315"/>
      <c r="Q37" s="315"/>
      <c r="R37" s="315"/>
      <c r="S37" s="315"/>
      <c r="T37" s="316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8" t="s">
        <v>99</v>
      </c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3">
        <v>4607091388282</v>
      </c>
      <c r="E39" s="32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7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14" t="s">
        <v>43</v>
      </c>
      <c r="O40" s="315"/>
      <c r="P40" s="315"/>
      <c r="Q40" s="315"/>
      <c r="R40" s="315"/>
      <c r="S40" s="315"/>
      <c r="T40" s="316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14" t="s">
        <v>43</v>
      </c>
      <c r="O41" s="315"/>
      <c r="P41" s="315"/>
      <c r="Q41" s="315"/>
      <c r="R41" s="315"/>
      <c r="S41" s="315"/>
      <c r="T41" s="316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8" t="s">
        <v>103</v>
      </c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3">
        <v>4607091389111</v>
      </c>
      <c r="E43" s="32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7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14" t="s">
        <v>43</v>
      </c>
      <c r="O44" s="315"/>
      <c r="P44" s="315"/>
      <c r="Q44" s="315"/>
      <c r="R44" s="315"/>
      <c r="S44" s="315"/>
      <c r="T44" s="316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14" t="s">
        <v>43</v>
      </c>
      <c r="O45" s="315"/>
      <c r="P45" s="315"/>
      <c r="Q45" s="315"/>
      <c r="R45" s="315"/>
      <c r="S45" s="315"/>
      <c r="T45" s="316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39" t="s">
        <v>106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55"/>
      <c r="Z46" s="55"/>
    </row>
    <row r="47" spans="1:53" ht="16.5" customHeight="1" x14ac:dyDescent="0.25">
      <c r="A47" s="327" t="s">
        <v>107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66"/>
      <c r="Z47" s="66"/>
    </row>
    <row r="48" spans="1:53" ht="14.25" customHeight="1" x14ac:dyDescent="0.25">
      <c r="A48" s="328" t="s">
        <v>108</v>
      </c>
      <c r="B48" s="328"/>
      <c r="C48" s="328"/>
      <c r="D48" s="328"/>
      <c r="E48" s="328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3">
        <v>4680115881440</v>
      </c>
      <c r="E49" s="32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3">
        <v>4680115881433</v>
      </c>
      <c r="E50" s="32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14" t="s">
        <v>43</v>
      </c>
      <c r="O51" s="315"/>
      <c r="P51" s="315"/>
      <c r="Q51" s="315"/>
      <c r="R51" s="315"/>
      <c r="S51" s="315"/>
      <c r="T51" s="316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8"/>
      <c r="N52" s="314" t="s">
        <v>43</v>
      </c>
      <c r="O52" s="315"/>
      <c r="P52" s="315"/>
      <c r="Q52" s="315"/>
      <c r="R52" s="315"/>
      <c r="S52" s="315"/>
      <c r="T52" s="316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7" t="s">
        <v>115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66"/>
      <c r="Z53" s="66"/>
    </row>
    <row r="54" spans="1:53" ht="14.25" customHeight="1" x14ac:dyDescent="0.25">
      <c r="A54" s="328" t="s">
        <v>116</v>
      </c>
      <c r="B54" s="328"/>
      <c r="C54" s="328"/>
      <c r="D54" s="328"/>
      <c r="E54" s="328"/>
      <c r="F54" s="328"/>
      <c r="G54" s="328"/>
      <c r="H54" s="328"/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8"/>
      <c r="W54" s="328"/>
      <c r="X54" s="328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3">
        <v>4680115881426</v>
      </c>
      <c r="E55" s="323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2" t="s">
        <v>119</v>
      </c>
      <c r="O55" s="325"/>
      <c r="P55" s="325"/>
      <c r="Q55" s="325"/>
      <c r="R55" s="32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5"/>
      <c r="P56" s="325"/>
      <c r="Q56" s="325"/>
      <c r="R56" s="32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1" t="s">
        <v>126</v>
      </c>
      <c r="O58" s="325"/>
      <c r="P58" s="325"/>
      <c r="Q58" s="325"/>
      <c r="R58" s="32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14" t="s">
        <v>43</v>
      </c>
      <c r="O59" s="315"/>
      <c r="P59" s="315"/>
      <c r="Q59" s="315"/>
      <c r="R59" s="315"/>
      <c r="S59" s="315"/>
      <c r="T59" s="316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8"/>
      <c r="N60" s="314" t="s">
        <v>43</v>
      </c>
      <c r="O60" s="315"/>
      <c r="P60" s="315"/>
      <c r="Q60" s="315"/>
      <c r="R60" s="315"/>
      <c r="S60" s="315"/>
      <c r="T60" s="316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7" t="s">
        <v>106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66"/>
      <c r="Z61" s="66"/>
    </row>
    <row r="62" spans="1:53" ht="14.25" customHeight="1" x14ac:dyDescent="0.25">
      <c r="A62" s="328" t="s">
        <v>116</v>
      </c>
      <c r="B62" s="328"/>
      <c r="C62" s="328"/>
      <c r="D62" s="328"/>
      <c r="E62" s="328"/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  <c r="X62" s="328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3">
        <v>4607091382945</v>
      </c>
      <c r="E63" s="32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45" t="s">
        <v>129</v>
      </c>
      <c r="O63" s="325"/>
      <c r="P63" s="325"/>
      <c r="Q63" s="325"/>
      <c r="R63" s="32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5"/>
      <c r="P64" s="325"/>
      <c r="Q64" s="325"/>
      <c r="R64" s="32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3">
        <v>4680115882133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5"/>
      <c r="P66" s="325"/>
      <c r="Q66" s="325"/>
      <c r="R66" s="32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3">
        <v>4607091382952</v>
      </c>
      <c r="E67" s="32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3">
        <v>4680115882539</v>
      </c>
      <c r="E68" s="323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5"/>
      <c r="P68" s="325"/>
      <c r="Q68" s="325"/>
      <c r="R68" s="32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3">
        <v>4607091385687</v>
      </c>
      <c r="E69" s="32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5"/>
      <c r="P69" s="325"/>
      <c r="Q69" s="325"/>
      <c r="R69" s="32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3">
        <v>4607091384604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3">
        <v>4680115880283</v>
      </c>
      <c r="E71" s="32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3">
        <v>4680115881518</v>
      </c>
      <c r="E72" s="32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3">
        <v>4680115881303</v>
      </c>
      <c r="E73" s="32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23">
        <v>4680115882720</v>
      </c>
      <c r="E74" s="323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536" t="s">
        <v>154</v>
      </c>
      <c r="O74" s="325"/>
      <c r="P74" s="325"/>
      <c r="Q74" s="325"/>
      <c r="R74" s="32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23">
        <v>4607091388466</v>
      </c>
      <c r="E75" s="323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53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5"/>
      <c r="P75" s="325"/>
      <c r="Q75" s="325"/>
      <c r="R75" s="32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23">
        <v>4680115880269</v>
      </c>
      <c r="E76" s="323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5"/>
      <c r="P76" s="325"/>
      <c r="Q76" s="325"/>
      <c r="R76" s="32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23">
        <v>4680115880429</v>
      </c>
      <c r="E77" s="323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5"/>
      <c r="P77" s="325"/>
      <c r="Q77" s="325"/>
      <c r="R77" s="32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23">
        <v>4680115881457</v>
      </c>
      <c r="E78" s="323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5"/>
      <c r="P78" s="325"/>
      <c r="Q78" s="325"/>
      <c r="R78" s="32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8"/>
      <c r="N79" s="314" t="s">
        <v>43</v>
      </c>
      <c r="O79" s="315"/>
      <c r="P79" s="315"/>
      <c r="Q79" s="315"/>
      <c r="R79" s="315"/>
      <c r="S79" s="315"/>
      <c r="T79" s="316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17"/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8"/>
      <c r="N80" s="314" t="s">
        <v>43</v>
      </c>
      <c r="O80" s="315"/>
      <c r="P80" s="315"/>
      <c r="Q80" s="315"/>
      <c r="R80" s="315"/>
      <c r="S80" s="315"/>
      <c r="T80" s="316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28" t="s">
        <v>108</v>
      </c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8"/>
      <c r="W81" s="328"/>
      <c r="X81" s="328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23">
        <v>4607091384789</v>
      </c>
      <c r="E82" s="323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33" t="s">
        <v>165</v>
      </c>
      <c r="O82" s="325"/>
      <c r="P82" s="325"/>
      <c r="Q82" s="325"/>
      <c r="R82" s="32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23">
        <v>4680115881488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5"/>
      <c r="P83" s="325"/>
      <c r="Q83" s="325"/>
      <c r="R83" s="32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23">
        <v>4607091384765</v>
      </c>
      <c r="E84" s="323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27" t="s">
        <v>170</v>
      </c>
      <c r="O84" s="325"/>
      <c r="P84" s="325"/>
      <c r="Q84" s="325"/>
      <c r="R84" s="32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23">
        <v>4680115882751</v>
      </c>
      <c r="E85" s="323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28" t="s">
        <v>173</v>
      </c>
      <c r="O85" s="325"/>
      <c r="P85" s="325"/>
      <c r="Q85" s="325"/>
      <c r="R85" s="32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23">
        <v>4680115882775</v>
      </c>
      <c r="E86" s="323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529" t="s">
        <v>176</v>
      </c>
      <c r="O86" s="325"/>
      <c r="P86" s="325"/>
      <c r="Q86" s="325"/>
      <c r="R86" s="32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5"/>
      <c r="P87" s="325"/>
      <c r="Q87" s="325"/>
      <c r="R87" s="32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5"/>
      <c r="P88" s="325"/>
      <c r="Q88" s="325"/>
      <c r="R88" s="32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17"/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8"/>
      <c r="N89" s="314" t="s">
        <v>43</v>
      </c>
      <c r="O89" s="315"/>
      <c r="P89" s="315"/>
      <c r="Q89" s="315"/>
      <c r="R89" s="315"/>
      <c r="S89" s="315"/>
      <c r="T89" s="316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17"/>
      <c r="B90" s="317"/>
      <c r="C90" s="317"/>
      <c r="D90" s="317"/>
      <c r="E90" s="317"/>
      <c r="F90" s="317"/>
      <c r="G90" s="317"/>
      <c r="H90" s="317"/>
      <c r="I90" s="317"/>
      <c r="J90" s="317"/>
      <c r="K90" s="317"/>
      <c r="L90" s="317"/>
      <c r="M90" s="318"/>
      <c r="N90" s="314" t="s">
        <v>43</v>
      </c>
      <c r="O90" s="315"/>
      <c r="P90" s="315"/>
      <c r="Q90" s="315"/>
      <c r="R90" s="315"/>
      <c r="S90" s="315"/>
      <c r="T90" s="316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28" t="s">
        <v>76</v>
      </c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28"/>
      <c r="T91" s="328"/>
      <c r="U91" s="328"/>
      <c r="V91" s="328"/>
      <c r="W91" s="328"/>
      <c r="X91" s="328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26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26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2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2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2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2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5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2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23">
        <v>4607091384734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5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2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23">
        <v>4607091382464</v>
      </c>
      <c r="E99" s="323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5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2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23">
        <v>4680115883444</v>
      </c>
      <c r="E100" s="323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16" t="s">
        <v>200</v>
      </c>
      <c r="O100" s="325"/>
      <c r="P100" s="325"/>
      <c r="Q100" s="325"/>
      <c r="R100" s="32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23">
        <v>4680115883444</v>
      </c>
      <c r="E101" s="32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7" t="s">
        <v>200</v>
      </c>
      <c r="O101" s="325"/>
      <c r="P101" s="325"/>
      <c r="Q101" s="325"/>
      <c r="R101" s="32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17"/>
      <c r="B102" s="317"/>
      <c r="C102" s="317"/>
      <c r="D102" s="317"/>
      <c r="E102" s="317"/>
      <c r="F102" s="317"/>
      <c r="G102" s="317"/>
      <c r="H102" s="317"/>
      <c r="I102" s="317"/>
      <c r="J102" s="317"/>
      <c r="K102" s="317"/>
      <c r="L102" s="317"/>
      <c r="M102" s="318"/>
      <c r="N102" s="314" t="s">
        <v>43</v>
      </c>
      <c r="O102" s="315"/>
      <c r="P102" s="315"/>
      <c r="Q102" s="315"/>
      <c r="R102" s="315"/>
      <c r="S102" s="315"/>
      <c r="T102" s="316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17"/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18"/>
      <c r="N103" s="314" t="s">
        <v>43</v>
      </c>
      <c r="O103" s="315"/>
      <c r="P103" s="315"/>
      <c r="Q103" s="315"/>
      <c r="R103" s="315"/>
      <c r="S103" s="315"/>
      <c r="T103" s="316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28" t="s">
        <v>81</v>
      </c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23">
        <v>4607091386967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518" t="s">
        <v>204</v>
      </c>
      <c r="O105" s="325"/>
      <c r="P105" s="325"/>
      <c r="Q105" s="325"/>
      <c r="R105" s="326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23">
        <v>4607091386967</v>
      </c>
      <c r="E106" s="323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11" t="s">
        <v>206</v>
      </c>
      <c r="O106" s="325"/>
      <c r="P106" s="325"/>
      <c r="Q106" s="325"/>
      <c r="R106" s="326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23">
        <v>4607091385304</v>
      </c>
      <c r="E107" s="32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5"/>
      <c r="P107" s="325"/>
      <c r="Q107" s="325"/>
      <c r="R107" s="32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23">
        <v>4607091386264</v>
      </c>
      <c r="E108" s="323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5"/>
      <c r="P108" s="325"/>
      <c r="Q108" s="325"/>
      <c r="R108" s="32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23">
        <v>4607091385731</v>
      </c>
      <c r="E109" s="323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514" t="s">
        <v>213</v>
      </c>
      <c r="O109" s="325"/>
      <c r="P109" s="325"/>
      <c r="Q109" s="325"/>
      <c r="R109" s="32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23">
        <v>4680115880214</v>
      </c>
      <c r="E110" s="323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515" t="s">
        <v>216</v>
      </c>
      <c r="O110" s="325"/>
      <c r="P110" s="325"/>
      <c r="Q110" s="325"/>
      <c r="R110" s="32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23">
        <v>4680115880894</v>
      </c>
      <c r="E111" s="323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508" t="s">
        <v>219</v>
      </c>
      <c r="O111" s="325"/>
      <c r="P111" s="325"/>
      <c r="Q111" s="325"/>
      <c r="R111" s="32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23">
        <v>4607091385427</v>
      </c>
      <c r="E112" s="323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5"/>
      <c r="P112" s="325"/>
      <c r="Q112" s="325"/>
      <c r="R112" s="32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23">
        <v>4680115882645</v>
      </c>
      <c r="E113" s="323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10" t="s">
        <v>224</v>
      </c>
      <c r="O113" s="325"/>
      <c r="P113" s="325"/>
      <c r="Q113" s="325"/>
      <c r="R113" s="32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17"/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17"/>
      <c r="M114" s="318"/>
      <c r="N114" s="314" t="s">
        <v>43</v>
      </c>
      <c r="O114" s="315"/>
      <c r="P114" s="315"/>
      <c r="Q114" s="315"/>
      <c r="R114" s="315"/>
      <c r="S114" s="315"/>
      <c r="T114" s="316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17"/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17"/>
      <c r="M115" s="318"/>
      <c r="N115" s="314" t="s">
        <v>43</v>
      </c>
      <c r="O115" s="315"/>
      <c r="P115" s="315"/>
      <c r="Q115" s="315"/>
      <c r="R115" s="315"/>
      <c r="S115" s="315"/>
      <c r="T115" s="316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28" t="s">
        <v>225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23">
        <v>4607091383065</v>
      </c>
      <c r="E117" s="323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0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5"/>
      <c r="P117" s="325"/>
      <c r="Q117" s="325"/>
      <c r="R117" s="326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23">
        <v>4680115881532</v>
      </c>
      <c r="E118" s="323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5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5"/>
      <c r="P118" s="325"/>
      <c r="Q118" s="325"/>
      <c r="R118" s="326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23">
        <v>4680115882652</v>
      </c>
      <c r="E119" s="323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06" t="s">
        <v>232</v>
      </c>
      <c r="O119" s="325"/>
      <c r="P119" s="325"/>
      <c r="Q119" s="325"/>
      <c r="R119" s="326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23">
        <v>4680115880238</v>
      </c>
      <c r="E120" s="323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0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5"/>
      <c r="P120" s="325"/>
      <c r="Q120" s="325"/>
      <c r="R120" s="326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23">
        <v>4680115881464</v>
      </c>
      <c r="E121" s="323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502" t="s">
        <v>237</v>
      </c>
      <c r="O121" s="325"/>
      <c r="P121" s="325"/>
      <c r="Q121" s="325"/>
      <c r="R121" s="32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17"/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8"/>
      <c r="N122" s="314" t="s">
        <v>43</v>
      </c>
      <c r="O122" s="315"/>
      <c r="P122" s="315"/>
      <c r="Q122" s="315"/>
      <c r="R122" s="315"/>
      <c r="S122" s="315"/>
      <c r="T122" s="316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17"/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18"/>
      <c r="N123" s="314" t="s">
        <v>43</v>
      </c>
      <c r="O123" s="315"/>
      <c r="P123" s="315"/>
      <c r="Q123" s="315"/>
      <c r="R123" s="315"/>
      <c r="S123" s="315"/>
      <c r="T123" s="316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27" t="s">
        <v>238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66"/>
      <c r="Z124" s="66"/>
    </row>
    <row r="125" spans="1:53" ht="14.25" customHeight="1" x14ac:dyDescent="0.25">
      <c r="A125" s="328" t="s">
        <v>81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328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23">
        <v>4607091385168</v>
      </c>
      <c r="E126" s="323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5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5"/>
      <c r="P126" s="325"/>
      <c r="Q126" s="325"/>
      <c r="R126" s="326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23">
        <v>4607091383256</v>
      </c>
      <c r="E127" s="323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5"/>
      <c r="P127" s="325"/>
      <c r="Q127" s="325"/>
      <c r="R127" s="326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23">
        <v>4607091385748</v>
      </c>
      <c r="E128" s="323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5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5"/>
      <c r="P128" s="325"/>
      <c r="Q128" s="325"/>
      <c r="R128" s="326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17"/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8"/>
      <c r="N129" s="314" t="s">
        <v>43</v>
      </c>
      <c r="O129" s="315"/>
      <c r="P129" s="315"/>
      <c r="Q129" s="315"/>
      <c r="R129" s="315"/>
      <c r="S129" s="315"/>
      <c r="T129" s="316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17"/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8"/>
      <c r="N130" s="314" t="s">
        <v>43</v>
      </c>
      <c r="O130" s="315"/>
      <c r="P130" s="315"/>
      <c r="Q130" s="315"/>
      <c r="R130" s="315"/>
      <c r="S130" s="315"/>
      <c r="T130" s="316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39" t="s">
        <v>245</v>
      </c>
      <c r="B131" s="339"/>
      <c r="C131" s="339"/>
      <c r="D131" s="339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55"/>
      <c r="Z131" s="55"/>
    </row>
    <row r="132" spans="1:53" ht="16.5" customHeight="1" x14ac:dyDescent="0.25">
      <c r="A132" s="327" t="s">
        <v>246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66"/>
      <c r="Z132" s="66"/>
    </row>
    <row r="133" spans="1:53" ht="14.25" customHeight="1" x14ac:dyDescent="0.25">
      <c r="A133" s="328" t="s">
        <v>116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23">
        <v>4607091383423</v>
      </c>
      <c r="E134" s="323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5"/>
      <c r="P134" s="325"/>
      <c r="Q134" s="325"/>
      <c r="R134" s="32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23">
        <v>4607091381405</v>
      </c>
      <c r="E135" s="323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9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5"/>
      <c r="P135" s="325"/>
      <c r="Q135" s="325"/>
      <c r="R135" s="32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23">
        <v>4607091386516</v>
      </c>
      <c r="E136" s="323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5"/>
      <c r="P136" s="325"/>
      <c r="Q136" s="325"/>
      <c r="R136" s="326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17"/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8"/>
      <c r="N137" s="314" t="s">
        <v>43</v>
      </c>
      <c r="O137" s="315"/>
      <c r="P137" s="315"/>
      <c r="Q137" s="315"/>
      <c r="R137" s="315"/>
      <c r="S137" s="315"/>
      <c r="T137" s="316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17"/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8"/>
      <c r="N138" s="314" t="s">
        <v>43</v>
      </c>
      <c r="O138" s="315"/>
      <c r="P138" s="315"/>
      <c r="Q138" s="315"/>
      <c r="R138" s="315"/>
      <c r="S138" s="315"/>
      <c r="T138" s="316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27" t="s">
        <v>253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66"/>
      <c r="Z139" s="66"/>
    </row>
    <row r="140" spans="1:53" ht="14.25" customHeight="1" x14ac:dyDescent="0.25">
      <c r="A140" s="328" t="s">
        <v>76</v>
      </c>
      <c r="B140" s="328"/>
      <c r="C140" s="328"/>
      <c r="D140" s="328"/>
      <c r="E140" s="328"/>
      <c r="F140" s="328"/>
      <c r="G140" s="328"/>
      <c r="H140" s="328"/>
      <c r="I140" s="328"/>
      <c r="J140" s="328"/>
      <c r="K140" s="328"/>
      <c r="L140" s="328"/>
      <c r="M140" s="328"/>
      <c r="N140" s="328"/>
      <c r="O140" s="328"/>
      <c r="P140" s="328"/>
      <c r="Q140" s="328"/>
      <c r="R140" s="328"/>
      <c r="S140" s="328"/>
      <c r="T140" s="328"/>
      <c r="U140" s="328"/>
      <c r="V140" s="328"/>
      <c r="W140" s="328"/>
      <c r="X140" s="328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23">
        <v>4680115880993</v>
      </c>
      <c r="E141" s="323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5"/>
      <c r="P141" s="325"/>
      <c r="Q141" s="325"/>
      <c r="R141" s="326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23">
        <v>4680115881761</v>
      </c>
      <c r="E142" s="323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5"/>
      <c r="P142" s="325"/>
      <c r="Q142" s="325"/>
      <c r="R142" s="326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23">
        <v>4680115881563</v>
      </c>
      <c r="E143" s="323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5"/>
      <c r="P143" s="325"/>
      <c r="Q143" s="325"/>
      <c r="R143" s="326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23">
        <v>4680115880986</v>
      </c>
      <c r="E144" s="323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5"/>
      <c r="P144" s="325"/>
      <c r="Q144" s="325"/>
      <c r="R144" s="326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23">
        <v>4680115880207</v>
      </c>
      <c r="E145" s="323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5"/>
      <c r="P145" s="325"/>
      <c r="Q145" s="325"/>
      <c r="R145" s="32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23">
        <v>4680115881785</v>
      </c>
      <c r="E146" s="323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5"/>
      <c r="P146" s="325"/>
      <c r="Q146" s="325"/>
      <c r="R146" s="32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23">
        <v>4680115881679</v>
      </c>
      <c r="E147" s="323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5"/>
      <c r="P147" s="325"/>
      <c r="Q147" s="325"/>
      <c r="R147" s="32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23">
        <v>4680115880191</v>
      </c>
      <c r="E148" s="323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5"/>
      <c r="P148" s="325"/>
      <c r="Q148" s="325"/>
      <c r="R148" s="32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17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8"/>
      <c r="N149" s="314" t="s">
        <v>43</v>
      </c>
      <c r="O149" s="315"/>
      <c r="P149" s="315"/>
      <c r="Q149" s="315"/>
      <c r="R149" s="315"/>
      <c r="S149" s="315"/>
      <c r="T149" s="316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8"/>
      <c r="N150" s="314" t="s">
        <v>43</v>
      </c>
      <c r="O150" s="315"/>
      <c r="P150" s="315"/>
      <c r="Q150" s="315"/>
      <c r="R150" s="315"/>
      <c r="S150" s="315"/>
      <c r="T150" s="316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27" t="s">
        <v>270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66"/>
      <c r="Z151" s="66"/>
    </row>
    <row r="152" spans="1:53" ht="14.25" customHeight="1" x14ac:dyDescent="0.25">
      <c r="A152" s="328" t="s">
        <v>116</v>
      </c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8"/>
      <c r="P152" s="328"/>
      <c r="Q152" s="328"/>
      <c r="R152" s="328"/>
      <c r="S152" s="328"/>
      <c r="T152" s="328"/>
      <c r="U152" s="328"/>
      <c r="V152" s="328"/>
      <c r="W152" s="328"/>
      <c r="X152" s="328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23">
        <v>4680115881402</v>
      </c>
      <c r="E153" s="32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5"/>
      <c r="P153" s="325"/>
      <c r="Q153" s="325"/>
      <c r="R153" s="326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23">
        <v>4680115881396</v>
      </c>
      <c r="E154" s="323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5"/>
      <c r="P154" s="325"/>
      <c r="Q154" s="325"/>
      <c r="R154" s="326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17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8"/>
      <c r="N155" s="314" t="s">
        <v>43</v>
      </c>
      <c r="O155" s="315"/>
      <c r="P155" s="315"/>
      <c r="Q155" s="315"/>
      <c r="R155" s="315"/>
      <c r="S155" s="315"/>
      <c r="T155" s="316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17"/>
      <c r="M156" s="318"/>
      <c r="N156" s="314" t="s">
        <v>43</v>
      </c>
      <c r="O156" s="315"/>
      <c r="P156" s="315"/>
      <c r="Q156" s="315"/>
      <c r="R156" s="315"/>
      <c r="S156" s="315"/>
      <c r="T156" s="316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28" t="s">
        <v>108</v>
      </c>
      <c r="B157" s="328"/>
      <c r="C157" s="328"/>
      <c r="D157" s="328"/>
      <c r="E157" s="328"/>
      <c r="F157" s="328"/>
      <c r="G157" s="328"/>
      <c r="H157" s="328"/>
      <c r="I157" s="328"/>
      <c r="J157" s="328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  <c r="U157" s="328"/>
      <c r="V157" s="328"/>
      <c r="W157" s="328"/>
      <c r="X157" s="328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85" t="s">
        <v>277</v>
      </c>
      <c r="O158" s="325"/>
      <c r="P158" s="325"/>
      <c r="Q158" s="325"/>
      <c r="R158" s="326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23">
        <v>4680115880764</v>
      </c>
      <c r="E159" s="323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5"/>
      <c r="P159" s="325"/>
      <c r="Q159" s="325"/>
      <c r="R159" s="32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17"/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8"/>
      <c r="N160" s="314" t="s">
        <v>43</v>
      </c>
      <c r="O160" s="315"/>
      <c r="P160" s="315"/>
      <c r="Q160" s="315"/>
      <c r="R160" s="315"/>
      <c r="S160" s="315"/>
      <c r="T160" s="316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17"/>
      <c r="M161" s="318"/>
      <c r="N161" s="314" t="s">
        <v>43</v>
      </c>
      <c r="O161" s="315"/>
      <c r="P161" s="315"/>
      <c r="Q161" s="315"/>
      <c r="R161" s="315"/>
      <c r="S161" s="315"/>
      <c r="T161" s="316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28" t="s">
        <v>76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23">
        <v>4680115882683</v>
      </c>
      <c r="E163" s="323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5"/>
      <c r="P163" s="325"/>
      <c r="Q163" s="325"/>
      <c r="R163" s="32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23">
        <v>4680115882690</v>
      </c>
      <c r="E164" s="323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5"/>
      <c r="P164" s="325"/>
      <c r="Q164" s="325"/>
      <c r="R164" s="32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23">
        <v>4680115882669</v>
      </c>
      <c r="E165" s="323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5"/>
      <c r="P165" s="325"/>
      <c r="Q165" s="325"/>
      <c r="R165" s="326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23">
        <v>4680115882676</v>
      </c>
      <c r="E166" s="323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5"/>
      <c r="P166" s="325"/>
      <c r="Q166" s="325"/>
      <c r="R166" s="32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17"/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8"/>
      <c r="N167" s="314" t="s">
        <v>43</v>
      </c>
      <c r="O167" s="315"/>
      <c r="P167" s="315"/>
      <c r="Q167" s="315"/>
      <c r="R167" s="315"/>
      <c r="S167" s="315"/>
      <c r="T167" s="316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17"/>
      <c r="B168" s="317"/>
      <c r="C168" s="317"/>
      <c r="D168" s="317"/>
      <c r="E168" s="317"/>
      <c r="F168" s="317"/>
      <c r="G168" s="317"/>
      <c r="H168" s="317"/>
      <c r="I168" s="317"/>
      <c r="J168" s="317"/>
      <c r="K168" s="317"/>
      <c r="L168" s="317"/>
      <c r="M168" s="318"/>
      <c r="N168" s="314" t="s">
        <v>43</v>
      </c>
      <c r="O168" s="315"/>
      <c r="P168" s="315"/>
      <c r="Q168" s="315"/>
      <c r="R168" s="315"/>
      <c r="S168" s="315"/>
      <c r="T168" s="316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28" t="s">
        <v>81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23">
        <v>4680115881556</v>
      </c>
      <c r="E170" s="323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5"/>
      <c r="P170" s="325"/>
      <c r="Q170" s="325"/>
      <c r="R170" s="326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23">
        <v>4680115880573</v>
      </c>
      <c r="E171" s="323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78" t="s">
        <v>292</v>
      </c>
      <c r="O171" s="325"/>
      <c r="P171" s="325"/>
      <c r="Q171" s="325"/>
      <c r="R171" s="326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23">
        <v>4680115881594</v>
      </c>
      <c r="E172" s="323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5"/>
      <c r="P172" s="325"/>
      <c r="Q172" s="325"/>
      <c r="R172" s="326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23">
        <v>4680115881587</v>
      </c>
      <c r="E173" s="323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80" t="s">
        <v>297</v>
      </c>
      <c r="O173" s="325"/>
      <c r="P173" s="325"/>
      <c r="Q173" s="325"/>
      <c r="R173" s="326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23">
        <v>4680115880962</v>
      </c>
      <c r="E174" s="323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5"/>
      <c r="P174" s="325"/>
      <c r="Q174" s="325"/>
      <c r="R174" s="326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23">
        <v>4680115881617</v>
      </c>
      <c r="E175" s="323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5"/>
      <c r="P175" s="325"/>
      <c r="Q175" s="325"/>
      <c r="R175" s="32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23">
        <v>4680115881228</v>
      </c>
      <c r="E176" s="32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4" t="s">
        <v>304</v>
      </c>
      <c r="O176" s="325"/>
      <c r="P176" s="325"/>
      <c r="Q176" s="325"/>
      <c r="R176" s="32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23">
        <v>4680115881037</v>
      </c>
      <c r="E177" s="323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5" t="s">
        <v>307</v>
      </c>
      <c r="O177" s="325"/>
      <c r="P177" s="325"/>
      <c r="Q177" s="325"/>
      <c r="R177" s="32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23">
        <v>4680115881211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5"/>
      <c r="P178" s="325"/>
      <c r="Q178" s="325"/>
      <c r="R178" s="32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23">
        <v>4680115881020</v>
      </c>
      <c r="E179" s="323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5"/>
      <c r="P179" s="325"/>
      <c r="Q179" s="325"/>
      <c r="R179" s="32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23">
        <v>4680115882195</v>
      </c>
      <c r="E180" s="323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5"/>
      <c r="P180" s="325"/>
      <c r="Q180" s="325"/>
      <c r="R180" s="32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23">
        <v>4680115882607</v>
      </c>
      <c r="E181" s="323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25"/>
      <c r="P181" s="325"/>
      <c r="Q181" s="325"/>
      <c r="R181" s="32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23">
        <v>4680115880092</v>
      </c>
      <c r="E182" s="323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25"/>
      <c r="P182" s="325"/>
      <c r="Q182" s="325"/>
      <c r="R182" s="32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23">
        <v>4680115880221</v>
      </c>
      <c r="E183" s="32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25"/>
      <c r="P183" s="325"/>
      <c r="Q183" s="325"/>
      <c r="R183" s="32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23">
        <v>4680115882942</v>
      </c>
      <c r="E184" s="323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6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25"/>
      <c r="P184" s="325"/>
      <c r="Q184" s="325"/>
      <c r="R184" s="32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23">
        <v>4680115880504</v>
      </c>
      <c r="E185" s="32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6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25"/>
      <c r="P185" s="325"/>
      <c r="Q185" s="325"/>
      <c r="R185" s="32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23">
        <v>4680115882164</v>
      </c>
      <c r="E186" s="323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25"/>
      <c r="P186" s="325"/>
      <c r="Q186" s="325"/>
      <c r="R186" s="32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17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17"/>
      <c r="M187" s="318"/>
      <c r="N187" s="314" t="s">
        <v>43</v>
      </c>
      <c r="O187" s="315"/>
      <c r="P187" s="315"/>
      <c r="Q187" s="315"/>
      <c r="R187" s="315"/>
      <c r="S187" s="315"/>
      <c r="T187" s="316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17"/>
      <c r="M188" s="318"/>
      <c r="N188" s="314" t="s">
        <v>43</v>
      </c>
      <c r="O188" s="315"/>
      <c r="P188" s="315"/>
      <c r="Q188" s="315"/>
      <c r="R188" s="315"/>
      <c r="S188" s="315"/>
      <c r="T188" s="316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28" t="s">
        <v>225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23">
        <v>4680115880801</v>
      </c>
      <c r="E190" s="32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25"/>
      <c r="P190" s="325"/>
      <c r="Q190" s="325"/>
      <c r="R190" s="326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23">
        <v>4680115880818</v>
      </c>
      <c r="E191" s="32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25"/>
      <c r="P191" s="325"/>
      <c r="Q191" s="325"/>
      <c r="R191" s="326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14" t="s">
        <v>43</v>
      </c>
      <c r="O192" s="315"/>
      <c r="P192" s="315"/>
      <c r="Q192" s="315"/>
      <c r="R192" s="315"/>
      <c r="S192" s="315"/>
      <c r="T192" s="316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17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8"/>
      <c r="N193" s="314" t="s">
        <v>43</v>
      </c>
      <c r="O193" s="315"/>
      <c r="P193" s="315"/>
      <c r="Q193" s="315"/>
      <c r="R193" s="315"/>
      <c r="S193" s="315"/>
      <c r="T193" s="316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27" t="s">
        <v>330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66"/>
      <c r="Z194" s="66"/>
    </row>
    <row r="195" spans="1:53" ht="14.25" customHeight="1" x14ac:dyDescent="0.25">
      <c r="A195" s="328" t="s">
        <v>116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23">
        <v>4607091387445</v>
      </c>
      <c r="E196" s="323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25"/>
      <c r="P196" s="325"/>
      <c r="Q196" s="325"/>
      <c r="R196" s="326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23">
        <v>4607091386004</v>
      </c>
      <c r="E197" s="323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5"/>
      <c r="P197" s="325"/>
      <c r="Q197" s="325"/>
      <c r="R197" s="326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23">
        <v>4607091386004</v>
      </c>
      <c r="E198" s="32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5"/>
      <c r="P198" s="325"/>
      <c r="Q198" s="325"/>
      <c r="R198" s="326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23">
        <v>4607091386073</v>
      </c>
      <c r="E199" s="323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25"/>
      <c r="P199" s="325"/>
      <c r="Q199" s="325"/>
      <c r="R199" s="326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23">
        <v>4607091387322</v>
      </c>
      <c r="E200" s="32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5"/>
      <c r="P200" s="325"/>
      <c r="Q200" s="325"/>
      <c r="R200" s="326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23">
        <v>4607091387322</v>
      </c>
      <c r="E201" s="323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5"/>
      <c r="P201" s="325"/>
      <c r="Q201" s="325"/>
      <c r="R201" s="326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23">
        <v>4607091387377</v>
      </c>
      <c r="E202" s="323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25"/>
      <c r="P202" s="325"/>
      <c r="Q202" s="325"/>
      <c r="R202" s="326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23">
        <v>4607091387353</v>
      </c>
      <c r="E203" s="323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25"/>
      <c r="P203" s="325"/>
      <c r="Q203" s="325"/>
      <c r="R203" s="326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23">
        <v>4607091386011</v>
      </c>
      <c r="E204" s="323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25"/>
      <c r="P204" s="325"/>
      <c r="Q204" s="325"/>
      <c r="R204" s="326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23">
        <v>4607091387308</v>
      </c>
      <c r="E205" s="323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25"/>
      <c r="P205" s="325"/>
      <c r="Q205" s="325"/>
      <c r="R205" s="326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23">
        <v>4607091387339</v>
      </c>
      <c r="E206" s="323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25"/>
      <c r="P206" s="325"/>
      <c r="Q206" s="325"/>
      <c r="R206" s="32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23">
        <v>4680115882638</v>
      </c>
      <c r="E207" s="32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25"/>
      <c r="P207" s="325"/>
      <c r="Q207" s="325"/>
      <c r="R207" s="32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23">
        <v>4680115881938</v>
      </c>
      <c r="E208" s="323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25"/>
      <c r="P208" s="325"/>
      <c r="Q208" s="325"/>
      <c r="R208" s="32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23">
        <v>4607091387346</v>
      </c>
      <c r="E209" s="32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25"/>
      <c r="P209" s="325"/>
      <c r="Q209" s="325"/>
      <c r="R209" s="32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23">
        <v>4607091389807</v>
      </c>
      <c r="E210" s="323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25"/>
      <c r="P210" s="325"/>
      <c r="Q210" s="325"/>
      <c r="R210" s="32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17"/>
      <c r="M211" s="318"/>
      <c r="N211" s="314" t="s">
        <v>43</v>
      </c>
      <c r="O211" s="315"/>
      <c r="P211" s="315"/>
      <c r="Q211" s="315"/>
      <c r="R211" s="315"/>
      <c r="S211" s="315"/>
      <c r="T211" s="316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17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8"/>
      <c r="N212" s="314" t="s">
        <v>43</v>
      </c>
      <c r="O212" s="315"/>
      <c r="P212" s="315"/>
      <c r="Q212" s="315"/>
      <c r="R212" s="315"/>
      <c r="S212" s="315"/>
      <c r="T212" s="316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28" t="s">
        <v>108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23">
        <v>4680115881914</v>
      </c>
      <c r="E214" s="32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4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25"/>
      <c r="P214" s="325"/>
      <c r="Q214" s="325"/>
      <c r="R214" s="32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14" t="s">
        <v>43</v>
      </c>
      <c r="O215" s="315"/>
      <c r="P215" s="315"/>
      <c r="Q215" s="315"/>
      <c r="R215" s="315"/>
      <c r="S215" s="315"/>
      <c r="T215" s="316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17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8"/>
      <c r="N216" s="314" t="s">
        <v>43</v>
      </c>
      <c r="O216" s="315"/>
      <c r="P216" s="315"/>
      <c r="Q216" s="315"/>
      <c r="R216" s="315"/>
      <c r="S216" s="315"/>
      <c r="T216" s="316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28" t="s">
        <v>76</v>
      </c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8"/>
      <c r="P217" s="328"/>
      <c r="Q217" s="328"/>
      <c r="R217" s="328"/>
      <c r="S217" s="328"/>
      <c r="T217" s="328"/>
      <c r="U217" s="328"/>
      <c r="V217" s="328"/>
      <c r="W217" s="328"/>
      <c r="X217" s="328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23">
        <v>4607091387193</v>
      </c>
      <c r="E218" s="323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25"/>
      <c r="P218" s="325"/>
      <c r="Q218" s="325"/>
      <c r="R218" s="326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23">
        <v>4607091387230</v>
      </c>
      <c r="E219" s="323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25"/>
      <c r="P219" s="325"/>
      <c r="Q219" s="325"/>
      <c r="R219" s="326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23">
        <v>4607091387285</v>
      </c>
      <c r="E220" s="323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4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25"/>
      <c r="P220" s="325"/>
      <c r="Q220" s="325"/>
      <c r="R220" s="326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23">
        <v>4607091389845</v>
      </c>
      <c r="E221" s="323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44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25"/>
      <c r="P221" s="325"/>
      <c r="Q221" s="325"/>
      <c r="R221" s="326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17"/>
      <c r="B222" s="317"/>
      <c r="C222" s="317"/>
      <c r="D222" s="317"/>
      <c r="E222" s="317"/>
      <c r="F222" s="317"/>
      <c r="G222" s="317"/>
      <c r="H222" s="317"/>
      <c r="I222" s="317"/>
      <c r="J222" s="317"/>
      <c r="K222" s="317"/>
      <c r="L222" s="317"/>
      <c r="M222" s="318"/>
      <c r="N222" s="314" t="s">
        <v>43</v>
      </c>
      <c r="O222" s="315"/>
      <c r="P222" s="315"/>
      <c r="Q222" s="315"/>
      <c r="R222" s="315"/>
      <c r="S222" s="315"/>
      <c r="T222" s="316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17"/>
      <c r="B223" s="317"/>
      <c r="C223" s="317"/>
      <c r="D223" s="317"/>
      <c r="E223" s="317"/>
      <c r="F223" s="317"/>
      <c r="G223" s="317"/>
      <c r="H223" s="317"/>
      <c r="I223" s="317"/>
      <c r="J223" s="317"/>
      <c r="K223" s="317"/>
      <c r="L223" s="317"/>
      <c r="M223" s="318"/>
      <c r="N223" s="314" t="s">
        <v>43</v>
      </c>
      <c r="O223" s="315"/>
      <c r="P223" s="315"/>
      <c r="Q223" s="315"/>
      <c r="R223" s="315"/>
      <c r="S223" s="315"/>
      <c r="T223" s="316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28" t="s">
        <v>81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23">
        <v>4607091387766</v>
      </c>
      <c r="E225" s="323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4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25"/>
      <c r="P225" s="325"/>
      <c r="Q225" s="325"/>
      <c r="R225" s="32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23">
        <v>4607091387957</v>
      </c>
      <c r="E226" s="323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25"/>
      <c r="P226" s="325"/>
      <c r="Q226" s="325"/>
      <c r="R226" s="32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23">
        <v>4607091387964</v>
      </c>
      <c r="E227" s="323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25"/>
      <c r="P227" s="325"/>
      <c r="Q227" s="325"/>
      <c r="R227" s="32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23">
        <v>4607091381672</v>
      </c>
      <c r="E228" s="323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43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5"/>
      <c r="P228" s="325"/>
      <c r="Q228" s="325"/>
      <c r="R228" s="32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23">
        <v>4607091387537</v>
      </c>
      <c r="E229" s="323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43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5"/>
      <c r="P229" s="325"/>
      <c r="Q229" s="325"/>
      <c r="R229" s="32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23">
        <v>4607091387513</v>
      </c>
      <c r="E230" s="323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4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5"/>
      <c r="P230" s="325"/>
      <c r="Q230" s="325"/>
      <c r="R230" s="32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23">
        <v>4680115880511</v>
      </c>
      <c r="E231" s="323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4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5"/>
      <c r="P231" s="325"/>
      <c r="Q231" s="325"/>
      <c r="R231" s="32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17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17"/>
      <c r="M232" s="318"/>
      <c r="N232" s="314" t="s">
        <v>43</v>
      </c>
      <c r="O232" s="315"/>
      <c r="P232" s="315"/>
      <c r="Q232" s="315"/>
      <c r="R232" s="315"/>
      <c r="S232" s="315"/>
      <c r="T232" s="316"/>
      <c r="U232" s="43" t="s">
        <v>42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IFERROR(W225/H225,"0")+IFERROR(W226/H226,"0")+IFERROR(W227/H227,"0")+IFERROR(W228/H228,"0")+IFERROR(W229/H229,"0")+IFERROR(W230/H230,"0")+IFERROR(W231/H231,"0")</f>
        <v>0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68"/>
      <c r="Z232" s="68"/>
    </row>
    <row r="233" spans="1:53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17"/>
      <c r="M233" s="318"/>
      <c r="N233" s="314" t="s">
        <v>43</v>
      </c>
      <c r="O233" s="315"/>
      <c r="P233" s="315"/>
      <c r="Q233" s="315"/>
      <c r="R233" s="315"/>
      <c r="S233" s="315"/>
      <c r="T233" s="316"/>
      <c r="U233" s="43" t="s">
        <v>0</v>
      </c>
      <c r="V233" s="44">
        <f>IFERROR(SUM(V225:V231),"0")</f>
        <v>0</v>
      </c>
      <c r="W233" s="44">
        <f>IFERROR(SUM(W225:W231),"0")</f>
        <v>0</v>
      </c>
      <c r="X233" s="43"/>
      <c r="Y233" s="68"/>
      <c r="Z233" s="68"/>
    </row>
    <row r="234" spans="1:53" ht="14.25" customHeight="1" x14ac:dyDescent="0.25">
      <c r="A234" s="328" t="s">
        <v>225</v>
      </c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8"/>
      <c r="P234" s="328"/>
      <c r="Q234" s="328"/>
      <c r="R234" s="328"/>
      <c r="S234" s="328"/>
      <c r="T234" s="328"/>
      <c r="U234" s="328"/>
      <c r="V234" s="328"/>
      <c r="W234" s="328"/>
      <c r="X234" s="328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23">
        <v>4607091380880</v>
      </c>
      <c r="E235" s="323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43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5"/>
      <c r="P235" s="325"/>
      <c r="Q235" s="325"/>
      <c r="R235" s="326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23">
        <v>4607091384482</v>
      </c>
      <c r="E236" s="323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4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5"/>
      <c r="P236" s="325"/>
      <c r="Q236" s="325"/>
      <c r="R236" s="326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23">
        <v>4607091380897</v>
      </c>
      <c r="E237" s="323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5"/>
      <c r="P237" s="325"/>
      <c r="Q237" s="325"/>
      <c r="R237" s="326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17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8"/>
      <c r="N238" s="314" t="s">
        <v>43</v>
      </c>
      <c r="O238" s="315"/>
      <c r="P238" s="315"/>
      <c r="Q238" s="315"/>
      <c r="R238" s="315"/>
      <c r="S238" s="315"/>
      <c r="T238" s="316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17"/>
      <c r="M239" s="318"/>
      <c r="N239" s="314" t="s">
        <v>43</v>
      </c>
      <c r="O239" s="315"/>
      <c r="P239" s="315"/>
      <c r="Q239" s="315"/>
      <c r="R239" s="315"/>
      <c r="S239" s="315"/>
      <c r="T239" s="316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customHeight="1" x14ac:dyDescent="0.25">
      <c r="A240" s="328" t="s">
        <v>94</v>
      </c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  <c r="U240" s="328"/>
      <c r="V240" s="328"/>
      <c r="W240" s="328"/>
      <c r="X240" s="328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23">
        <v>4607091388374</v>
      </c>
      <c r="E241" s="323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429" t="s">
        <v>391</v>
      </c>
      <c r="O241" s="325"/>
      <c r="P241" s="325"/>
      <c r="Q241" s="325"/>
      <c r="R241" s="326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23">
        <v>4607091388381</v>
      </c>
      <c r="E242" s="323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430" t="s">
        <v>394</v>
      </c>
      <c r="O242" s="325"/>
      <c r="P242" s="325"/>
      <c r="Q242" s="325"/>
      <c r="R242" s="326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395</v>
      </c>
      <c r="B243" s="64" t="s">
        <v>396</v>
      </c>
      <c r="C243" s="37">
        <v>4301030233</v>
      </c>
      <c r="D243" s="323">
        <v>4607091388404</v>
      </c>
      <c r="E243" s="323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4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5"/>
      <c r="P243" s="325"/>
      <c r="Q243" s="325"/>
      <c r="R243" s="32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x14ac:dyDescent="0.2">
      <c r="A244" s="317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8"/>
      <c r="N244" s="314" t="s">
        <v>43</v>
      </c>
      <c r="O244" s="315"/>
      <c r="P244" s="315"/>
      <c r="Q244" s="315"/>
      <c r="R244" s="315"/>
      <c r="S244" s="315"/>
      <c r="T244" s="316"/>
      <c r="U244" s="43" t="s">
        <v>42</v>
      </c>
      <c r="V244" s="44">
        <f>IFERROR(V241/H241,"0")+IFERROR(V242/H242,"0")+IFERROR(V243/H243,"0")</f>
        <v>0</v>
      </c>
      <c r="W244" s="44">
        <f>IFERROR(W241/H241,"0")+IFERROR(W242/H242,"0")+IFERROR(W243/H243,"0")</f>
        <v>0</v>
      </c>
      <c r="X244" s="44">
        <f>IFERROR(IF(X241="",0,X241),"0")+IFERROR(IF(X242="",0,X242),"0")+IFERROR(IF(X243="",0,X243),"0")</f>
        <v>0</v>
      </c>
      <c r="Y244" s="68"/>
      <c r="Z244" s="68"/>
    </row>
    <row r="245" spans="1:53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17"/>
      <c r="M245" s="318"/>
      <c r="N245" s="314" t="s">
        <v>43</v>
      </c>
      <c r="O245" s="315"/>
      <c r="P245" s="315"/>
      <c r="Q245" s="315"/>
      <c r="R245" s="315"/>
      <c r="S245" s="315"/>
      <c r="T245" s="316"/>
      <c r="U245" s="43" t="s">
        <v>0</v>
      </c>
      <c r="V245" s="44">
        <f>IFERROR(SUM(V241:V243),"0")</f>
        <v>0</v>
      </c>
      <c r="W245" s="44">
        <f>IFERROR(SUM(W241:W243),"0")</f>
        <v>0</v>
      </c>
      <c r="X245" s="43"/>
      <c r="Y245" s="68"/>
      <c r="Z245" s="68"/>
    </row>
    <row r="246" spans="1:53" ht="14.25" customHeight="1" x14ac:dyDescent="0.25">
      <c r="A246" s="328" t="s">
        <v>397</v>
      </c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8"/>
      <c r="P246" s="328"/>
      <c r="Q246" s="328"/>
      <c r="R246" s="328"/>
      <c r="S246" s="328"/>
      <c r="T246" s="328"/>
      <c r="U246" s="328"/>
      <c r="V246" s="328"/>
      <c r="W246" s="328"/>
      <c r="X246" s="328"/>
      <c r="Y246" s="67"/>
      <c r="Z246" s="67"/>
    </row>
    <row r="247" spans="1:53" ht="16.5" customHeight="1" x14ac:dyDescent="0.25">
      <c r="A247" s="64" t="s">
        <v>398</v>
      </c>
      <c r="B247" s="64" t="s">
        <v>399</v>
      </c>
      <c r="C247" s="37">
        <v>4301180007</v>
      </c>
      <c r="D247" s="323">
        <v>4680115881808</v>
      </c>
      <c r="E247" s="323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401</v>
      </c>
      <c r="L247" s="39" t="s">
        <v>400</v>
      </c>
      <c r="M247" s="38">
        <v>730</v>
      </c>
      <c r="N247" s="4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5"/>
      <c r="P247" s="325"/>
      <c r="Q247" s="325"/>
      <c r="R247" s="326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402</v>
      </c>
      <c r="B248" s="64" t="s">
        <v>403</v>
      </c>
      <c r="C248" s="37">
        <v>4301180006</v>
      </c>
      <c r="D248" s="323">
        <v>4680115881822</v>
      </c>
      <c r="E248" s="323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401</v>
      </c>
      <c r="L248" s="39" t="s">
        <v>400</v>
      </c>
      <c r="M248" s="38">
        <v>730</v>
      </c>
      <c r="N248" s="4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5"/>
      <c r="P248" s="325"/>
      <c r="Q248" s="325"/>
      <c r="R248" s="32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404</v>
      </c>
      <c r="B249" s="64" t="s">
        <v>405</v>
      </c>
      <c r="C249" s="37">
        <v>4301180001</v>
      </c>
      <c r="D249" s="323">
        <v>4680115880016</v>
      </c>
      <c r="E249" s="323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401</v>
      </c>
      <c r="L249" s="39" t="s">
        <v>400</v>
      </c>
      <c r="M249" s="38">
        <v>730</v>
      </c>
      <c r="N249" s="4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5"/>
      <c r="P249" s="325"/>
      <c r="Q249" s="325"/>
      <c r="R249" s="32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x14ac:dyDescent="0.2">
      <c r="A250" s="317"/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8"/>
      <c r="N250" s="314" t="s">
        <v>43</v>
      </c>
      <c r="O250" s="315"/>
      <c r="P250" s="315"/>
      <c r="Q250" s="315"/>
      <c r="R250" s="315"/>
      <c r="S250" s="315"/>
      <c r="T250" s="316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17"/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17"/>
      <c r="M251" s="318"/>
      <c r="N251" s="314" t="s">
        <v>43</v>
      </c>
      <c r="O251" s="315"/>
      <c r="P251" s="315"/>
      <c r="Q251" s="315"/>
      <c r="R251" s="315"/>
      <c r="S251" s="315"/>
      <c r="T251" s="316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6.5" customHeight="1" x14ac:dyDescent="0.25">
      <c r="A252" s="327" t="s">
        <v>406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27"/>
      <c r="Y252" s="66"/>
      <c r="Z252" s="66"/>
    </row>
    <row r="253" spans="1:53" ht="14.25" customHeight="1" x14ac:dyDescent="0.25">
      <c r="A253" s="328" t="s">
        <v>116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67"/>
      <c r="Z253" s="67"/>
    </row>
    <row r="254" spans="1:53" ht="27" customHeight="1" x14ac:dyDescent="0.25">
      <c r="A254" s="64" t="s">
        <v>407</v>
      </c>
      <c r="B254" s="64" t="s">
        <v>408</v>
      </c>
      <c r="C254" s="37">
        <v>4301011315</v>
      </c>
      <c r="D254" s="323">
        <v>4607091387421</v>
      </c>
      <c r="E254" s="323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112</v>
      </c>
      <c r="L254" s="39" t="s">
        <v>111</v>
      </c>
      <c r="M254" s="38">
        <v>55</v>
      </c>
      <c r="N254" s="4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5"/>
      <c r="P254" s="325"/>
      <c r="Q254" s="325"/>
      <c r="R254" s="32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ref="W254:W260" si="13"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407</v>
      </c>
      <c r="B255" s="64" t="s">
        <v>409</v>
      </c>
      <c r="C255" s="37">
        <v>4301011121</v>
      </c>
      <c r="D255" s="323">
        <v>4607091387421</v>
      </c>
      <c r="E255" s="323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112</v>
      </c>
      <c r="L255" s="39" t="s">
        <v>120</v>
      </c>
      <c r="M255" s="38">
        <v>55</v>
      </c>
      <c r="N255" s="4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5"/>
      <c r="P255" s="325"/>
      <c r="Q255" s="325"/>
      <c r="R255" s="32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410</v>
      </c>
      <c r="B256" s="64" t="s">
        <v>411</v>
      </c>
      <c r="C256" s="37">
        <v>4301011619</v>
      </c>
      <c r="D256" s="323">
        <v>4607091387452</v>
      </c>
      <c r="E256" s="323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112</v>
      </c>
      <c r="L256" s="39" t="s">
        <v>111</v>
      </c>
      <c r="M256" s="38">
        <v>55</v>
      </c>
      <c r="N256" s="424" t="s">
        <v>412</v>
      </c>
      <c r="O256" s="325"/>
      <c r="P256" s="325"/>
      <c r="Q256" s="325"/>
      <c r="R256" s="32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410</v>
      </c>
      <c r="B257" s="64" t="s">
        <v>413</v>
      </c>
      <c r="C257" s="37">
        <v>4301011396</v>
      </c>
      <c r="D257" s="323">
        <v>4607091387452</v>
      </c>
      <c r="E257" s="323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25"/>
      <c r="P257" s="325"/>
      <c r="Q257" s="325"/>
      <c r="R257" s="32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414</v>
      </c>
      <c r="B258" s="64" t="s">
        <v>415</v>
      </c>
      <c r="C258" s="37">
        <v>4301011313</v>
      </c>
      <c r="D258" s="323">
        <v>4607091385984</v>
      </c>
      <c r="E258" s="323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4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5"/>
      <c r="P258" s="325"/>
      <c r="Q258" s="325"/>
      <c r="R258" s="32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417</v>
      </c>
      <c r="C259" s="37">
        <v>4301011316</v>
      </c>
      <c r="D259" s="323">
        <v>4607091387438</v>
      </c>
      <c r="E259" s="323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80</v>
      </c>
      <c r="L259" s="39" t="s">
        <v>111</v>
      </c>
      <c r="M259" s="38">
        <v>55</v>
      </c>
      <c r="N259" s="4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5"/>
      <c r="P259" s="325"/>
      <c r="Q259" s="325"/>
      <c r="R259" s="32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418</v>
      </c>
      <c r="B260" s="64" t="s">
        <v>419</v>
      </c>
      <c r="C260" s="37">
        <v>4301011318</v>
      </c>
      <c r="D260" s="323">
        <v>4607091387469</v>
      </c>
      <c r="E260" s="323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8" t="s">
        <v>80</v>
      </c>
      <c r="L260" s="39" t="s">
        <v>79</v>
      </c>
      <c r="M260" s="38">
        <v>55</v>
      </c>
      <c r="N260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5"/>
      <c r="P260" s="325"/>
      <c r="Q260" s="325"/>
      <c r="R260" s="32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17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17"/>
      <c r="M261" s="318"/>
      <c r="N261" s="314" t="s">
        <v>43</v>
      </c>
      <c r="O261" s="315"/>
      <c r="P261" s="315"/>
      <c r="Q261" s="315"/>
      <c r="R261" s="315"/>
      <c r="S261" s="315"/>
      <c r="T261" s="316"/>
      <c r="U261" s="43" t="s">
        <v>42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IFERROR(W254/H254,"0")+IFERROR(W255/H255,"0")+IFERROR(W256/H256,"0")+IFERROR(W257/H257,"0")+IFERROR(W258/H258,"0")+IFERROR(W259/H259,"0")+IFERROR(W260/H260,"0")</f>
        <v>0</v>
      </c>
      <c r="X261" s="44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68"/>
      <c r="Z261" s="68"/>
    </row>
    <row r="262" spans="1:53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17"/>
      <c r="M262" s="318"/>
      <c r="N262" s="314" t="s">
        <v>43</v>
      </c>
      <c r="O262" s="315"/>
      <c r="P262" s="315"/>
      <c r="Q262" s="315"/>
      <c r="R262" s="315"/>
      <c r="S262" s="315"/>
      <c r="T262" s="316"/>
      <c r="U262" s="43" t="s">
        <v>0</v>
      </c>
      <c r="V262" s="44">
        <f>IFERROR(SUM(V254:V260),"0")</f>
        <v>0</v>
      </c>
      <c r="W262" s="44">
        <f>IFERROR(SUM(W254:W260),"0")</f>
        <v>0</v>
      </c>
      <c r="X262" s="43"/>
      <c r="Y262" s="68"/>
      <c r="Z262" s="68"/>
    </row>
    <row r="263" spans="1:53" ht="14.25" customHeight="1" x14ac:dyDescent="0.25">
      <c r="A263" s="328" t="s">
        <v>76</v>
      </c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8"/>
      <c r="P263" s="328"/>
      <c r="Q263" s="328"/>
      <c r="R263" s="328"/>
      <c r="S263" s="328"/>
      <c r="T263" s="328"/>
      <c r="U263" s="328"/>
      <c r="V263" s="328"/>
      <c r="W263" s="328"/>
      <c r="X263" s="328"/>
      <c r="Y263" s="67"/>
      <c r="Z263" s="67"/>
    </row>
    <row r="264" spans="1:53" ht="27" customHeight="1" x14ac:dyDescent="0.25">
      <c r="A264" s="64" t="s">
        <v>420</v>
      </c>
      <c r="B264" s="64" t="s">
        <v>421</v>
      </c>
      <c r="C264" s="37">
        <v>4301031154</v>
      </c>
      <c r="D264" s="323">
        <v>4607091387292</v>
      </c>
      <c r="E264" s="323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8" t="s">
        <v>80</v>
      </c>
      <c r="L264" s="39" t="s">
        <v>79</v>
      </c>
      <c r="M264" s="38">
        <v>45</v>
      </c>
      <c r="N264" s="4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5"/>
      <c r="P264" s="325"/>
      <c r="Q264" s="325"/>
      <c r="R264" s="326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ht="27" customHeight="1" x14ac:dyDescent="0.25">
      <c r="A265" s="64" t="s">
        <v>422</v>
      </c>
      <c r="B265" s="64" t="s">
        <v>423</v>
      </c>
      <c r="C265" s="37">
        <v>4301031155</v>
      </c>
      <c r="D265" s="323">
        <v>4607091387315</v>
      </c>
      <c r="E265" s="323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8" t="s">
        <v>80</v>
      </c>
      <c r="L265" s="39" t="s">
        <v>79</v>
      </c>
      <c r="M265" s="38">
        <v>45</v>
      </c>
      <c r="N265" s="4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5"/>
      <c r="P265" s="325"/>
      <c r="Q265" s="325"/>
      <c r="R265" s="326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14" t="s">
        <v>43</v>
      </c>
      <c r="O266" s="315"/>
      <c r="P266" s="315"/>
      <c r="Q266" s="315"/>
      <c r="R266" s="315"/>
      <c r="S266" s="315"/>
      <c r="T266" s="316"/>
      <c r="U266" s="43" t="s">
        <v>42</v>
      </c>
      <c r="V266" s="44">
        <f>IFERROR(V264/H264,"0")+IFERROR(V265/H265,"0")</f>
        <v>0</v>
      </c>
      <c r="W266" s="44">
        <f>IFERROR(W264/H264,"0")+IFERROR(W265/H265,"0")</f>
        <v>0</v>
      </c>
      <c r="X266" s="44">
        <f>IFERROR(IF(X264="",0,X264),"0")+IFERROR(IF(X265="",0,X265),"0")</f>
        <v>0</v>
      </c>
      <c r="Y266" s="68"/>
      <c r="Z266" s="68"/>
    </row>
    <row r="267" spans="1:53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8"/>
      <c r="N267" s="314" t="s">
        <v>43</v>
      </c>
      <c r="O267" s="315"/>
      <c r="P267" s="315"/>
      <c r="Q267" s="315"/>
      <c r="R267" s="315"/>
      <c r="S267" s="315"/>
      <c r="T267" s="316"/>
      <c r="U267" s="43" t="s">
        <v>0</v>
      </c>
      <c r="V267" s="44">
        <f>IFERROR(SUM(V264:V265),"0")</f>
        <v>0</v>
      </c>
      <c r="W267" s="44">
        <f>IFERROR(SUM(W264:W265),"0")</f>
        <v>0</v>
      </c>
      <c r="X267" s="43"/>
      <c r="Y267" s="68"/>
      <c r="Z267" s="68"/>
    </row>
    <row r="268" spans="1:53" ht="16.5" customHeight="1" x14ac:dyDescent="0.25">
      <c r="A268" s="327" t="s">
        <v>424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66"/>
      <c r="Z268" s="66"/>
    </row>
    <row r="269" spans="1:53" ht="14.25" customHeight="1" x14ac:dyDescent="0.25">
      <c r="A269" s="328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67"/>
      <c r="Z269" s="67"/>
    </row>
    <row r="270" spans="1:53" ht="27" customHeight="1" x14ac:dyDescent="0.25">
      <c r="A270" s="64" t="s">
        <v>425</v>
      </c>
      <c r="B270" s="64" t="s">
        <v>426</v>
      </c>
      <c r="C270" s="37">
        <v>4301031066</v>
      </c>
      <c r="D270" s="323">
        <v>4607091383836</v>
      </c>
      <c r="E270" s="323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8" t="s">
        <v>80</v>
      </c>
      <c r="L270" s="39" t="s">
        <v>79</v>
      </c>
      <c r="M270" s="38">
        <v>40</v>
      </c>
      <c r="N270" s="4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5"/>
      <c r="P270" s="325"/>
      <c r="Q270" s="325"/>
      <c r="R270" s="326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2" t="s">
        <v>66</v>
      </c>
    </row>
    <row r="271" spans="1:53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14" t="s">
        <v>43</v>
      </c>
      <c r="O271" s="315"/>
      <c r="P271" s="315"/>
      <c r="Q271" s="315"/>
      <c r="R271" s="315"/>
      <c r="S271" s="315"/>
      <c r="T271" s="316"/>
      <c r="U271" s="43" t="s">
        <v>42</v>
      </c>
      <c r="V271" s="44">
        <f>IFERROR(V270/H270,"0")</f>
        <v>0</v>
      </c>
      <c r="W271" s="44">
        <f>IFERROR(W270/H270,"0")</f>
        <v>0</v>
      </c>
      <c r="X271" s="44">
        <f>IFERROR(IF(X270="",0,X270),"0")</f>
        <v>0</v>
      </c>
      <c r="Y271" s="68"/>
      <c r="Z271" s="68"/>
    </row>
    <row r="272" spans="1:53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8"/>
      <c r="N272" s="314" t="s">
        <v>43</v>
      </c>
      <c r="O272" s="315"/>
      <c r="P272" s="315"/>
      <c r="Q272" s="315"/>
      <c r="R272" s="315"/>
      <c r="S272" s="315"/>
      <c r="T272" s="316"/>
      <c r="U272" s="43" t="s">
        <v>0</v>
      </c>
      <c r="V272" s="44">
        <f>IFERROR(SUM(V270:V270),"0")</f>
        <v>0</v>
      </c>
      <c r="W272" s="44">
        <f>IFERROR(SUM(W270:W270),"0")</f>
        <v>0</v>
      </c>
      <c r="X272" s="43"/>
      <c r="Y272" s="68"/>
      <c r="Z272" s="68"/>
    </row>
    <row r="273" spans="1:53" ht="14.25" customHeight="1" x14ac:dyDescent="0.25">
      <c r="A273" s="328" t="s">
        <v>81</v>
      </c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8"/>
      <c r="P273" s="328"/>
      <c r="Q273" s="328"/>
      <c r="R273" s="328"/>
      <c r="S273" s="328"/>
      <c r="T273" s="328"/>
      <c r="U273" s="328"/>
      <c r="V273" s="328"/>
      <c r="W273" s="328"/>
      <c r="X273" s="328"/>
      <c r="Y273" s="67"/>
      <c r="Z273" s="67"/>
    </row>
    <row r="274" spans="1:53" ht="27" customHeight="1" x14ac:dyDescent="0.25">
      <c r="A274" s="64" t="s">
        <v>427</v>
      </c>
      <c r="B274" s="64" t="s">
        <v>428</v>
      </c>
      <c r="C274" s="37">
        <v>4301051142</v>
      </c>
      <c r="D274" s="323">
        <v>4607091387919</v>
      </c>
      <c r="E274" s="323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8" t="s">
        <v>112</v>
      </c>
      <c r="L274" s="39" t="s">
        <v>79</v>
      </c>
      <c r="M274" s="38">
        <v>45</v>
      </c>
      <c r="N274" s="4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5"/>
      <c r="P274" s="325"/>
      <c r="Q274" s="325"/>
      <c r="R274" s="32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4301051109</v>
      </c>
      <c r="D275" s="323">
        <v>4607091383942</v>
      </c>
      <c r="E275" s="323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8" t="s">
        <v>80</v>
      </c>
      <c r="L275" s="39" t="s">
        <v>141</v>
      </c>
      <c r="M275" s="38">
        <v>45</v>
      </c>
      <c r="N275" s="41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25"/>
      <c r="P275" s="325"/>
      <c r="Q275" s="325"/>
      <c r="R275" s="32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431</v>
      </c>
      <c r="B276" s="64" t="s">
        <v>432</v>
      </c>
      <c r="C276" s="37">
        <v>4301051518</v>
      </c>
      <c r="D276" s="323">
        <v>4607091383959</v>
      </c>
      <c r="E276" s="323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8" t="s">
        <v>80</v>
      </c>
      <c r="L276" s="39" t="s">
        <v>79</v>
      </c>
      <c r="M276" s="38">
        <v>40</v>
      </c>
      <c r="N276" s="413" t="s">
        <v>433</v>
      </c>
      <c r="O276" s="325"/>
      <c r="P276" s="325"/>
      <c r="Q276" s="325"/>
      <c r="R276" s="326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8"/>
      <c r="N277" s="314" t="s">
        <v>43</v>
      </c>
      <c r="O277" s="315"/>
      <c r="P277" s="315"/>
      <c r="Q277" s="315"/>
      <c r="R277" s="315"/>
      <c r="S277" s="315"/>
      <c r="T277" s="316"/>
      <c r="U277" s="43" t="s">
        <v>42</v>
      </c>
      <c r="V277" s="44">
        <f>IFERROR(V274/H274,"0")+IFERROR(V275/H275,"0")+IFERROR(V276/H276,"0")</f>
        <v>0</v>
      </c>
      <c r="W277" s="44">
        <f>IFERROR(W274/H274,"0")+IFERROR(W275/H275,"0")+IFERROR(W276/H276,"0")</f>
        <v>0</v>
      </c>
      <c r="X277" s="44">
        <f>IFERROR(IF(X274="",0,X274),"0")+IFERROR(IF(X275="",0,X275),"0")+IFERROR(IF(X276="",0,X276),"0")</f>
        <v>0</v>
      </c>
      <c r="Y277" s="68"/>
      <c r="Z277" s="68"/>
    </row>
    <row r="278" spans="1:53" x14ac:dyDescent="0.2">
      <c r="A278" s="317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8"/>
      <c r="N278" s="314" t="s">
        <v>43</v>
      </c>
      <c r="O278" s="315"/>
      <c r="P278" s="315"/>
      <c r="Q278" s="315"/>
      <c r="R278" s="315"/>
      <c r="S278" s="315"/>
      <c r="T278" s="316"/>
      <c r="U278" s="43" t="s">
        <v>0</v>
      </c>
      <c r="V278" s="44">
        <f>IFERROR(SUM(V274:V276),"0")</f>
        <v>0</v>
      </c>
      <c r="W278" s="44">
        <f>IFERROR(SUM(W274:W276),"0")</f>
        <v>0</v>
      </c>
      <c r="X278" s="43"/>
      <c r="Y278" s="68"/>
      <c r="Z278" s="68"/>
    </row>
    <row r="279" spans="1:53" ht="14.25" customHeight="1" x14ac:dyDescent="0.25">
      <c r="A279" s="328" t="s">
        <v>225</v>
      </c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8"/>
      <c r="P279" s="328"/>
      <c r="Q279" s="328"/>
      <c r="R279" s="328"/>
      <c r="S279" s="328"/>
      <c r="T279" s="328"/>
      <c r="U279" s="328"/>
      <c r="V279" s="328"/>
      <c r="W279" s="328"/>
      <c r="X279" s="328"/>
      <c r="Y279" s="67"/>
      <c r="Z279" s="67"/>
    </row>
    <row r="280" spans="1:53" ht="27" customHeight="1" x14ac:dyDescent="0.25">
      <c r="A280" s="64" t="s">
        <v>434</v>
      </c>
      <c r="B280" s="64" t="s">
        <v>435</v>
      </c>
      <c r="C280" s="37">
        <v>4301060324</v>
      </c>
      <c r="D280" s="323">
        <v>4607091388831</v>
      </c>
      <c r="E280" s="323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8" t="s">
        <v>80</v>
      </c>
      <c r="L280" s="39" t="s">
        <v>79</v>
      </c>
      <c r="M280" s="38">
        <v>40</v>
      </c>
      <c r="N280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25"/>
      <c r="P280" s="325"/>
      <c r="Q280" s="325"/>
      <c r="R280" s="326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6" t="s">
        <v>66</v>
      </c>
    </row>
    <row r="281" spans="1:53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8"/>
      <c r="N281" s="314" t="s">
        <v>43</v>
      </c>
      <c r="O281" s="315"/>
      <c r="P281" s="315"/>
      <c r="Q281" s="315"/>
      <c r="R281" s="315"/>
      <c r="S281" s="315"/>
      <c r="T281" s="316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17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17"/>
      <c r="M282" s="318"/>
      <c r="N282" s="314" t="s">
        <v>43</v>
      </c>
      <c r="O282" s="315"/>
      <c r="P282" s="315"/>
      <c r="Q282" s="315"/>
      <c r="R282" s="315"/>
      <c r="S282" s="315"/>
      <c r="T282" s="316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28" t="s">
        <v>94</v>
      </c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328"/>
      <c r="Y283" s="67"/>
      <c r="Z283" s="67"/>
    </row>
    <row r="284" spans="1:53" ht="27" customHeight="1" x14ac:dyDescent="0.25">
      <c r="A284" s="64" t="s">
        <v>436</v>
      </c>
      <c r="B284" s="64" t="s">
        <v>437</v>
      </c>
      <c r="C284" s="37">
        <v>4301032015</v>
      </c>
      <c r="D284" s="323">
        <v>4607091383102</v>
      </c>
      <c r="E284" s="323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8" t="s">
        <v>80</v>
      </c>
      <c r="L284" s="39" t="s">
        <v>98</v>
      </c>
      <c r="M284" s="38">
        <v>180</v>
      </c>
      <c r="N284" s="4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25"/>
      <c r="P284" s="325"/>
      <c r="Q284" s="325"/>
      <c r="R284" s="326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27" t="s">
        <v>66</v>
      </c>
    </row>
    <row r="285" spans="1:53" x14ac:dyDescent="0.2">
      <c r="A285" s="317"/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8"/>
      <c r="N285" s="314" t="s">
        <v>43</v>
      </c>
      <c r="O285" s="315"/>
      <c r="P285" s="315"/>
      <c r="Q285" s="315"/>
      <c r="R285" s="315"/>
      <c r="S285" s="315"/>
      <c r="T285" s="316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17"/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8"/>
      <c r="N286" s="314" t="s">
        <v>43</v>
      </c>
      <c r="O286" s="315"/>
      <c r="P286" s="315"/>
      <c r="Q286" s="315"/>
      <c r="R286" s="315"/>
      <c r="S286" s="315"/>
      <c r="T286" s="316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27.75" customHeight="1" x14ac:dyDescent="0.2">
      <c r="A287" s="339" t="s">
        <v>438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55"/>
      <c r="Z287" s="55"/>
    </row>
    <row r="288" spans="1:53" ht="16.5" customHeight="1" x14ac:dyDescent="0.25">
      <c r="A288" s="327" t="s">
        <v>439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66"/>
      <c r="Z288" s="66"/>
    </row>
    <row r="289" spans="1:53" ht="14.25" customHeight="1" x14ac:dyDescent="0.25">
      <c r="A289" s="328" t="s">
        <v>116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67"/>
      <c r="Z289" s="67"/>
    </row>
    <row r="290" spans="1:53" ht="27" customHeight="1" x14ac:dyDescent="0.25">
      <c r="A290" s="64" t="s">
        <v>440</v>
      </c>
      <c r="B290" s="64" t="s">
        <v>441</v>
      </c>
      <c r="C290" s="37">
        <v>4301011339</v>
      </c>
      <c r="D290" s="323">
        <v>4607091383997</v>
      </c>
      <c r="E290" s="32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4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5"/>
      <c r="P290" s="325"/>
      <c r="Q290" s="325"/>
      <c r="R290" s="326"/>
      <c r="S290" s="40" t="s">
        <v>48</v>
      </c>
      <c r="T290" s="40" t="s">
        <v>48</v>
      </c>
      <c r="U290" s="41" t="s">
        <v>0</v>
      </c>
      <c r="V290" s="59">
        <v>8300</v>
      </c>
      <c r="W290" s="56">
        <f t="shared" ref="W290:W297" si="14">IFERROR(IF(V290="",0,CEILING((V290/$H290),1)*$H290),"")</f>
        <v>8310</v>
      </c>
      <c r="X290" s="42">
        <f>IFERROR(IF(W290=0,"",ROUNDUP(W290/H290,0)*0.02175),"")</f>
        <v>12.049499999999998</v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440</v>
      </c>
      <c r="B291" s="64" t="s">
        <v>442</v>
      </c>
      <c r="C291" s="37">
        <v>4301011239</v>
      </c>
      <c r="D291" s="323">
        <v>4607091383997</v>
      </c>
      <c r="E291" s="323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120</v>
      </c>
      <c r="M291" s="38">
        <v>60</v>
      </c>
      <c r="N291" s="4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5"/>
      <c r="P291" s="325"/>
      <c r="Q291" s="325"/>
      <c r="R291" s="32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443</v>
      </c>
      <c r="B292" s="64" t="s">
        <v>444</v>
      </c>
      <c r="C292" s="37">
        <v>4301011326</v>
      </c>
      <c r="D292" s="323">
        <v>4607091384130</v>
      </c>
      <c r="E292" s="323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5"/>
      <c r="P292" s="325"/>
      <c r="Q292" s="325"/>
      <c r="R292" s="32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443</v>
      </c>
      <c r="B293" s="64" t="s">
        <v>445</v>
      </c>
      <c r="C293" s="37">
        <v>4301011240</v>
      </c>
      <c r="D293" s="323">
        <v>4607091384130</v>
      </c>
      <c r="E293" s="323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40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5"/>
      <c r="P293" s="325"/>
      <c r="Q293" s="325"/>
      <c r="R293" s="32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446</v>
      </c>
      <c r="B294" s="64" t="s">
        <v>447</v>
      </c>
      <c r="C294" s="37">
        <v>4301011330</v>
      </c>
      <c r="D294" s="323">
        <v>4607091384147</v>
      </c>
      <c r="E294" s="32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40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25"/>
      <c r="P294" s="325"/>
      <c r="Q294" s="325"/>
      <c r="R294" s="326"/>
      <c r="S294" s="40" t="s">
        <v>48</v>
      </c>
      <c r="T294" s="40" t="s">
        <v>48</v>
      </c>
      <c r="U294" s="41" t="s">
        <v>0</v>
      </c>
      <c r="V294" s="59">
        <v>2700</v>
      </c>
      <c r="W294" s="56">
        <f t="shared" si="14"/>
        <v>2700</v>
      </c>
      <c r="X294" s="42">
        <f>IFERROR(IF(W294=0,"",ROUNDUP(W294/H294,0)*0.02175),"")</f>
        <v>3.9149999999999996</v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446</v>
      </c>
      <c r="B295" s="64" t="s">
        <v>448</v>
      </c>
      <c r="C295" s="37">
        <v>4301011238</v>
      </c>
      <c r="D295" s="323">
        <v>4607091384147</v>
      </c>
      <c r="E295" s="32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405" t="s">
        <v>449</v>
      </c>
      <c r="O295" s="325"/>
      <c r="P295" s="325"/>
      <c r="Q295" s="325"/>
      <c r="R295" s="32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450</v>
      </c>
      <c r="B296" s="64" t="s">
        <v>451</v>
      </c>
      <c r="C296" s="37">
        <v>4301011327</v>
      </c>
      <c r="D296" s="323">
        <v>4607091384154</v>
      </c>
      <c r="E296" s="323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4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25"/>
      <c r="P296" s="325"/>
      <c r="Q296" s="325"/>
      <c r="R296" s="32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452</v>
      </c>
      <c r="B297" s="64" t="s">
        <v>453</v>
      </c>
      <c r="C297" s="37">
        <v>4301011332</v>
      </c>
      <c r="D297" s="323">
        <v>4607091384161</v>
      </c>
      <c r="E297" s="323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25"/>
      <c r="P297" s="325"/>
      <c r="Q297" s="325"/>
      <c r="R297" s="32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x14ac:dyDescent="0.2">
      <c r="A298" s="317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17"/>
      <c r="M298" s="318"/>
      <c r="N298" s="314" t="s">
        <v>43</v>
      </c>
      <c r="O298" s="315"/>
      <c r="P298" s="315"/>
      <c r="Q298" s="315"/>
      <c r="R298" s="315"/>
      <c r="S298" s="315"/>
      <c r="T298" s="316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733.33333333333337</v>
      </c>
      <c r="W298" s="44">
        <f>IFERROR(W290/H290,"0")+IFERROR(W291/H291,"0")+IFERROR(W292/H292,"0")+IFERROR(W293/H293,"0")+IFERROR(W294/H294,"0")+IFERROR(W295/H295,"0")+IFERROR(W296/H296,"0")+IFERROR(W297/H297,"0")</f>
        <v>734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15.964499999999997</v>
      </c>
      <c r="Y298" s="68"/>
      <c r="Z298" s="68"/>
    </row>
    <row r="299" spans="1:53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17"/>
      <c r="M299" s="318"/>
      <c r="N299" s="314" t="s">
        <v>43</v>
      </c>
      <c r="O299" s="315"/>
      <c r="P299" s="315"/>
      <c r="Q299" s="315"/>
      <c r="R299" s="315"/>
      <c r="S299" s="315"/>
      <c r="T299" s="316"/>
      <c r="U299" s="43" t="s">
        <v>0</v>
      </c>
      <c r="V299" s="44">
        <f>IFERROR(SUM(V290:V297),"0")</f>
        <v>11000</v>
      </c>
      <c r="W299" s="44">
        <f>IFERROR(SUM(W290:W297),"0")</f>
        <v>11010</v>
      </c>
      <c r="X299" s="43"/>
      <c r="Y299" s="68"/>
      <c r="Z299" s="68"/>
    </row>
    <row r="300" spans="1:53" ht="14.25" customHeight="1" x14ac:dyDescent="0.25">
      <c r="A300" s="328" t="s">
        <v>108</v>
      </c>
      <c r="B300" s="328"/>
      <c r="C300" s="328"/>
      <c r="D300" s="328"/>
      <c r="E300" s="328"/>
      <c r="F300" s="328"/>
      <c r="G300" s="328"/>
      <c r="H300" s="328"/>
      <c r="I300" s="328"/>
      <c r="J300" s="328"/>
      <c r="K300" s="328"/>
      <c r="L300" s="328"/>
      <c r="M300" s="328"/>
      <c r="N300" s="328"/>
      <c r="O300" s="328"/>
      <c r="P300" s="328"/>
      <c r="Q300" s="328"/>
      <c r="R300" s="328"/>
      <c r="S300" s="328"/>
      <c r="T300" s="328"/>
      <c r="U300" s="328"/>
      <c r="V300" s="328"/>
      <c r="W300" s="328"/>
      <c r="X300" s="328"/>
      <c r="Y300" s="67"/>
      <c r="Z300" s="67"/>
    </row>
    <row r="301" spans="1:53" ht="27" customHeight="1" x14ac:dyDescent="0.25">
      <c r="A301" s="64" t="s">
        <v>454</v>
      </c>
      <c r="B301" s="64" t="s">
        <v>455</v>
      </c>
      <c r="C301" s="37">
        <v>4301020178</v>
      </c>
      <c r="D301" s="323">
        <v>4607091383980</v>
      </c>
      <c r="E301" s="32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111</v>
      </c>
      <c r="M301" s="38">
        <v>50</v>
      </c>
      <c r="N301" s="4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25"/>
      <c r="P301" s="325"/>
      <c r="Q301" s="325"/>
      <c r="R301" s="326"/>
      <c r="S301" s="40" t="s">
        <v>48</v>
      </c>
      <c r="T301" s="40" t="s">
        <v>48</v>
      </c>
      <c r="U301" s="41" t="s">
        <v>0</v>
      </c>
      <c r="V301" s="59">
        <v>7000</v>
      </c>
      <c r="W301" s="56">
        <f>IFERROR(IF(V301="",0,CEILING((V301/$H301),1)*$H301),"")</f>
        <v>7005</v>
      </c>
      <c r="X301" s="42">
        <f>IFERROR(IF(W301=0,"",ROUNDUP(W301/H301,0)*0.02175),"")</f>
        <v>10.157249999999999</v>
      </c>
      <c r="Y301" s="69" t="s">
        <v>48</v>
      </c>
      <c r="Z301" s="70" t="s">
        <v>48</v>
      </c>
      <c r="AD301" s="71"/>
      <c r="BA301" s="236" t="s">
        <v>66</v>
      </c>
    </row>
    <row r="302" spans="1:53" ht="27" customHeight="1" x14ac:dyDescent="0.25">
      <c r="A302" s="64" t="s">
        <v>456</v>
      </c>
      <c r="B302" s="64" t="s">
        <v>457</v>
      </c>
      <c r="C302" s="37">
        <v>4301020179</v>
      </c>
      <c r="D302" s="323">
        <v>4607091384178</v>
      </c>
      <c r="E302" s="323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8" t="s">
        <v>80</v>
      </c>
      <c r="L302" s="39" t="s">
        <v>111</v>
      </c>
      <c r="M302" s="38">
        <v>50</v>
      </c>
      <c r="N302" s="4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25"/>
      <c r="P302" s="325"/>
      <c r="Q302" s="325"/>
      <c r="R302" s="32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17"/>
      <c r="M303" s="318"/>
      <c r="N303" s="314" t="s">
        <v>43</v>
      </c>
      <c r="O303" s="315"/>
      <c r="P303" s="315"/>
      <c r="Q303" s="315"/>
      <c r="R303" s="315"/>
      <c r="S303" s="315"/>
      <c r="T303" s="316"/>
      <c r="U303" s="43" t="s">
        <v>42</v>
      </c>
      <c r="V303" s="44">
        <f>IFERROR(V301/H301,"0")+IFERROR(V302/H302,"0")</f>
        <v>466.66666666666669</v>
      </c>
      <c r="W303" s="44">
        <f>IFERROR(W301/H301,"0")+IFERROR(W302/H302,"0")</f>
        <v>467</v>
      </c>
      <c r="X303" s="44">
        <f>IFERROR(IF(X301="",0,X301),"0")+IFERROR(IF(X302="",0,X302),"0")</f>
        <v>10.157249999999999</v>
      </c>
      <c r="Y303" s="68"/>
      <c r="Z303" s="68"/>
    </row>
    <row r="304" spans="1:53" x14ac:dyDescent="0.2">
      <c r="A304" s="317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8"/>
      <c r="N304" s="314" t="s">
        <v>43</v>
      </c>
      <c r="O304" s="315"/>
      <c r="P304" s="315"/>
      <c r="Q304" s="315"/>
      <c r="R304" s="315"/>
      <c r="S304" s="315"/>
      <c r="T304" s="316"/>
      <c r="U304" s="43" t="s">
        <v>0</v>
      </c>
      <c r="V304" s="44">
        <f>IFERROR(SUM(V301:V302),"0")</f>
        <v>7000</v>
      </c>
      <c r="W304" s="44">
        <f>IFERROR(SUM(W301:W302),"0")</f>
        <v>7005</v>
      </c>
      <c r="X304" s="43"/>
      <c r="Y304" s="68"/>
      <c r="Z304" s="68"/>
    </row>
    <row r="305" spans="1:53" ht="14.25" customHeight="1" x14ac:dyDescent="0.25">
      <c r="A305" s="328" t="s">
        <v>81</v>
      </c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67"/>
      <c r="Z305" s="67"/>
    </row>
    <row r="306" spans="1:53" ht="27" customHeight="1" x14ac:dyDescent="0.25">
      <c r="A306" s="64" t="s">
        <v>458</v>
      </c>
      <c r="B306" s="64" t="s">
        <v>459</v>
      </c>
      <c r="C306" s="37">
        <v>4301051298</v>
      </c>
      <c r="D306" s="323">
        <v>4607091384260</v>
      </c>
      <c r="E306" s="323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8" t="s">
        <v>112</v>
      </c>
      <c r="L306" s="39" t="s">
        <v>79</v>
      </c>
      <c r="M306" s="38">
        <v>35</v>
      </c>
      <c r="N306" s="3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25"/>
      <c r="P306" s="325"/>
      <c r="Q306" s="325"/>
      <c r="R306" s="326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38" t="s">
        <v>66</v>
      </c>
    </row>
    <row r="307" spans="1:53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14" t="s">
        <v>43</v>
      </c>
      <c r="O307" s="315"/>
      <c r="P307" s="315"/>
      <c r="Q307" s="315"/>
      <c r="R307" s="315"/>
      <c r="S307" s="315"/>
      <c r="T307" s="316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317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8"/>
      <c r="N308" s="314" t="s">
        <v>43</v>
      </c>
      <c r="O308" s="315"/>
      <c r="P308" s="315"/>
      <c r="Q308" s="315"/>
      <c r="R308" s="315"/>
      <c r="S308" s="315"/>
      <c r="T308" s="316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328" t="s">
        <v>225</v>
      </c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328"/>
      <c r="P309" s="328"/>
      <c r="Q309" s="328"/>
      <c r="R309" s="328"/>
      <c r="S309" s="328"/>
      <c r="T309" s="328"/>
      <c r="U309" s="328"/>
      <c r="V309" s="328"/>
      <c r="W309" s="328"/>
      <c r="X309" s="328"/>
      <c r="Y309" s="67"/>
      <c r="Z309" s="67"/>
    </row>
    <row r="310" spans="1:53" ht="16.5" customHeight="1" x14ac:dyDescent="0.25">
      <c r="A310" s="64" t="s">
        <v>460</v>
      </c>
      <c r="B310" s="64" t="s">
        <v>461</v>
      </c>
      <c r="C310" s="37">
        <v>4301060314</v>
      </c>
      <c r="D310" s="323">
        <v>4607091384673</v>
      </c>
      <c r="E310" s="323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30</v>
      </c>
      <c r="N310" s="4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25"/>
      <c r="P310" s="325"/>
      <c r="Q310" s="325"/>
      <c r="R310" s="326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9" t="s">
        <v>66</v>
      </c>
    </row>
    <row r="311" spans="1:53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14" t="s">
        <v>43</v>
      </c>
      <c r="O311" s="315"/>
      <c r="P311" s="315"/>
      <c r="Q311" s="315"/>
      <c r="R311" s="315"/>
      <c r="S311" s="315"/>
      <c r="T311" s="316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17"/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8"/>
      <c r="N312" s="314" t="s">
        <v>43</v>
      </c>
      <c r="O312" s="315"/>
      <c r="P312" s="315"/>
      <c r="Q312" s="315"/>
      <c r="R312" s="315"/>
      <c r="S312" s="315"/>
      <c r="T312" s="316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6.5" customHeight="1" x14ac:dyDescent="0.25">
      <c r="A313" s="327" t="s">
        <v>462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66"/>
      <c r="Z313" s="66"/>
    </row>
    <row r="314" spans="1:53" ht="14.25" customHeight="1" x14ac:dyDescent="0.25">
      <c r="A314" s="328" t="s">
        <v>116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4301011324</v>
      </c>
      <c r="D315" s="323">
        <v>4607091384185</v>
      </c>
      <c r="E315" s="323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8" t="s">
        <v>112</v>
      </c>
      <c r="L315" s="39" t="s">
        <v>79</v>
      </c>
      <c r="M315" s="38">
        <v>60</v>
      </c>
      <c r="N315" s="3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25"/>
      <c r="P315" s="325"/>
      <c r="Q315" s="325"/>
      <c r="R315" s="326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4301011312</v>
      </c>
      <c r="D316" s="323">
        <v>4607091384192</v>
      </c>
      <c r="E316" s="323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111</v>
      </c>
      <c r="M316" s="38">
        <v>60</v>
      </c>
      <c r="N316" s="3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25"/>
      <c r="P316" s="325"/>
      <c r="Q316" s="325"/>
      <c r="R316" s="32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4301011483</v>
      </c>
      <c r="D317" s="323">
        <v>4680115881907</v>
      </c>
      <c r="E317" s="323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79</v>
      </c>
      <c r="M317" s="38">
        <v>60</v>
      </c>
      <c r="N317" s="3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25"/>
      <c r="P317" s="325"/>
      <c r="Q317" s="325"/>
      <c r="R317" s="32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469</v>
      </c>
      <c r="B318" s="64" t="s">
        <v>470</v>
      </c>
      <c r="C318" s="37">
        <v>4301011303</v>
      </c>
      <c r="D318" s="323">
        <v>4607091384680</v>
      </c>
      <c r="E318" s="323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8" t="s">
        <v>80</v>
      </c>
      <c r="L318" s="39" t="s">
        <v>79</v>
      </c>
      <c r="M318" s="38">
        <v>60</v>
      </c>
      <c r="N318" s="3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25"/>
      <c r="P318" s="325"/>
      <c r="Q318" s="325"/>
      <c r="R318" s="32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x14ac:dyDescent="0.2">
      <c r="A319" s="317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17"/>
      <c r="M319" s="318"/>
      <c r="N319" s="314" t="s">
        <v>43</v>
      </c>
      <c r="O319" s="315"/>
      <c r="P319" s="315"/>
      <c r="Q319" s="315"/>
      <c r="R319" s="315"/>
      <c r="S319" s="315"/>
      <c r="T319" s="316"/>
      <c r="U319" s="43" t="s">
        <v>42</v>
      </c>
      <c r="V319" s="44">
        <f>IFERROR(V315/H315,"0")+IFERROR(V316/H316,"0")+IFERROR(V317/H317,"0")+IFERROR(V318/H318,"0")</f>
        <v>0</v>
      </c>
      <c r="W319" s="44">
        <f>IFERROR(W315/H315,"0")+IFERROR(W316/H316,"0")+IFERROR(W317/H317,"0")+IFERROR(W318/H318,"0")</f>
        <v>0</v>
      </c>
      <c r="X319" s="44">
        <f>IFERROR(IF(X315="",0,X315),"0")+IFERROR(IF(X316="",0,X316),"0")+IFERROR(IF(X317="",0,X317),"0")+IFERROR(IF(X318="",0,X318),"0")</f>
        <v>0</v>
      </c>
      <c r="Y319" s="68"/>
      <c r="Z319" s="68"/>
    </row>
    <row r="320" spans="1:53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17"/>
      <c r="M320" s="318"/>
      <c r="N320" s="314" t="s">
        <v>43</v>
      </c>
      <c r="O320" s="315"/>
      <c r="P320" s="315"/>
      <c r="Q320" s="315"/>
      <c r="R320" s="315"/>
      <c r="S320" s="315"/>
      <c r="T320" s="316"/>
      <c r="U320" s="43" t="s">
        <v>0</v>
      </c>
      <c r="V320" s="44">
        <f>IFERROR(SUM(V315:V318),"0")</f>
        <v>0</v>
      </c>
      <c r="W320" s="44">
        <f>IFERROR(SUM(W315:W318),"0")</f>
        <v>0</v>
      </c>
      <c r="X320" s="43"/>
      <c r="Y320" s="68"/>
      <c r="Z320" s="68"/>
    </row>
    <row r="321" spans="1:53" ht="14.25" customHeight="1" x14ac:dyDescent="0.25">
      <c r="A321" s="328" t="s">
        <v>76</v>
      </c>
      <c r="B321" s="328"/>
      <c r="C321" s="328"/>
      <c r="D321" s="328"/>
      <c r="E321" s="328"/>
      <c r="F321" s="328"/>
      <c r="G321" s="328"/>
      <c r="H321" s="328"/>
      <c r="I321" s="328"/>
      <c r="J321" s="328"/>
      <c r="K321" s="328"/>
      <c r="L321" s="328"/>
      <c r="M321" s="328"/>
      <c r="N321" s="328"/>
      <c r="O321" s="328"/>
      <c r="P321" s="328"/>
      <c r="Q321" s="328"/>
      <c r="R321" s="328"/>
      <c r="S321" s="328"/>
      <c r="T321" s="328"/>
      <c r="U321" s="328"/>
      <c r="V321" s="328"/>
      <c r="W321" s="328"/>
      <c r="X321" s="328"/>
      <c r="Y321" s="67"/>
      <c r="Z321" s="67"/>
    </row>
    <row r="322" spans="1:53" ht="27" customHeight="1" x14ac:dyDescent="0.25">
      <c r="A322" s="64" t="s">
        <v>471</v>
      </c>
      <c r="B322" s="64" t="s">
        <v>472</v>
      </c>
      <c r="C322" s="37">
        <v>4301031139</v>
      </c>
      <c r="D322" s="323">
        <v>4607091384802</v>
      </c>
      <c r="E322" s="323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8" t="s">
        <v>80</v>
      </c>
      <c r="L322" s="39" t="s">
        <v>79</v>
      </c>
      <c r="M322" s="38">
        <v>35</v>
      </c>
      <c r="N322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25"/>
      <c r="P322" s="325"/>
      <c r="Q322" s="325"/>
      <c r="R322" s="326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IFERROR(IF(W322=0,"",ROUNDUP(W322/H322,0)*0.00753),"")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ht="27" customHeight="1" x14ac:dyDescent="0.25">
      <c r="A323" s="64" t="s">
        <v>473</v>
      </c>
      <c r="B323" s="64" t="s">
        <v>474</v>
      </c>
      <c r="C323" s="37">
        <v>4301031140</v>
      </c>
      <c r="D323" s="323">
        <v>4607091384826</v>
      </c>
      <c r="E323" s="323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8" t="s">
        <v>177</v>
      </c>
      <c r="L323" s="39" t="s">
        <v>79</v>
      </c>
      <c r="M323" s="38">
        <v>35</v>
      </c>
      <c r="N323" s="3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25"/>
      <c r="P323" s="325"/>
      <c r="Q323" s="325"/>
      <c r="R323" s="326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IFERROR(IF(W323=0,"",ROUNDUP(W323/H323,0)*0.00502),"")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x14ac:dyDescent="0.2">
      <c r="A324" s="317"/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8"/>
      <c r="N324" s="314" t="s">
        <v>43</v>
      </c>
      <c r="O324" s="315"/>
      <c r="P324" s="315"/>
      <c r="Q324" s="315"/>
      <c r="R324" s="315"/>
      <c r="S324" s="315"/>
      <c r="T324" s="316"/>
      <c r="U324" s="43" t="s">
        <v>42</v>
      </c>
      <c r="V324" s="44">
        <f>IFERROR(V322/H322,"0")+IFERROR(V323/H323,"0")</f>
        <v>0</v>
      </c>
      <c r="W324" s="44">
        <f>IFERROR(W322/H322,"0")+IFERROR(W323/H323,"0")</f>
        <v>0</v>
      </c>
      <c r="X324" s="44">
        <f>IFERROR(IF(X322="",0,X322),"0")+IFERROR(IF(X323="",0,X323),"0")</f>
        <v>0</v>
      </c>
      <c r="Y324" s="68"/>
      <c r="Z324" s="68"/>
    </row>
    <row r="325" spans="1:53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17"/>
      <c r="M325" s="318"/>
      <c r="N325" s="314" t="s">
        <v>43</v>
      </c>
      <c r="O325" s="315"/>
      <c r="P325" s="315"/>
      <c r="Q325" s="315"/>
      <c r="R325" s="315"/>
      <c r="S325" s="315"/>
      <c r="T325" s="316"/>
      <c r="U325" s="43" t="s">
        <v>0</v>
      </c>
      <c r="V325" s="44">
        <f>IFERROR(SUM(V322:V323),"0")</f>
        <v>0</v>
      </c>
      <c r="W325" s="44">
        <f>IFERROR(SUM(W322:W323),"0")</f>
        <v>0</v>
      </c>
      <c r="X325" s="43"/>
      <c r="Y325" s="68"/>
      <c r="Z325" s="68"/>
    </row>
    <row r="326" spans="1:53" ht="14.25" customHeight="1" x14ac:dyDescent="0.25">
      <c r="A326" s="328" t="s">
        <v>81</v>
      </c>
      <c r="B326" s="328"/>
      <c r="C326" s="328"/>
      <c r="D326" s="328"/>
      <c r="E326" s="328"/>
      <c r="F326" s="328"/>
      <c r="G326" s="328"/>
      <c r="H326" s="328"/>
      <c r="I326" s="328"/>
      <c r="J326" s="328"/>
      <c r="K326" s="328"/>
      <c r="L326" s="328"/>
      <c r="M326" s="328"/>
      <c r="N326" s="328"/>
      <c r="O326" s="328"/>
      <c r="P326" s="328"/>
      <c r="Q326" s="328"/>
      <c r="R326" s="328"/>
      <c r="S326" s="328"/>
      <c r="T326" s="328"/>
      <c r="U326" s="328"/>
      <c r="V326" s="328"/>
      <c r="W326" s="328"/>
      <c r="X326" s="328"/>
      <c r="Y326" s="67"/>
      <c r="Z326" s="67"/>
    </row>
    <row r="327" spans="1:53" ht="27" customHeight="1" x14ac:dyDescent="0.25">
      <c r="A327" s="64" t="s">
        <v>475</v>
      </c>
      <c r="B327" s="64" t="s">
        <v>476</v>
      </c>
      <c r="C327" s="37">
        <v>4301051303</v>
      </c>
      <c r="D327" s="323">
        <v>4607091384246</v>
      </c>
      <c r="E327" s="323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8" t="s">
        <v>112</v>
      </c>
      <c r="L327" s="39" t="s">
        <v>79</v>
      </c>
      <c r="M327" s="38">
        <v>40</v>
      </c>
      <c r="N327" s="3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25"/>
      <c r="P327" s="325"/>
      <c r="Q327" s="325"/>
      <c r="R327" s="32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477</v>
      </c>
      <c r="B328" s="64" t="s">
        <v>478</v>
      </c>
      <c r="C328" s="37">
        <v>4301051445</v>
      </c>
      <c r="D328" s="323">
        <v>4680115881976</v>
      </c>
      <c r="E328" s="323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8" t="s">
        <v>112</v>
      </c>
      <c r="L328" s="39" t="s">
        <v>79</v>
      </c>
      <c r="M328" s="38">
        <v>40</v>
      </c>
      <c r="N328" s="3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25"/>
      <c r="P328" s="325"/>
      <c r="Q328" s="325"/>
      <c r="R328" s="32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479</v>
      </c>
      <c r="B329" s="64" t="s">
        <v>480</v>
      </c>
      <c r="C329" s="37">
        <v>4301051297</v>
      </c>
      <c r="D329" s="323">
        <v>4607091384253</v>
      </c>
      <c r="E329" s="323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8" t="s">
        <v>80</v>
      </c>
      <c r="L329" s="39" t="s">
        <v>79</v>
      </c>
      <c r="M329" s="38">
        <v>40</v>
      </c>
      <c r="N329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25"/>
      <c r="P329" s="325"/>
      <c r="Q329" s="325"/>
      <c r="R329" s="32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481</v>
      </c>
      <c r="B330" s="64" t="s">
        <v>482</v>
      </c>
      <c r="C330" s="37">
        <v>4301051444</v>
      </c>
      <c r="D330" s="323">
        <v>4680115881969</v>
      </c>
      <c r="E330" s="323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8" t="s">
        <v>80</v>
      </c>
      <c r="L330" s="39" t="s">
        <v>79</v>
      </c>
      <c r="M330" s="38">
        <v>40</v>
      </c>
      <c r="N330" s="3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25"/>
      <c r="P330" s="325"/>
      <c r="Q330" s="325"/>
      <c r="R330" s="32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17"/>
      <c r="M331" s="318"/>
      <c r="N331" s="314" t="s">
        <v>43</v>
      </c>
      <c r="O331" s="315"/>
      <c r="P331" s="315"/>
      <c r="Q331" s="315"/>
      <c r="R331" s="315"/>
      <c r="S331" s="315"/>
      <c r="T331" s="316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17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17"/>
      <c r="M332" s="318"/>
      <c r="N332" s="314" t="s">
        <v>43</v>
      </c>
      <c r="O332" s="315"/>
      <c r="P332" s="315"/>
      <c r="Q332" s="315"/>
      <c r="R332" s="315"/>
      <c r="S332" s="315"/>
      <c r="T332" s="316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28" t="s">
        <v>225</v>
      </c>
      <c r="B333" s="328"/>
      <c r="C333" s="328"/>
      <c r="D333" s="328"/>
      <c r="E333" s="328"/>
      <c r="F333" s="328"/>
      <c r="G333" s="328"/>
      <c r="H333" s="328"/>
      <c r="I333" s="328"/>
      <c r="J333" s="328"/>
      <c r="K333" s="328"/>
      <c r="L333" s="328"/>
      <c r="M333" s="328"/>
      <c r="N333" s="328"/>
      <c r="O333" s="328"/>
      <c r="P333" s="328"/>
      <c r="Q333" s="328"/>
      <c r="R333" s="328"/>
      <c r="S333" s="328"/>
      <c r="T333" s="328"/>
      <c r="U333" s="328"/>
      <c r="V333" s="328"/>
      <c r="W333" s="328"/>
      <c r="X333" s="328"/>
      <c r="Y333" s="67"/>
      <c r="Z333" s="67"/>
    </row>
    <row r="334" spans="1:53" ht="27" customHeight="1" x14ac:dyDescent="0.25">
      <c r="A334" s="64" t="s">
        <v>483</v>
      </c>
      <c r="B334" s="64" t="s">
        <v>484</v>
      </c>
      <c r="C334" s="37">
        <v>4301060322</v>
      </c>
      <c r="D334" s="323">
        <v>4607091389357</v>
      </c>
      <c r="E334" s="323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39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25"/>
      <c r="P334" s="325"/>
      <c r="Q334" s="325"/>
      <c r="R334" s="32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0" t="s">
        <v>66</v>
      </c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14" t="s">
        <v>43</v>
      </c>
      <c r="O335" s="315"/>
      <c r="P335" s="315"/>
      <c r="Q335" s="315"/>
      <c r="R335" s="315"/>
      <c r="S335" s="315"/>
      <c r="T335" s="316"/>
      <c r="U335" s="43" t="s">
        <v>42</v>
      </c>
      <c r="V335" s="44">
        <f>IFERROR(V334/H334,"0")</f>
        <v>0</v>
      </c>
      <c r="W335" s="44">
        <f>IFERROR(W334/H334,"0")</f>
        <v>0</v>
      </c>
      <c r="X335" s="44">
        <f>IFERROR(IF(X334="",0,X334),"0")</f>
        <v>0</v>
      </c>
      <c r="Y335" s="68"/>
      <c r="Z335" s="68"/>
    </row>
    <row r="336" spans="1:53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8"/>
      <c r="N336" s="314" t="s">
        <v>43</v>
      </c>
      <c r="O336" s="315"/>
      <c r="P336" s="315"/>
      <c r="Q336" s="315"/>
      <c r="R336" s="315"/>
      <c r="S336" s="315"/>
      <c r="T336" s="316"/>
      <c r="U336" s="43" t="s">
        <v>0</v>
      </c>
      <c r="V336" s="44">
        <f>IFERROR(SUM(V334:V334),"0")</f>
        <v>0</v>
      </c>
      <c r="W336" s="44">
        <f>IFERROR(SUM(W334:W334),"0")</f>
        <v>0</v>
      </c>
      <c r="X336" s="43"/>
      <c r="Y336" s="68"/>
      <c r="Z336" s="68"/>
    </row>
    <row r="337" spans="1:53" ht="27.75" customHeight="1" x14ac:dyDescent="0.2">
      <c r="A337" s="339" t="s">
        <v>485</v>
      </c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9"/>
      <c r="P337" s="339"/>
      <c r="Q337" s="339"/>
      <c r="R337" s="339"/>
      <c r="S337" s="339"/>
      <c r="T337" s="339"/>
      <c r="U337" s="339"/>
      <c r="V337" s="339"/>
      <c r="W337" s="339"/>
      <c r="X337" s="339"/>
      <c r="Y337" s="55"/>
      <c r="Z337" s="55"/>
    </row>
    <row r="338" spans="1:53" ht="16.5" customHeight="1" x14ac:dyDescent="0.25">
      <c r="A338" s="327" t="s">
        <v>486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66"/>
      <c r="Z338" s="66"/>
    </row>
    <row r="339" spans="1:53" ht="14.25" customHeight="1" x14ac:dyDescent="0.25">
      <c r="A339" s="328" t="s">
        <v>116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67"/>
      <c r="Z339" s="67"/>
    </row>
    <row r="340" spans="1:53" ht="27" customHeight="1" x14ac:dyDescent="0.25">
      <c r="A340" s="64" t="s">
        <v>487</v>
      </c>
      <c r="B340" s="64" t="s">
        <v>488</v>
      </c>
      <c r="C340" s="37">
        <v>4301011428</v>
      </c>
      <c r="D340" s="323">
        <v>4607091389708</v>
      </c>
      <c r="E340" s="323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3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25"/>
      <c r="P340" s="325"/>
      <c r="Q340" s="325"/>
      <c r="R340" s="32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ht="27" customHeight="1" x14ac:dyDescent="0.25">
      <c r="A341" s="64" t="s">
        <v>489</v>
      </c>
      <c r="B341" s="64" t="s">
        <v>490</v>
      </c>
      <c r="C341" s="37">
        <v>4301011427</v>
      </c>
      <c r="D341" s="323">
        <v>4607091389692</v>
      </c>
      <c r="E341" s="323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25"/>
      <c r="P341" s="325"/>
      <c r="Q341" s="325"/>
      <c r="R341" s="32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x14ac:dyDescent="0.2">
      <c r="A342" s="317"/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8"/>
      <c r="N342" s="314" t="s">
        <v>43</v>
      </c>
      <c r="O342" s="315"/>
      <c r="P342" s="315"/>
      <c r="Q342" s="315"/>
      <c r="R342" s="315"/>
      <c r="S342" s="315"/>
      <c r="T342" s="316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17"/>
      <c r="B343" s="317"/>
      <c r="C343" s="317"/>
      <c r="D343" s="317"/>
      <c r="E343" s="317"/>
      <c r="F343" s="317"/>
      <c r="G343" s="317"/>
      <c r="H343" s="317"/>
      <c r="I343" s="317"/>
      <c r="J343" s="317"/>
      <c r="K343" s="317"/>
      <c r="L343" s="317"/>
      <c r="M343" s="318"/>
      <c r="N343" s="314" t="s">
        <v>43</v>
      </c>
      <c r="O343" s="315"/>
      <c r="P343" s="315"/>
      <c r="Q343" s="315"/>
      <c r="R343" s="315"/>
      <c r="S343" s="315"/>
      <c r="T343" s="316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28" t="s">
        <v>76</v>
      </c>
      <c r="B344" s="328"/>
      <c r="C344" s="328"/>
      <c r="D344" s="328"/>
      <c r="E344" s="328"/>
      <c r="F344" s="328"/>
      <c r="G344" s="328"/>
      <c r="H344" s="328"/>
      <c r="I344" s="328"/>
      <c r="J344" s="328"/>
      <c r="K344" s="328"/>
      <c r="L344" s="328"/>
      <c r="M344" s="328"/>
      <c r="N344" s="328"/>
      <c r="O344" s="328"/>
      <c r="P344" s="328"/>
      <c r="Q344" s="328"/>
      <c r="R344" s="328"/>
      <c r="S344" s="328"/>
      <c r="T344" s="328"/>
      <c r="U344" s="328"/>
      <c r="V344" s="328"/>
      <c r="W344" s="328"/>
      <c r="X344" s="328"/>
      <c r="Y344" s="67"/>
      <c r="Z344" s="67"/>
    </row>
    <row r="345" spans="1:53" ht="27" customHeight="1" x14ac:dyDescent="0.25">
      <c r="A345" s="64" t="s">
        <v>491</v>
      </c>
      <c r="B345" s="64" t="s">
        <v>492</v>
      </c>
      <c r="C345" s="37">
        <v>4301031177</v>
      </c>
      <c r="D345" s="323">
        <v>4607091389753</v>
      </c>
      <c r="E345" s="323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3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25"/>
      <c r="P345" s="325"/>
      <c r="Q345" s="325"/>
      <c r="R345" s="326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ref="W345:W357" si="15"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493</v>
      </c>
      <c r="B346" s="64" t="s">
        <v>494</v>
      </c>
      <c r="C346" s="37">
        <v>4301031174</v>
      </c>
      <c r="D346" s="323">
        <v>4607091389760</v>
      </c>
      <c r="E346" s="323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25"/>
      <c r="P346" s="325"/>
      <c r="Q346" s="325"/>
      <c r="R346" s="326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4301031175</v>
      </c>
      <c r="D347" s="323">
        <v>4607091389746</v>
      </c>
      <c r="E347" s="323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25"/>
      <c r="P347" s="325"/>
      <c r="Q347" s="325"/>
      <c r="R347" s="326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497</v>
      </c>
      <c r="B348" s="64" t="s">
        <v>498</v>
      </c>
      <c r="C348" s="37">
        <v>4301031236</v>
      </c>
      <c r="D348" s="323">
        <v>4680115882928</v>
      </c>
      <c r="E348" s="323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8" t="s">
        <v>80</v>
      </c>
      <c r="L348" s="39" t="s">
        <v>79</v>
      </c>
      <c r="M348" s="38">
        <v>35</v>
      </c>
      <c r="N348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25"/>
      <c r="P348" s="325"/>
      <c r="Q348" s="325"/>
      <c r="R348" s="326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499</v>
      </c>
      <c r="B349" s="64" t="s">
        <v>500</v>
      </c>
      <c r="C349" s="37">
        <v>4301031257</v>
      </c>
      <c r="D349" s="323">
        <v>4680115883147</v>
      </c>
      <c r="E349" s="323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8" t="s">
        <v>177</v>
      </c>
      <c r="L349" s="39" t="s">
        <v>79</v>
      </c>
      <c r="M349" s="38">
        <v>45</v>
      </c>
      <c r="N349" s="3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25"/>
      <c r="P349" s="325"/>
      <c r="Q349" s="325"/>
      <c r="R349" s="326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ref="X349:X357" si="16">IFERROR(IF(W349=0,"",ROUNDUP(W349/H349,0)*0.00502),"")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4301031178</v>
      </c>
      <c r="D350" s="323">
        <v>4607091384338</v>
      </c>
      <c r="E350" s="323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8" t="s">
        <v>177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25"/>
      <c r="P350" s="325"/>
      <c r="Q350" s="325"/>
      <c r="R350" s="326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503</v>
      </c>
      <c r="B351" s="64" t="s">
        <v>504</v>
      </c>
      <c r="C351" s="37">
        <v>4301031254</v>
      </c>
      <c r="D351" s="323">
        <v>4680115883154</v>
      </c>
      <c r="E351" s="32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177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25"/>
      <c r="P351" s="325"/>
      <c r="Q351" s="325"/>
      <c r="R351" s="326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505</v>
      </c>
      <c r="B352" s="64" t="s">
        <v>506</v>
      </c>
      <c r="C352" s="37">
        <v>4301031171</v>
      </c>
      <c r="D352" s="323">
        <v>4607091389524</v>
      </c>
      <c r="E352" s="32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177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25"/>
      <c r="P352" s="325"/>
      <c r="Q352" s="325"/>
      <c r="R352" s="326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507</v>
      </c>
      <c r="B353" s="64" t="s">
        <v>508</v>
      </c>
      <c r="C353" s="37">
        <v>4301031258</v>
      </c>
      <c r="D353" s="323">
        <v>4680115883161</v>
      </c>
      <c r="E353" s="32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177</v>
      </c>
      <c r="L353" s="39" t="s">
        <v>79</v>
      </c>
      <c r="M353" s="38">
        <v>45</v>
      </c>
      <c r="N353" s="3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25"/>
      <c r="P353" s="325"/>
      <c r="Q353" s="325"/>
      <c r="R353" s="326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509</v>
      </c>
      <c r="B354" s="64" t="s">
        <v>510</v>
      </c>
      <c r="C354" s="37">
        <v>4301031170</v>
      </c>
      <c r="D354" s="323">
        <v>4607091384345</v>
      </c>
      <c r="E354" s="32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177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25"/>
      <c r="P354" s="325"/>
      <c r="Q354" s="325"/>
      <c r="R354" s="326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511</v>
      </c>
      <c r="B355" s="64" t="s">
        <v>512</v>
      </c>
      <c r="C355" s="37">
        <v>4301031256</v>
      </c>
      <c r="D355" s="323">
        <v>4680115883178</v>
      </c>
      <c r="E355" s="32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177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25"/>
      <c r="P355" s="325"/>
      <c r="Q355" s="325"/>
      <c r="R355" s="326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513</v>
      </c>
      <c r="B356" s="64" t="s">
        <v>514</v>
      </c>
      <c r="C356" s="37">
        <v>4301031172</v>
      </c>
      <c r="D356" s="323">
        <v>4607091389531</v>
      </c>
      <c r="E356" s="323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177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25"/>
      <c r="P356" s="325"/>
      <c r="Q356" s="325"/>
      <c r="R356" s="326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515</v>
      </c>
      <c r="B357" s="64" t="s">
        <v>516</v>
      </c>
      <c r="C357" s="37">
        <v>4301031255</v>
      </c>
      <c r="D357" s="323">
        <v>4680115883185</v>
      </c>
      <c r="E357" s="323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177</v>
      </c>
      <c r="L357" s="39" t="s">
        <v>79</v>
      </c>
      <c r="M357" s="38">
        <v>45</v>
      </c>
      <c r="N357" s="377" t="s">
        <v>517</v>
      </c>
      <c r="O357" s="325"/>
      <c r="P357" s="325"/>
      <c r="Q357" s="325"/>
      <c r="R357" s="32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x14ac:dyDescent="0.2">
      <c r="A358" s="317"/>
      <c r="B358" s="317"/>
      <c r="C358" s="317"/>
      <c r="D358" s="317"/>
      <c r="E358" s="317"/>
      <c r="F358" s="317"/>
      <c r="G358" s="317"/>
      <c r="H358" s="317"/>
      <c r="I358" s="317"/>
      <c r="J358" s="317"/>
      <c r="K358" s="317"/>
      <c r="L358" s="317"/>
      <c r="M358" s="318"/>
      <c r="N358" s="314" t="s">
        <v>43</v>
      </c>
      <c r="O358" s="315"/>
      <c r="P358" s="315"/>
      <c r="Q358" s="315"/>
      <c r="R358" s="315"/>
      <c r="S358" s="315"/>
      <c r="T358" s="316"/>
      <c r="U358" s="43" t="s">
        <v>42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0</v>
      </c>
      <c r="X358" s="44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</v>
      </c>
      <c r="Y358" s="68"/>
      <c r="Z358" s="68"/>
    </row>
    <row r="359" spans="1:53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17"/>
      <c r="M359" s="318"/>
      <c r="N359" s="314" t="s">
        <v>43</v>
      </c>
      <c r="O359" s="315"/>
      <c r="P359" s="315"/>
      <c r="Q359" s="315"/>
      <c r="R359" s="315"/>
      <c r="S359" s="315"/>
      <c r="T359" s="316"/>
      <c r="U359" s="43" t="s">
        <v>0</v>
      </c>
      <c r="V359" s="44">
        <f>IFERROR(SUM(V345:V357),"0")</f>
        <v>0</v>
      </c>
      <c r="W359" s="44">
        <f>IFERROR(SUM(W345:W357),"0")</f>
        <v>0</v>
      </c>
      <c r="X359" s="43"/>
      <c r="Y359" s="68"/>
      <c r="Z359" s="68"/>
    </row>
    <row r="360" spans="1:53" ht="14.25" customHeight="1" x14ac:dyDescent="0.25">
      <c r="A360" s="328" t="s">
        <v>81</v>
      </c>
      <c r="B360" s="328"/>
      <c r="C360" s="328"/>
      <c r="D360" s="328"/>
      <c r="E360" s="328"/>
      <c r="F360" s="328"/>
      <c r="G360" s="328"/>
      <c r="H360" s="328"/>
      <c r="I360" s="328"/>
      <c r="J360" s="328"/>
      <c r="K360" s="328"/>
      <c r="L360" s="328"/>
      <c r="M360" s="328"/>
      <c r="N360" s="328"/>
      <c r="O360" s="328"/>
      <c r="P360" s="328"/>
      <c r="Q360" s="328"/>
      <c r="R360" s="328"/>
      <c r="S360" s="328"/>
      <c r="T360" s="328"/>
      <c r="U360" s="328"/>
      <c r="V360" s="328"/>
      <c r="W360" s="328"/>
      <c r="X360" s="328"/>
      <c r="Y360" s="67"/>
      <c r="Z360" s="67"/>
    </row>
    <row r="361" spans="1:53" ht="27" customHeight="1" x14ac:dyDescent="0.25">
      <c r="A361" s="64" t="s">
        <v>518</v>
      </c>
      <c r="B361" s="64" t="s">
        <v>519</v>
      </c>
      <c r="C361" s="37">
        <v>4301051258</v>
      </c>
      <c r="D361" s="323">
        <v>4607091389685</v>
      </c>
      <c r="E361" s="323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8" t="s">
        <v>112</v>
      </c>
      <c r="L361" s="39" t="s">
        <v>141</v>
      </c>
      <c r="M361" s="38">
        <v>45</v>
      </c>
      <c r="N361" s="3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25"/>
      <c r="P361" s="325"/>
      <c r="Q361" s="325"/>
      <c r="R361" s="32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520</v>
      </c>
      <c r="B362" s="64" t="s">
        <v>521</v>
      </c>
      <c r="C362" s="37">
        <v>4301051431</v>
      </c>
      <c r="D362" s="323">
        <v>4607091389654</v>
      </c>
      <c r="E362" s="323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8" t="s">
        <v>80</v>
      </c>
      <c r="L362" s="39" t="s">
        <v>141</v>
      </c>
      <c r="M362" s="38">
        <v>45</v>
      </c>
      <c r="N362" s="3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25"/>
      <c r="P362" s="325"/>
      <c r="Q362" s="325"/>
      <c r="R362" s="32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522</v>
      </c>
      <c r="B363" s="64" t="s">
        <v>523</v>
      </c>
      <c r="C363" s="37">
        <v>4301051284</v>
      </c>
      <c r="D363" s="323">
        <v>4607091384352</v>
      </c>
      <c r="E363" s="323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8" t="s">
        <v>80</v>
      </c>
      <c r="L363" s="39" t="s">
        <v>141</v>
      </c>
      <c r="M363" s="38">
        <v>45</v>
      </c>
      <c r="N363" s="3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25"/>
      <c r="P363" s="325"/>
      <c r="Q363" s="325"/>
      <c r="R363" s="32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524</v>
      </c>
      <c r="B364" s="64" t="s">
        <v>525</v>
      </c>
      <c r="C364" s="37">
        <v>4301051257</v>
      </c>
      <c r="D364" s="323">
        <v>4607091389661</v>
      </c>
      <c r="E364" s="323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8" t="s">
        <v>80</v>
      </c>
      <c r="L364" s="39" t="s">
        <v>141</v>
      </c>
      <c r="M364" s="38">
        <v>45</v>
      </c>
      <c r="N364" s="3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25"/>
      <c r="P364" s="325"/>
      <c r="Q364" s="325"/>
      <c r="R364" s="32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17"/>
      <c r="M365" s="318"/>
      <c r="N365" s="314" t="s">
        <v>43</v>
      </c>
      <c r="O365" s="315"/>
      <c r="P365" s="315"/>
      <c r="Q365" s="315"/>
      <c r="R365" s="315"/>
      <c r="S365" s="315"/>
      <c r="T365" s="316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17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8"/>
      <c r="N366" s="314" t="s">
        <v>43</v>
      </c>
      <c r="O366" s="315"/>
      <c r="P366" s="315"/>
      <c r="Q366" s="315"/>
      <c r="R366" s="315"/>
      <c r="S366" s="315"/>
      <c r="T366" s="316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28" t="s">
        <v>225</v>
      </c>
      <c r="B367" s="328"/>
      <c r="C367" s="328"/>
      <c r="D367" s="328"/>
      <c r="E367" s="328"/>
      <c r="F367" s="328"/>
      <c r="G367" s="328"/>
      <c r="H367" s="328"/>
      <c r="I367" s="328"/>
      <c r="J367" s="328"/>
      <c r="K367" s="328"/>
      <c r="L367" s="328"/>
      <c r="M367" s="328"/>
      <c r="N367" s="328"/>
      <c r="O367" s="328"/>
      <c r="P367" s="328"/>
      <c r="Q367" s="328"/>
      <c r="R367" s="328"/>
      <c r="S367" s="328"/>
      <c r="T367" s="328"/>
      <c r="U367" s="328"/>
      <c r="V367" s="328"/>
      <c r="W367" s="328"/>
      <c r="X367" s="328"/>
      <c r="Y367" s="67"/>
      <c r="Z367" s="67"/>
    </row>
    <row r="368" spans="1:53" ht="27" customHeight="1" x14ac:dyDescent="0.25">
      <c r="A368" s="64" t="s">
        <v>526</v>
      </c>
      <c r="B368" s="64" t="s">
        <v>527</v>
      </c>
      <c r="C368" s="37">
        <v>4301060352</v>
      </c>
      <c r="D368" s="323">
        <v>4680115881648</v>
      </c>
      <c r="E368" s="323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8" t="s">
        <v>112</v>
      </c>
      <c r="L368" s="39" t="s">
        <v>79</v>
      </c>
      <c r="M368" s="38">
        <v>35</v>
      </c>
      <c r="N368" s="3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25"/>
      <c r="P368" s="325"/>
      <c r="Q368" s="325"/>
      <c r="R368" s="32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IFERROR(IF(W368=0,"",ROUNDUP(W368/H368,0)*0.01196),"")</f>
        <v/>
      </c>
      <c r="Y368" s="69" t="s">
        <v>48</v>
      </c>
      <c r="Z368" s="70" t="s">
        <v>48</v>
      </c>
      <c r="AD368" s="71"/>
      <c r="BA368" s="270" t="s">
        <v>66</v>
      </c>
    </row>
    <row r="369" spans="1:53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14" t="s">
        <v>43</v>
      </c>
      <c r="O369" s="315"/>
      <c r="P369" s="315"/>
      <c r="Q369" s="315"/>
      <c r="R369" s="315"/>
      <c r="S369" s="315"/>
      <c r="T369" s="316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8"/>
      <c r="N370" s="314" t="s">
        <v>43</v>
      </c>
      <c r="O370" s="315"/>
      <c r="P370" s="315"/>
      <c r="Q370" s="315"/>
      <c r="R370" s="315"/>
      <c r="S370" s="315"/>
      <c r="T370" s="316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14.25" customHeight="1" x14ac:dyDescent="0.25">
      <c r="A371" s="328" t="s">
        <v>103</v>
      </c>
      <c r="B371" s="328"/>
      <c r="C371" s="328"/>
      <c r="D371" s="328"/>
      <c r="E371" s="328"/>
      <c r="F371" s="328"/>
      <c r="G371" s="328"/>
      <c r="H371" s="328"/>
      <c r="I371" s="328"/>
      <c r="J371" s="328"/>
      <c r="K371" s="328"/>
      <c r="L371" s="328"/>
      <c r="M371" s="328"/>
      <c r="N371" s="328"/>
      <c r="O371" s="328"/>
      <c r="P371" s="328"/>
      <c r="Q371" s="328"/>
      <c r="R371" s="328"/>
      <c r="S371" s="328"/>
      <c r="T371" s="328"/>
      <c r="U371" s="328"/>
      <c r="V371" s="328"/>
      <c r="W371" s="328"/>
      <c r="X371" s="328"/>
      <c r="Y371" s="67"/>
      <c r="Z371" s="67"/>
    </row>
    <row r="372" spans="1:53" ht="27" customHeight="1" x14ac:dyDescent="0.25">
      <c r="A372" s="64" t="s">
        <v>528</v>
      </c>
      <c r="B372" s="64" t="s">
        <v>529</v>
      </c>
      <c r="C372" s="37">
        <v>4301170009</v>
      </c>
      <c r="D372" s="323">
        <v>4680115882997</v>
      </c>
      <c r="E372" s="323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8" t="s">
        <v>532</v>
      </c>
      <c r="L372" s="39" t="s">
        <v>531</v>
      </c>
      <c r="M372" s="38">
        <v>150</v>
      </c>
      <c r="N372" s="366" t="s">
        <v>530</v>
      </c>
      <c r="O372" s="325"/>
      <c r="P372" s="325"/>
      <c r="Q372" s="325"/>
      <c r="R372" s="32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IFERROR(IF(W372=0,"",ROUNDUP(W372/H372,0)*0.00673),"")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14" t="s">
        <v>43</v>
      </c>
      <c r="O373" s="315"/>
      <c r="P373" s="315"/>
      <c r="Q373" s="315"/>
      <c r="R373" s="315"/>
      <c r="S373" s="315"/>
      <c r="T373" s="316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17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8"/>
      <c r="N374" s="314" t="s">
        <v>43</v>
      </c>
      <c r="O374" s="315"/>
      <c r="P374" s="315"/>
      <c r="Q374" s="315"/>
      <c r="R374" s="315"/>
      <c r="S374" s="315"/>
      <c r="T374" s="316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6.5" customHeight="1" x14ac:dyDescent="0.25">
      <c r="A375" s="327" t="s">
        <v>533</v>
      </c>
      <c r="B375" s="327"/>
      <c r="C375" s="327"/>
      <c r="D375" s="327"/>
      <c r="E375" s="327"/>
      <c r="F375" s="327"/>
      <c r="G375" s="327"/>
      <c r="H375" s="327"/>
      <c r="I375" s="327"/>
      <c r="J375" s="327"/>
      <c r="K375" s="327"/>
      <c r="L375" s="327"/>
      <c r="M375" s="327"/>
      <c r="N375" s="327"/>
      <c r="O375" s="327"/>
      <c r="P375" s="327"/>
      <c r="Q375" s="327"/>
      <c r="R375" s="327"/>
      <c r="S375" s="327"/>
      <c r="T375" s="327"/>
      <c r="U375" s="327"/>
      <c r="V375" s="327"/>
      <c r="W375" s="327"/>
      <c r="X375" s="327"/>
      <c r="Y375" s="66"/>
      <c r="Z375" s="66"/>
    </row>
    <row r="376" spans="1:53" ht="14.25" customHeight="1" x14ac:dyDescent="0.25">
      <c r="A376" s="328" t="s">
        <v>108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7"/>
      <c r="Z376" s="67"/>
    </row>
    <row r="377" spans="1:53" ht="27" customHeight="1" x14ac:dyDescent="0.25">
      <c r="A377" s="64" t="s">
        <v>534</v>
      </c>
      <c r="B377" s="64" t="s">
        <v>535</v>
      </c>
      <c r="C377" s="37">
        <v>4301020196</v>
      </c>
      <c r="D377" s="323">
        <v>4607091389388</v>
      </c>
      <c r="E377" s="323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8" t="s">
        <v>112</v>
      </c>
      <c r="L377" s="39" t="s">
        <v>141</v>
      </c>
      <c r="M377" s="38">
        <v>35</v>
      </c>
      <c r="N377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25"/>
      <c r="P377" s="325"/>
      <c r="Q377" s="325"/>
      <c r="R377" s="326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536</v>
      </c>
      <c r="B378" s="64" t="s">
        <v>537</v>
      </c>
      <c r="C378" s="37">
        <v>4301020185</v>
      </c>
      <c r="D378" s="323">
        <v>4607091389364</v>
      </c>
      <c r="E378" s="323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8" t="s">
        <v>80</v>
      </c>
      <c r="L378" s="39" t="s">
        <v>141</v>
      </c>
      <c r="M378" s="38">
        <v>35</v>
      </c>
      <c r="N378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25"/>
      <c r="P378" s="325"/>
      <c r="Q378" s="325"/>
      <c r="R378" s="326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17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14" t="s">
        <v>43</v>
      </c>
      <c r="O379" s="315"/>
      <c r="P379" s="315"/>
      <c r="Q379" s="315"/>
      <c r="R379" s="315"/>
      <c r="S379" s="315"/>
      <c r="T379" s="316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14" t="s">
        <v>43</v>
      </c>
      <c r="O380" s="315"/>
      <c r="P380" s="315"/>
      <c r="Q380" s="315"/>
      <c r="R380" s="315"/>
      <c r="S380" s="315"/>
      <c r="T380" s="316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328" t="s">
        <v>76</v>
      </c>
      <c r="B381" s="328"/>
      <c r="C381" s="328"/>
      <c r="D381" s="328"/>
      <c r="E381" s="328"/>
      <c r="F381" s="328"/>
      <c r="G381" s="328"/>
      <c r="H381" s="328"/>
      <c r="I381" s="328"/>
      <c r="J381" s="328"/>
      <c r="K381" s="328"/>
      <c r="L381" s="328"/>
      <c r="M381" s="328"/>
      <c r="N381" s="328"/>
      <c r="O381" s="328"/>
      <c r="P381" s="328"/>
      <c r="Q381" s="328"/>
      <c r="R381" s="328"/>
      <c r="S381" s="328"/>
      <c r="T381" s="328"/>
      <c r="U381" s="328"/>
      <c r="V381" s="328"/>
      <c r="W381" s="328"/>
      <c r="X381" s="328"/>
      <c r="Y381" s="67"/>
      <c r="Z381" s="67"/>
    </row>
    <row r="382" spans="1:53" ht="27" customHeight="1" x14ac:dyDescent="0.25">
      <c r="A382" s="64" t="s">
        <v>538</v>
      </c>
      <c r="B382" s="64" t="s">
        <v>539</v>
      </c>
      <c r="C382" s="37">
        <v>4301031212</v>
      </c>
      <c r="D382" s="323">
        <v>4607091389739</v>
      </c>
      <c r="E382" s="323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111</v>
      </c>
      <c r="M382" s="38">
        <v>45</v>
      </c>
      <c r="N382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25"/>
      <c r="P382" s="325"/>
      <c r="Q382" s="325"/>
      <c r="R382" s="32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ref="W382:W388" si="17"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540</v>
      </c>
      <c r="B383" s="64" t="s">
        <v>541</v>
      </c>
      <c r="C383" s="37">
        <v>4301031247</v>
      </c>
      <c r="D383" s="323">
        <v>4680115883048</v>
      </c>
      <c r="E383" s="323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8" t="s">
        <v>80</v>
      </c>
      <c r="L383" s="39" t="s">
        <v>79</v>
      </c>
      <c r="M383" s="38">
        <v>40</v>
      </c>
      <c r="N383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25"/>
      <c r="P383" s="325"/>
      <c r="Q383" s="325"/>
      <c r="R383" s="32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542</v>
      </c>
      <c r="B384" s="64" t="s">
        <v>543</v>
      </c>
      <c r="C384" s="37">
        <v>4301031176</v>
      </c>
      <c r="D384" s="323">
        <v>4607091389425</v>
      </c>
      <c r="E384" s="323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3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25"/>
      <c r="P384" s="325"/>
      <c r="Q384" s="325"/>
      <c r="R384" s="32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544</v>
      </c>
      <c r="B385" s="64" t="s">
        <v>545</v>
      </c>
      <c r="C385" s="37">
        <v>4301031215</v>
      </c>
      <c r="D385" s="323">
        <v>4680115882911</v>
      </c>
      <c r="E385" s="323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8" t="s">
        <v>177</v>
      </c>
      <c r="L385" s="39" t="s">
        <v>79</v>
      </c>
      <c r="M385" s="38">
        <v>40</v>
      </c>
      <c r="N385" s="359" t="s">
        <v>546</v>
      </c>
      <c r="O385" s="325"/>
      <c r="P385" s="325"/>
      <c r="Q385" s="325"/>
      <c r="R385" s="32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547</v>
      </c>
      <c r="B386" s="64" t="s">
        <v>548</v>
      </c>
      <c r="C386" s="37">
        <v>4301031167</v>
      </c>
      <c r="D386" s="323">
        <v>4680115880771</v>
      </c>
      <c r="E386" s="323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177</v>
      </c>
      <c r="L386" s="39" t="s">
        <v>79</v>
      </c>
      <c r="M386" s="38">
        <v>45</v>
      </c>
      <c r="N386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25"/>
      <c r="P386" s="325"/>
      <c r="Q386" s="325"/>
      <c r="R386" s="32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549</v>
      </c>
      <c r="B387" s="64" t="s">
        <v>550</v>
      </c>
      <c r="C387" s="37">
        <v>4301031173</v>
      </c>
      <c r="D387" s="323">
        <v>4607091389500</v>
      </c>
      <c r="E387" s="323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177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25"/>
      <c r="P387" s="325"/>
      <c r="Q387" s="325"/>
      <c r="R387" s="32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551</v>
      </c>
      <c r="B388" s="64" t="s">
        <v>552</v>
      </c>
      <c r="C388" s="37">
        <v>4301031103</v>
      </c>
      <c r="D388" s="323">
        <v>4680115881983</v>
      </c>
      <c r="E388" s="323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8" t="s">
        <v>177</v>
      </c>
      <c r="L388" s="39" t="s">
        <v>79</v>
      </c>
      <c r="M388" s="38">
        <v>40</v>
      </c>
      <c r="N388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25"/>
      <c r="P388" s="325"/>
      <c r="Q388" s="325"/>
      <c r="R388" s="32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17"/>
      <c r="B389" s="317"/>
      <c r="C389" s="317"/>
      <c r="D389" s="317"/>
      <c r="E389" s="317"/>
      <c r="F389" s="317"/>
      <c r="G389" s="317"/>
      <c r="H389" s="317"/>
      <c r="I389" s="317"/>
      <c r="J389" s="317"/>
      <c r="K389" s="317"/>
      <c r="L389" s="317"/>
      <c r="M389" s="318"/>
      <c r="N389" s="314" t="s">
        <v>43</v>
      </c>
      <c r="O389" s="315"/>
      <c r="P389" s="315"/>
      <c r="Q389" s="315"/>
      <c r="R389" s="315"/>
      <c r="S389" s="315"/>
      <c r="T389" s="316"/>
      <c r="U389" s="43" t="s">
        <v>42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IFERROR(W382/H382,"0")+IFERROR(W383/H383,"0")+IFERROR(W384/H384,"0")+IFERROR(W385/H385,"0")+IFERROR(W386/H386,"0")+IFERROR(W387/H387,"0")+IFERROR(W388/H388,"0")</f>
        <v>0</v>
      </c>
      <c r="X389" s="44">
        <f>IFERROR(IF(X382="",0,X382),"0")+IFERROR(IF(X383="",0,X383),"0")+IFERROR(IF(X384="",0,X384),"0")+IFERROR(IF(X385="",0,X385),"0")+IFERROR(IF(X386="",0,X386),"0")+IFERROR(IF(X387="",0,X387),"0")+IFERROR(IF(X388="",0,X388),"0")</f>
        <v>0</v>
      </c>
      <c r="Y389" s="68"/>
      <c r="Z389" s="68"/>
    </row>
    <row r="390" spans="1:53" x14ac:dyDescent="0.2">
      <c r="A390" s="317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14" t="s">
        <v>43</v>
      </c>
      <c r="O390" s="315"/>
      <c r="P390" s="315"/>
      <c r="Q390" s="315"/>
      <c r="R390" s="315"/>
      <c r="S390" s="315"/>
      <c r="T390" s="316"/>
      <c r="U390" s="43" t="s">
        <v>0</v>
      </c>
      <c r="V390" s="44">
        <f>IFERROR(SUM(V382:V388),"0")</f>
        <v>0</v>
      </c>
      <c r="W390" s="44">
        <f>IFERROR(SUM(W382:W388),"0")</f>
        <v>0</v>
      </c>
      <c r="X390" s="43"/>
      <c r="Y390" s="68"/>
      <c r="Z390" s="68"/>
    </row>
    <row r="391" spans="1:53" ht="14.25" customHeight="1" x14ac:dyDescent="0.25">
      <c r="A391" s="328" t="s">
        <v>103</v>
      </c>
      <c r="B391" s="328"/>
      <c r="C391" s="328"/>
      <c r="D391" s="328"/>
      <c r="E391" s="328"/>
      <c r="F391" s="328"/>
      <c r="G391" s="328"/>
      <c r="H391" s="328"/>
      <c r="I391" s="328"/>
      <c r="J391" s="328"/>
      <c r="K391" s="328"/>
      <c r="L391" s="328"/>
      <c r="M391" s="328"/>
      <c r="N391" s="328"/>
      <c r="O391" s="328"/>
      <c r="P391" s="328"/>
      <c r="Q391" s="328"/>
      <c r="R391" s="328"/>
      <c r="S391" s="328"/>
      <c r="T391" s="328"/>
      <c r="U391" s="328"/>
      <c r="V391" s="328"/>
      <c r="W391" s="328"/>
      <c r="X391" s="328"/>
      <c r="Y391" s="67"/>
      <c r="Z391" s="67"/>
    </row>
    <row r="392" spans="1:53" ht="27" customHeight="1" x14ac:dyDescent="0.25">
      <c r="A392" s="64" t="s">
        <v>553</v>
      </c>
      <c r="B392" s="64" t="s">
        <v>554</v>
      </c>
      <c r="C392" s="37">
        <v>4301170008</v>
      </c>
      <c r="D392" s="323">
        <v>4680115882980</v>
      </c>
      <c r="E392" s="32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532</v>
      </c>
      <c r="L392" s="39" t="s">
        <v>531</v>
      </c>
      <c r="M392" s="38">
        <v>150</v>
      </c>
      <c r="N392" s="35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25"/>
      <c r="P392" s="325"/>
      <c r="Q392" s="325"/>
      <c r="R392" s="32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17"/>
      <c r="M393" s="318"/>
      <c r="N393" s="314" t="s">
        <v>43</v>
      </c>
      <c r="O393" s="315"/>
      <c r="P393" s="315"/>
      <c r="Q393" s="315"/>
      <c r="R393" s="315"/>
      <c r="S393" s="315"/>
      <c r="T393" s="316"/>
      <c r="U393" s="43" t="s">
        <v>42</v>
      </c>
      <c r="V393" s="44">
        <f>IFERROR(V392/H392,"0")</f>
        <v>0</v>
      </c>
      <c r="W393" s="44">
        <f>IFERROR(W392/H392,"0")</f>
        <v>0</v>
      </c>
      <c r="X393" s="44">
        <f>IFERROR(IF(X392="",0,X392),"0")</f>
        <v>0</v>
      </c>
      <c r="Y393" s="68"/>
      <c r="Z393" s="68"/>
    </row>
    <row r="394" spans="1:53" x14ac:dyDescent="0.2">
      <c r="A394" s="317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8"/>
      <c r="N394" s="314" t="s">
        <v>43</v>
      </c>
      <c r="O394" s="315"/>
      <c r="P394" s="315"/>
      <c r="Q394" s="315"/>
      <c r="R394" s="315"/>
      <c r="S394" s="315"/>
      <c r="T394" s="316"/>
      <c r="U394" s="43" t="s">
        <v>0</v>
      </c>
      <c r="V394" s="44">
        <f>IFERROR(SUM(V392:V392),"0")</f>
        <v>0</v>
      </c>
      <c r="W394" s="44">
        <f>IFERROR(SUM(W392:W392),"0")</f>
        <v>0</v>
      </c>
      <c r="X394" s="43"/>
      <c r="Y394" s="68"/>
      <c r="Z394" s="68"/>
    </row>
    <row r="395" spans="1:53" ht="27.75" customHeight="1" x14ac:dyDescent="0.2">
      <c r="A395" s="339" t="s">
        <v>555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55"/>
      <c r="Z395" s="55"/>
    </row>
    <row r="396" spans="1:53" ht="16.5" customHeight="1" x14ac:dyDescent="0.25">
      <c r="A396" s="327" t="s">
        <v>555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66"/>
      <c r="Z396" s="66"/>
    </row>
    <row r="397" spans="1:53" ht="14.25" customHeight="1" x14ac:dyDescent="0.25">
      <c r="A397" s="328" t="s">
        <v>116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67"/>
      <c r="Z397" s="67"/>
    </row>
    <row r="398" spans="1:53" ht="27" customHeight="1" x14ac:dyDescent="0.25">
      <c r="A398" s="64" t="s">
        <v>556</v>
      </c>
      <c r="B398" s="64" t="s">
        <v>557</v>
      </c>
      <c r="C398" s="37">
        <v>4301011371</v>
      </c>
      <c r="D398" s="323">
        <v>4607091389067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141</v>
      </c>
      <c r="M398" s="38">
        <v>55</v>
      </c>
      <c r="N398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25"/>
      <c r="P398" s="325"/>
      <c r="Q398" s="325"/>
      <c r="R398" s="32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6" si="18">IFERROR(IF(V398="",0,CEILING((V398/$H398),1)*$H398),"")</f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4301011363</v>
      </c>
      <c r="D399" s="323">
        <v>4607091383522</v>
      </c>
      <c r="E399" s="323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55</v>
      </c>
      <c r="N399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25"/>
      <c r="P399" s="325"/>
      <c r="Q399" s="325"/>
      <c r="R399" s="32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4301011431</v>
      </c>
      <c r="D400" s="323">
        <v>4607091384437</v>
      </c>
      <c r="E400" s="323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50</v>
      </c>
      <c r="N400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25"/>
      <c r="P400" s="325"/>
      <c r="Q400" s="325"/>
      <c r="R400" s="32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562</v>
      </c>
      <c r="B401" s="64" t="s">
        <v>563</v>
      </c>
      <c r="C401" s="37">
        <v>4301011365</v>
      </c>
      <c r="D401" s="323">
        <v>4607091389104</v>
      </c>
      <c r="E401" s="32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3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25"/>
      <c r="P401" s="325"/>
      <c r="Q401" s="325"/>
      <c r="R401" s="32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564</v>
      </c>
      <c r="B402" s="64" t="s">
        <v>565</v>
      </c>
      <c r="C402" s="37">
        <v>4301011367</v>
      </c>
      <c r="D402" s="323">
        <v>4680115880603</v>
      </c>
      <c r="E402" s="323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25"/>
      <c r="P402" s="325"/>
      <c r="Q402" s="325"/>
      <c r="R402" s="32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566</v>
      </c>
      <c r="B403" s="64" t="s">
        <v>567</v>
      </c>
      <c r="C403" s="37">
        <v>4301011168</v>
      </c>
      <c r="D403" s="323">
        <v>4607091389999</v>
      </c>
      <c r="E403" s="323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25"/>
      <c r="P403" s="325"/>
      <c r="Q403" s="325"/>
      <c r="R403" s="32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568</v>
      </c>
      <c r="B404" s="64" t="s">
        <v>569</v>
      </c>
      <c r="C404" s="37">
        <v>4301011372</v>
      </c>
      <c r="D404" s="323">
        <v>4680115882782</v>
      </c>
      <c r="E404" s="323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50</v>
      </c>
      <c r="N404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25"/>
      <c r="P404" s="325"/>
      <c r="Q404" s="325"/>
      <c r="R404" s="32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570</v>
      </c>
      <c r="B405" s="64" t="s">
        <v>571</v>
      </c>
      <c r="C405" s="37">
        <v>4301011190</v>
      </c>
      <c r="D405" s="323">
        <v>4607091389098</v>
      </c>
      <c r="E405" s="323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80</v>
      </c>
      <c r="L405" s="39" t="s">
        <v>141</v>
      </c>
      <c r="M405" s="38">
        <v>50</v>
      </c>
      <c r="N405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25"/>
      <c r="P405" s="325"/>
      <c r="Q405" s="325"/>
      <c r="R405" s="32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572</v>
      </c>
      <c r="B406" s="64" t="s">
        <v>573</v>
      </c>
      <c r="C406" s="37">
        <v>4301011366</v>
      </c>
      <c r="D406" s="323">
        <v>4607091389982</v>
      </c>
      <c r="E406" s="32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3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25"/>
      <c r="P406" s="325"/>
      <c r="Q406" s="325"/>
      <c r="R406" s="32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x14ac:dyDescent="0.2">
      <c r="A407" s="317"/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18"/>
      <c r="N407" s="314" t="s">
        <v>43</v>
      </c>
      <c r="O407" s="315"/>
      <c r="P407" s="315"/>
      <c r="Q407" s="315"/>
      <c r="R407" s="315"/>
      <c r="S407" s="315"/>
      <c r="T407" s="316"/>
      <c r="U407" s="43" t="s">
        <v>42</v>
      </c>
      <c r="V407" s="44">
        <f>IFERROR(V398/H398,"0")+IFERROR(V399/H399,"0")+IFERROR(V400/H400,"0")+IFERROR(V401/H401,"0")+IFERROR(V402/H402,"0")+IFERROR(V403/H403,"0")+IFERROR(V404/H404,"0")+IFERROR(V405/H405,"0")+IFERROR(V406/H406,"0")</f>
        <v>0</v>
      </c>
      <c r="W407" s="44">
        <f>IFERROR(W398/H398,"0")+IFERROR(W399/H399,"0")+IFERROR(W400/H400,"0")+IFERROR(W401/H401,"0")+IFERROR(W402/H402,"0")+IFERROR(W403/H403,"0")+IFERROR(W404/H404,"0")+IFERROR(W405/H405,"0")+IFERROR(W406/H406,"0")</f>
        <v>0</v>
      </c>
      <c r="X407" s="44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68"/>
      <c r="Z407" s="68"/>
    </row>
    <row r="408" spans="1:53" x14ac:dyDescent="0.2">
      <c r="A408" s="317"/>
      <c r="B408" s="317"/>
      <c r="C408" s="317"/>
      <c r="D408" s="317"/>
      <c r="E408" s="317"/>
      <c r="F408" s="317"/>
      <c r="G408" s="317"/>
      <c r="H408" s="317"/>
      <c r="I408" s="317"/>
      <c r="J408" s="317"/>
      <c r="K408" s="317"/>
      <c r="L408" s="317"/>
      <c r="M408" s="318"/>
      <c r="N408" s="314" t="s">
        <v>43</v>
      </c>
      <c r="O408" s="315"/>
      <c r="P408" s="315"/>
      <c r="Q408" s="315"/>
      <c r="R408" s="315"/>
      <c r="S408" s="315"/>
      <c r="T408" s="316"/>
      <c r="U408" s="43" t="s">
        <v>0</v>
      </c>
      <c r="V408" s="44">
        <f>IFERROR(SUM(V398:V406),"0")</f>
        <v>0</v>
      </c>
      <c r="W408" s="44">
        <f>IFERROR(SUM(W398:W406),"0")</f>
        <v>0</v>
      </c>
      <c r="X408" s="43"/>
      <c r="Y408" s="68"/>
      <c r="Z408" s="68"/>
    </row>
    <row r="409" spans="1:53" ht="14.25" customHeight="1" x14ac:dyDescent="0.25">
      <c r="A409" s="328" t="s">
        <v>108</v>
      </c>
      <c r="B409" s="328"/>
      <c r="C409" s="328"/>
      <c r="D409" s="328"/>
      <c r="E409" s="328"/>
      <c r="F409" s="328"/>
      <c r="G409" s="328"/>
      <c r="H409" s="328"/>
      <c r="I409" s="328"/>
      <c r="J409" s="328"/>
      <c r="K409" s="328"/>
      <c r="L409" s="328"/>
      <c r="M409" s="328"/>
      <c r="N409" s="328"/>
      <c r="O409" s="328"/>
      <c r="P409" s="328"/>
      <c r="Q409" s="328"/>
      <c r="R409" s="328"/>
      <c r="S409" s="328"/>
      <c r="T409" s="328"/>
      <c r="U409" s="328"/>
      <c r="V409" s="328"/>
      <c r="W409" s="328"/>
      <c r="X409" s="328"/>
      <c r="Y409" s="67"/>
      <c r="Z409" s="67"/>
    </row>
    <row r="410" spans="1:53" ht="16.5" customHeight="1" x14ac:dyDescent="0.25">
      <c r="A410" s="64" t="s">
        <v>574</v>
      </c>
      <c r="B410" s="64" t="s">
        <v>575</v>
      </c>
      <c r="C410" s="37">
        <v>4301020222</v>
      </c>
      <c r="D410" s="323">
        <v>4607091388930</v>
      </c>
      <c r="E410" s="323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55</v>
      </c>
      <c r="N410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25"/>
      <c r="P410" s="325"/>
      <c r="Q410" s="325"/>
      <c r="R410" s="326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16.5" customHeight="1" x14ac:dyDescent="0.25">
      <c r="A411" s="64" t="s">
        <v>576</v>
      </c>
      <c r="B411" s="64" t="s">
        <v>577</v>
      </c>
      <c r="C411" s="37">
        <v>4301020206</v>
      </c>
      <c r="D411" s="323">
        <v>4680115880054</v>
      </c>
      <c r="E411" s="32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25"/>
      <c r="P411" s="325"/>
      <c r="Q411" s="325"/>
      <c r="R411" s="326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17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17"/>
      <c r="M412" s="318"/>
      <c r="N412" s="314" t="s">
        <v>43</v>
      </c>
      <c r="O412" s="315"/>
      <c r="P412" s="315"/>
      <c r="Q412" s="315"/>
      <c r="R412" s="315"/>
      <c r="S412" s="315"/>
      <c r="T412" s="316"/>
      <c r="U412" s="43" t="s">
        <v>42</v>
      </c>
      <c r="V412" s="44">
        <f>IFERROR(V410/H410,"0")+IFERROR(V411/H411,"0")</f>
        <v>0</v>
      </c>
      <c r="W412" s="44">
        <f>IFERROR(W410/H410,"0")+IFERROR(W411/H411,"0")</f>
        <v>0</v>
      </c>
      <c r="X412" s="44">
        <f>IFERROR(IF(X410="",0,X410),"0")+IFERROR(IF(X411="",0,X411),"0")</f>
        <v>0</v>
      </c>
      <c r="Y412" s="68"/>
      <c r="Z412" s="68"/>
    </row>
    <row r="413" spans="1:53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17"/>
      <c r="M413" s="318"/>
      <c r="N413" s="314" t="s">
        <v>43</v>
      </c>
      <c r="O413" s="315"/>
      <c r="P413" s="315"/>
      <c r="Q413" s="315"/>
      <c r="R413" s="315"/>
      <c r="S413" s="315"/>
      <c r="T413" s="316"/>
      <c r="U413" s="43" t="s">
        <v>0</v>
      </c>
      <c r="V413" s="44">
        <f>IFERROR(SUM(V410:V411),"0")</f>
        <v>0</v>
      </c>
      <c r="W413" s="44">
        <f>IFERROR(SUM(W410:W411),"0")</f>
        <v>0</v>
      </c>
      <c r="X413" s="43"/>
      <c r="Y413" s="68"/>
      <c r="Z413" s="68"/>
    </row>
    <row r="414" spans="1:53" ht="14.25" customHeight="1" x14ac:dyDescent="0.25">
      <c r="A414" s="328" t="s">
        <v>76</v>
      </c>
      <c r="B414" s="328"/>
      <c r="C414" s="328"/>
      <c r="D414" s="328"/>
      <c r="E414" s="328"/>
      <c r="F414" s="328"/>
      <c r="G414" s="328"/>
      <c r="H414" s="328"/>
      <c r="I414" s="328"/>
      <c r="J414" s="328"/>
      <c r="K414" s="328"/>
      <c r="L414" s="328"/>
      <c r="M414" s="328"/>
      <c r="N414" s="328"/>
      <c r="O414" s="328"/>
      <c r="P414" s="328"/>
      <c r="Q414" s="328"/>
      <c r="R414" s="328"/>
      <c r="S414" s="328"/>
      <c r="T414" s="328"/>
      <c r="U414" s="328"/>
      <c r="V414" s="328"/>
      <c r="W414" s="328"/>
      <c r="X414" s="328"/>
      <c r="Y414" s="67"/>
      <c r="Z414" s="67"/>
    </row>
    <row r="415" spans="1:53" ht="27" customHeight="1" x14ac:dyDescent="0.25">
      <c r="A415" s="64" t="s">
        <v>578</v>
      </c>
      <c r="B415" s="64" t="s">
        <v>579</v>
      </c>
      <c r="C415" s="37">
        <v>4301031252</v>
      </c>
      <c r="D415" s="323">
        <v>4680115883116</v>
      </c>
      <c r="E415" s="32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60</v>
      </c>
      <c r="N415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25"/>
      <c r="P415" s="325"/>
      <c r="Q415" s="325"/>
      <c r="R415" s="326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ref="W415:W420" si="19"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580</v>
      </c>
      <c r="B416" s="64" t="s">
        <v>581</v>
      </c>
      <c r="C416" s="37">
        <v>4301031248</v>
      </c>
      <c r="D416" s="323">
        <v>4680115883093</v>
      </c>
      <c r="E416" s="32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25"/>
      <c r="P416" s="325"/>
      <c r="Q416" s="325"/>
      <c r="R416" s="32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582</v>
      </c>
      <c r="B417" s="64" t="s">
        <v>583</v>
      </c>
      <c r="C417" s="37">
        <v>4301031250</v>
      </c>
      <c r="D417" s="323">
        <v>4680115883109</v>
      </c>
      <c r="E417" s="32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25"/>
      <c r="P417" s="325"/>
      <c r="Q417" s="325"/>
      <c r="R417" s="32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584</v>
      </c>
      <c r="B418" s="64" t="s">
        <v>585</v>
      </c>
      <c r="C418" s="37">
        <v>4301031249</v>
      </c>
      <c r="D418" s="323">
        <v>4680115882072</v>
      </c>
      <c r="E418" s="323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111</v>
      </c>
      <c r="M418" s="38">
        <v>60</v>
      </c>
      <c r="N418" s="340" t="s">
        <v>586</v>
      </c>
      <c r="O418" s="325"/>
      <c r="P418" s="325"/>
      <c r="Q418" s="325"/>
      <c r="R418" s="32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587</v>
      </c>
      <c r="B419" s="64" t="s">
        <v>588</v>
      </c>
      <c r="C419" s="37">
        <v>4301031251</v>
      </c>
      <c r="D419" s="323">
        <v>4680115882102</v>
      </c>
      <c r="E419" s="323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341" t="s">
        <v>589</v>
      </c>
      <c r="O419" s="325"/>
      <c r="P419" s="325"/>
      <c r="Q419" s="325"/>
      <c r="R419" s="32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4301031253</v>
      </c>
      <c r="D420" s="323">
        <v>4680115882096</v>
      </c>
      <c r="E420" s="323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2" t="s">
        <v>592</v>
      </c>
      <c r="O420" s="325"/>
      <c r="P420" s="325"/>
      <c r="Q420" s="325"/>
      <c r="R420" s="32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x14ac:dyDescent="0.2">
      <c r="A421" s="317"/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8"/>
      <c r="N421" s="314" t="s">
        <v>43</v>
      </c>
      <c r="O421" s="315"/>
      <c r="P421" s="315"/>
      <c r="Q421" s="315"/>
      <c r="R421" s="315"/>
      <c r="S421" s="315"/>
      <c r="T421" s="316"/>
      <c r="U421" s="43" t="s">
        <v>42</v>
      </c>
      <c r="V421" s="44">
        <f>IFERROR(V415/H415,"0")+IFERROR(V416/H416,"0")+IFERROR(V417/H417,"0")+IFERROR(V418/H418,"0")+IFERROR(V419/H419,"0")+IFERROR(V420/H420,"0")</f>
        <v>0</v>
      </c>
      <c r="W421" s="44">
        <f>IFERROR(W415/H415,"0")+IFERROR(W416/H416,"0")+IFERROR(W417/H417,"0")+IFERROR(W418/H418,"0")+IFERROR(W419/H419,"0")+IFERROR(W420/H420,"0")</f>
        <v>0</v>
      </c>
      <c r="X421" s="44">
        <f>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17"/>
      <c r="B422" s="317"/>
      <c r="C422" s="317"/>
      <c r="D422" s="317"/>
      <c r="E422" s="317"/>
      <c r="F422" s="317"/>
      <c r="G422" s="317"/>
      <c r="H422" s="317"/>
      <c r="I422" s="317"/>
      <c r="J422" s="317"/>
      <c r="K422" s="317"/>
      <c r="L422" s="317"/>
      <c r="M422" s="318"/>
      <c r="N422" s="314" t="s">
        <v>43</v>
      </c>
      <c r="O422" s="315"/>
      <c r="P422" s="315"/>
      <c r="Q422" s="315"/>
      <c r="R422" s="315"/>
      <c r="S422" s="315"/>
      <c r="T422" s="316"/>
      <c r="U422" s="43" t="s">
        <v>0</v>
      </c>
      <c r="V422" s="44">
        <f>IFERROR(SUM(V415:V420),"0")</f>
        <v>0</v>
      </c>
      <c r="W422" s="44">
        <f>IFERROR(SUM(W415:W420),"0")</f>
        <v>0</v>
      </c>
      <c r="X422" s="43"/>
      <c r="Y422" s="68"/>
      <c r="Z422" s="68"/>
    </row>
    <row r="423" spans="1:53" ht="14.25" customHeight="1" x14ac:dyDescent="0.25">
      <c r="A423" s="328" t="s">
        <v>81</v>
      </c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8"/>
      <c r="M423" s="328"/>
      <c r="N423" s="328"/>
      <c r="O423" s="328"/>
      <c r="P423" s="328"/>
      <c r="Q423" s="328"/>
      <c r="R423" s="328"/>
      <c r="S423" s="328"/>
      <c r="T423" s="328"/>
      <c r="U423" s="328"/>
      <c r="V423" s="328"/>
      <c r="W423" s="328"/>
      <c r="X423" s="328"/>
      <c r="Y423" s="67"/>
      <c r="Z423" s="67"/>
    </row>
    <row r="424" spans="1:53" ht="16.5" customHeight="1" x14ac:dyDescent="0.25">
      <c r="A424" s="64" t="s">
        <v>593</v>
      </c>
      <c r="B424" s="64" t="s">
        <v>594</v>
      </c>
      <c r="C424" s="37">
        <v>4301051230</v>
      </c>
      <c r="D424" s="323">
        <v>4607091383409</v>
      </c>
      <c r="E424" s="323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3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25"/>
      <c r="P424" s="325"/>
      <c r="Q424" s="325"/>
      <c r="R424" s="326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16.5" customHeight="1" x14ac:dyDescent="0.25">
      <c r="A425" s="64" t="s">
        <v>595</v>
      </c>
      <c r="B425" s="64" t="s">
        <v>596</v>
      </c>
      <c r="C425" s="37">
        <v>4301051231</v>
      </c>
      <c r="D425" s="323">
        <v>4607091383416</v>
      </c>
      <c r="E425" s="323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25"/>
      <c r="P425" s="325"/>
      <c r="Q425" s="325"/>
      <c r="R425" s="32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17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17"/>
      <c r="M426" s="318"/>
      <c r="N426" s="314" t="s">
        <v>43</v>
      </c>
      <c r="O426" s="315"/>
      <c r="P426" s="315"/>
      <c r="Q426" s="315"/>
      <c r="R426" s="315"/>
      <c r="S426" s="315"/>
      <c r="T426" s="316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17"/>
      <c r="M427" s="318"/>
      <c r="N427" s="314" t="s">
        <v>43</v>
      </c>
      <c r="O427" s="315"/>
      <c r="P427" s="315"/>
      <c r="Q427" s="315"/>
      <c r="R427" s="315"/>
      <c r="S427" s="315"/>
      <c r="T427" s="316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27.75" customHeight="1" x14ac:dyDescent="0.2">
      <c r="A428" s="339" t="s">
        <v>597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55"/>
      <c r="Z428" s="55"/>
    </row>
    <row r="429" spans="1:53" ht="16.5" customHeight="1" x14ac:dyDescent="0.25">
      <c r="A429" s="327" t="s">
        <v>598</v>
      </c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7"/>
      <c r="N429" s="327"/>
      <c r="O429" s="327"/>
      <c r="P429" s="327"/>
      <c r="Q429" s="327"/>
      <c r="R429" s="327"/>
      <c r="S429" s="327"/>
      <c r="T429" s="327"/>
      <c r="U429" s="327"/>
      <c r="V429" s="327"/>
      <c r="W429" s="327"/>
      <c r="X429" s="327"/>
      <c r="Y429" s="66"/>
      <c r="Z429" s="66"/>
    </row>
    <row r="430" spans="1:53" ht="14.25" customHeight="1" x14ac:dyDescent="0.25">
      <c r="A430" s="328" t="s">
        <v>116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67"/>
      <c r="Z430" s="67"/>
    </row>
    <row r="431" spans="1:53" ht="27" customHeight="1" x14ac:dyDescent="0.25">
      <c r="A431" s="64" t="s">
        <v>599</v>
      </c>
      <c r="B431" s="64" t="s">
        <v>600</v>
      </c>
      <c r="C431" s="37">
        <v>4301011585</v>
      </c>
      <c r="D431" s="323">
        <v>4640242180441</v>
      </c>
      <c r="E431" s="323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335" t="s">
        <v>601</v>
      </c>
      <c r="O431" s="325"/>
      <c r="P431" s="325"/>
      <c r="Q431" s="325"/>
      <c r="R431" s="326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ht="27" customHeight="1" x14ac:dyDescent="0.25">
      <c r="A432" s="64" t="s">
        <v>602</v>
      </c>
      <c r="B432" s="64" t="s">
        <v>603</v>
      </c>
      <c r="C432" s="37">
        <v>4301011584</v>
      </c>
      <c r="D432" s="323">
        <v>4640242180564</v>
      </c>
      <c r="E432" s="323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6" t="s">
        <v>604</v>
      </c>
      <c r="O432" s="325"/>
      <c r="P432" s="325"/>
      <c r="Q432" s="325"/>
      <c r="R432" s="326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x14ac:dyDescent="0.2">
      <c r="A433" s="317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14" t="s">
        <v>43</v>
      </c>
      <c r="O433" s="315"/>
      <c r="P433" s="315"/>
      <c r="Q433" s="315"/>
      <c r="R433" s="315"/>
      <c r="S433" s="315"/>
      <c r="T433" s="316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14" t="s">
        <v>43</v>
      </c>
      <c r="O434" s="315"/>
      <c r="P434" s="315"/>
      <c r="Q434" s="315"/>
      <c r="R434" s="315"/>
      <c r="S434" s="315"/>
      <c r="T434" s="316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14.25" customHeight="1" x14ac:dyDescent="0.25">
      <c r="A435" s="328" t="s">
        <v>108</v>
      </c>
      <c r="B435" s="328"/>
      <c r="C435" s="328"/>
      <c r="D435" s="328"/>
      <c r="E435" s="328"/>
      <c r="F435" s="328"/>
      <c r="G435" s="328"/>
      <c r="H435" s="328"/>
      <c r="I435" s="328"/>
      <c r="J435" s="328"/>
      <c r="K435" s="328"/>
      <c r="L435" s="328"/>
      <c r="M435" s="328"/>
      <c r="N435" s="328"/>
      <c r="O435" s="328"/>
      <c r="P435" s="328"/>
      <c r="Q435" s="328"/>
      <c r="R435" s="328"/>
      <c r="S435" s="328"/>
      <c r="T435" s="328"/>
      <c r="U435" s="328"/>
      <c r="V435" s="328"/>
      <c r="W435" s="328"/>
      <c r="X435" s="328"/>
      <c r="Y435" s="67"/>
      <c r="Z435" s="67"/>
    </row>
    <row r="436" spans="1:53" ht="27" customHeight="1" x14ac:dyDescent="0.25">
      <c r="A436" s="64" t="s">
        <v>605</v>
      </c>
      <c r="B436" s="64" t="s">
        <v>606</v>
      </c>
      <c r="C436" s="37">
        <v>4301020260</v>
      </c>
      <c r="D436" s="323">
        <v>4640242180526</v>
      </c>
      <c r="E436" s="323"/>
      <c r="F436" s="63">
        <v>1.8</v>
      </c>
      <c r="G436" s="38">
        <v>6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111</v>
      </c>
      <c r="M436" s="38">
        <v>50</v>
      </c>
      <c r="N436" s="333" t="s">
        <v>607</v>
      </c>
      <c r="O436" s="325"/>
      <c r="P436" s="325"/>
      <c r="Q436" s="325"/>
      <c r="R436" s="326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16.5" customHeight="1" x14ac:dyDescent="0.25">
      <c r="A437" s="64" t="s">
        <v>608</v>
      </c>
      <c r="B437" s="64" t="s">
        <v>609</v>
      </c>
      <c r="C437" s="37">
        <v>4301020269</v>
      </c>
      <c r="D437" s="323">
        <v>4640242180519</v>
      </c>
      <c r="E437" s="323"/>
      <c r="F437" s="63">
        <v>1.35</v>
      </c>
      <c r="G437" s="38">
        <v>8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141</v>
      </c>
      <c r="M437" s="38">
        <v>50</v>
      </c>
      <c r="N437" s="334" t="s">
        <v>610</v>
      </c>
      <c r="O437" s="325"/>
      <c r="P437" s="325"/>
      <c r="Q437" s="325"/>
      <c r="R437" s="32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17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17"/>
      <c r="M438" s="318"/>
      <c r="N438" s="314" t="s">
        <v>43</v>
      </c>
      <c r="O438" s="315"/>
      <c r="P438" s="315"/>
      <c r="Q438" s="315"/>
      <c r="R438" s="315"/>
      <c r="S438" s="315"/>
      <c r="T438" s="316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17"/>
      <c r="M439" s="318"/>
      <c r="N439" s="314" t="s">
        <v>43</v>
      </c>
      <c r="O439" s="315"/>
      <c r="P439" s="315"/>
      <c r="Q439" s="315"/>
      <c r="R439" s="315"/>
      <c r="S439" s="315"/>
      <c r="T439" s="316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28" t="s">
        <v>76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67"/>
      <c r="Z440" s="67"/>
    </row>
    <row r="441" spans="1:53" ht="27" customHeight="1" x14ac:dyDescent="0.25">
      <c r="A441" s="64" t="s">
        <v>611</v>
      </c>
      <c r="B441" s="64" t="s">
        <v>612</v>
      </c>
      <c r="C441" s="37">
        <v>4301031280</v>
      </c>
      <c r="D441" s="323">
        <v>4640242180816</v>
      </c>
      <c r="E441" s="323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330" t="s">
        <v>613</v>
      </c>
      <c r="O441" s="325"/>
      <c r="P441" s="325"/>
      <c r="Q441" s="325"/>
      <c r="R441" s="32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27" customHeight="1" x14ac:dyDescent="0.25">
      <c r="A442" s="64" t="s">
        <v>614</v>
      </c>
      <c r="B442" s="64" t="s">
        <v>615</v>
      </c>
      <c r="C442" s="37">
        <v>4301031244</v>
      </c>
      <c r="D442" s="323">
        <v>4640242180595</v>
      </c>
      <c r="E442" s="323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1" t="s">
        <v>616</v>
      </c>
      <c r="O442" s="325"/>
      <c r="P442" s="325"/>
      <c r="Q442" s="325"/>
      <c r="R442" s="32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17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17"/>
      <c r="M443" s="318"/>
      <c r="N443" s="314" t="s">
        <v>43</v>
      </c>
      <c r="O443" s="315"/>
      <c r="P443" s="315"/>
      <c r="Q443" s="315"/>
      <c r="R443" s="315"/>
      <c r="S443" s="315"/>
      <c r="T443" s="316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17"/>
      <c r="M444" s="318"/>
      <c r="N444" s="314" t="s">
        <v>43</v>
      </c>
      <c r="O444" s="315"/>
      <c r="P444" s="315"/>
      <c r="Q444" s="315"/>
      <c r="R444" s="315"/>
      <c r="S444" s="315"/>
      <c r="T444" s="316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28" t="s">
        <v>81</v>
      </c>
      <c r="B445" s="328"/>
      <c r="C445" s="328"/>
      <c r="D445" s="328"/>
      <c r="E445" s="328"/>
      <c r="F445" s="328"/>
      <c r="G445" s="328"/>
      <c r="H445" s="328"/>
      <c r="I445" s="328"/>
      <c r="J445" s="328"/>
      <c r="K445" s="328"/>
      <c r="L445" s="328"/>
      <c r="M445" s="328"/>
      <c r="N445" s="328"/>
      <c r="O445" s="328"/>
      <c r="P445" s="328"/>
      <c r="Q445" s="328"/>
      <c r="R445" s="328"/>
      <c r="S445" s="328"/>
      <c r="T445" s="328"/>
      <c r="U445" s="328"/>
      <c r="V445" s="328"/>
      <c r="W445" s="328"/>
      <c r="X445" s="328"/>
      <c r="Y445" s="67"/>
      <c r="Z445" s="67"/>
    </row>
    <row r="446" spans="1:53" ht="27" customHeight="1" x14ac:dyDescent="0.25">
      <c r="A446" s="64" t="s">
        <v>617</v>
      </c>
      <c r="B446" s="64" t="s">
        <v>618</v>
      </c>
      <c r="C446" s="37">
        <v>4301051510</v>
      </c>
      <c r="D446" s="323">
        <v>4640242180540</v>
      </c>
      <c r="E446" s="323"/>
      <c r="F446" s="63">
        <v>1.3</v>
      </c>
      <c r="G446" s="38">
        <v>6</v>
      </c>
      <c r="H446" s="63">
        <v>7.8</v>
      </c>
      <c r="I446" s="63">
        <v>8.3640000000000008</v>
      </c>
      <c r="J446" s="38">
        <v>56</v>
      </c>
      <c r="K446" s="38" t="s">
        <v>112</v>
      </c>
      <c r="L446" s="39" t="s">
        <v>79</v>
      </c>
      <c r="M446" s="38">
        <v>30</v>
      </c>
      <c r="N446" s="332" t="s">
        <v>619</v>
      </c>
      <c r="O446" s="325"/>
      <c r="P446" s="325"/>
      <c r="Q446" s="325"/>
      <c r="R446" s="326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620</v>
      </c>
      <c r="B447" s="64" t="s">
        <v>621</v>
      </c>
      <c r="C447" s="37">
        <v>4301051508</v>
      </c>
      <c r="D447" s="323">
        <v>4640242180557</v>
      </c>
      <c r="E447" s="323"/>
      <c r="F447" s="63">
        <v>0.5</v>
      </c>
      <c r="G447" s="38">
        <v>6</v>
      </c>
      <c r="H447" s="63">
        <v>3</v>
      </c>
      <c r="I447" s="63">
        <v>3.2839999999999998</v>
      </c>
      <c r="J447" s="38">
        <v>156</v>
      </c>
      <c r="K447" s="38" t="s">
        <v>80</v>
      </c>
      <c r="L447" s="39" t="s">
        <v>79</v>
      </c>
      <c r="M447" s="38">
        <v>30</v>
      </c>
      <c r="N447" s="324" t="s">
        <v>622</v>
      </c>
      <c r="O447" s="325"/>
      <c r="P447" s="325"/>
      <c r="Q447" s="325"/>
      <c r="R447" s="32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8"/>
      <c r="N448" s="314" t="s">
        <v>43</v>
      </c>
      <c r="O448" s="315"/>
      <c r="P448" s="315"/>
      <c r="Q448" s="315"/>
      <c r="R448" s="315"/>
      <c r="S448" s="315"/>
      <c r="T448" s="316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17"/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8"/>
      <c r="N449" s="314" t="s">
        <v>43</v>
      </c>
      <c r="O449" s="315"/>
      <c r="P449" s="315"/>
      <c r="Q449" s="315"/>
      <c r="R449" s="315"/>
      <c r="S449" s="315"/>
      <c r="T449" s="316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6.5" customHeight="1" x14ac:dyDescent="0.25">
      <c r="A450" s="327" t="s">
        <v>623</v>
      </c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66"/>
      <c r="Z450" s="66"/>
    </row>
    <row r="451" spans="1:53" ht="14.25" customHeight="1" x14ac:dyDescent="0.25">
      <c r="A451" s="328" t="s">
        <v>81</v>
      </c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67"/>
      <c r="Z451" s="67"/>
    </row>
    <row r="452" spans="1:53" ht="16.5" customHeight="1" x14ac:dyDescent="0.25">
      <c r="A452" s="64" t="s">
        <v>624</v>
      </c>
      <c r="B452" s="64" t="s">
        <v>625</v>
      </c>
      <c r="C452" s="37">
        <v>4301051310</v>
      </c>
      <c r="D452" s="323">
        <v>4680115880870</v>
      </c>
      <c r="E452" s="323"/>
      <c r="F452" s="63">
        <v>1.3</v>
      </c>
      <c r="G452" s="38">
        <v>6</v>
      </c>
      <c r="H452" s="63">
        <v>7.8</v>
      </c>
      <c r="I452" s="63">
        <v>8.3640000000000008</v>
      </c>
      <c r="J452" s="38">
        <v>56</v>
      </c>
      <c r="K452" s="38" t="s">
        <v>112</v>
      </c>
      <c r="L452" s="39" t="s">
        <v>141</v>
      </c>
      <c r="M452" s="38">
        <v>40</v>
      </c>
      <c r="N452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25"/>
      <c r="P452" s="325"/>
      <c r="Q452" s="325"/>
      <c r="R452" s="32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17"/>
      <c r="M453" s="318"/>
      <c r="N453" s="314" t="s">
        <v>43</v>
      </c>
      <c r="O453" s="315"/>
      <c r="P453" s="315"/>
      <c r="Q453" s="315"/>
      <c r="R453" s="315"/>
      <c r="S453" s="315"/>
      <c r="T453" s="316"/>
      <c r="U453" s="43" t="s">
        <v>42</v>
      </c>
      <c r="V453" s="44">
        <f>IFERROR(V452/H452,"0")</f>
        <v>0</v>
      </c>
      <c r="W453" s="44">
        <f>IFERROR(W452/H452,"0")</f>
        <v>0</v>
      </c>
      <c r="X453" s="44">
        <f>IFERROR(IF(X452="",0,X452),"0")</f>
        <v>0</v>
      </c>
      <c r="Y453" s="68"/>
      <c r="Z453" s="68"/>
    </row>
    <row r="454" spans="1:53" x14ac:dyDescent="0.2">
      <c r="A454" s="317"/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8"/>
      <c r="N454" s="314" t="s">
        <v>43</v>
      </c>
      <c r="O454" s="315"/>
      <c r="P454" s="315"/>
      <c r="Q454" s="315"/>
      <c r="R454" s="315"/>
      <c r="S454" s="315"/>
      <c r="T454" s="316"/>
      <c r="U454" s="43" t="s">
        <v>0</v>
      </c>
      <c r="V454" s="44">
        <f>IFERROR(SUM(V452:V452),"0")</f>
        <v>0</v>
      </c>
      <c r="W454" s="44">
        <f>IFERROR(SUM(W452:W452),"0")</f>
        <v>0</v>
      </c>
      <c r="X454" s="43"/>
      <c r="Y454" s="68"/>
      <c r="Z454" s="68"/>
    </row>
    <row r="455" spans="1:53" ht="15" customHeight="1" x14ac:dyDescent="0.2">
      <c r="A455" s="317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22"/>
      <c r="N455" s="319" t="s">
        <v>36</v>
      </c>
      <c r="O455" s="320"/>
      <c r="P455" s="320"/>
      <c r="Q455" s="320"/>
      <c r="R455" s="320"/>
      <c r="S455" s="320"/>
      <c r="T455" s="321"/>
      <c r="U455" s="43" t="s">
        <v>0</v>
      </c>
      <c r="V455" s="44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18000</v>
      </c>
      <c r="W455" s="44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18015</v>
      </c>
      <c r="X455" s="43"/>
      <c r="Y455" s="68"/>
      <c r="Z455" s="68"/>
    </row>
    <row r="456" spans="1:53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22"/>
      <c r="N456" s="319" t="s">
        <v>37</v>
      </c>
      <c r="O456" s="320"/>
      <c r="P456" s="320"/>
      <c r="Q456" s="320"/>
      <c r="R456" s="320"/>
      <c r="S456" s="320"/>
      <c r="T456" s="321"/>
      <c r="U456" s="43" t="s">
        <v>0</v>
      </c>
      <c r="V45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18576</v>
      </c>
      <c r="W45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18591.48</v>
      </c>
      <c r="X456" s="43"/>
      <c r="Y456" s="68"/>
      <c r="Z456" s="68"/>
    </row>
    <row r="457" spans="1:53" x14ac:dyDescent="0.2">
      <c r="A457" s="317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22"/>
      <c r="N457" s="319" t="s">
        <v>38</v>
      </c>
      <c r="O457" s="320"/>
      <c r="P457" s="320"/>
      <c r="Q457" s="320"/>
      <c r="R457" s="320"/>
      <c r="S457" s="320"/>
      <c r="T457" s="321"/>
      <c r="U457" s="43" t="s">
        <v>23</v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25</v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26</v>
      </c>
      <c r="X457" s="43"/>
      <c r="Y457" s="68"/>
      <c r="Z457" s="68"/>
    </row>
    <row r="458" spans="1:53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22"/>
      <c r="N458" s="319" t="s">
        <v>39</v>
      </c>
      <c r="O458" s="320"/>
      <c r="P458" s="320"/>
      <c r="Q458" s="320"/>
      <c r="R458" s="320"/>
      <c r="S458" s="320"/>
      <c r="T458" s="321"/>
      <c r="U458" s="43" t="s">
        <v>0</v>
      </c>
      <c r="V458" s="44">
        <f>GrossWeightTotal+PalletQtyTotal*25</f>
        <v>19201</v>
      </c>
      <c r="W458" s="44">
        <f>GrossWeightTotalR+PalletQtyTotalR*25</f>
        <v>19241.48</v>
      </c>
      <c r="X458" s="43"/>
      <c r="Y458" s="68"/>
      <c r="Z458" s="68"/>
    </row>
    <row r="459" spans="1:53" x14ac:dyDescent="0.2">
      <c r="A459" s="317"/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22"/>
      <c r="N459" s="319" t="s">
        <v>40</v>
      </c>
      <c r="O459" s="320"/>
      <c r="P459" s="320"/>
      <c r="Q459" s="320"/>
      <c r="R459" s="320"/>
      <c r="S459" s="320"/>
      <c r="T459" s="321"/>
      <c r="U459" s="43" t="s">
        <v>23</v>
      </c>
      <c r="V459" s="44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1200</v>
      </c>
      <c r="W459" s="44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1201</v>
      </c>
      <c r="X459" s="43"/>
      <c r="Y459" s="68"/>
      <c r="Z459" s="68"/>
    </row>
    <row r="460" spans="1:53" ht="14.25" x14ac:dyDescent="0.2">
      <c r="A460" s="317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22"/>
      <c r="N460" s="319" t="s">
        <v>41</v>
      </c>
      <c r="O460" s="320"/>
      <c r="P460" s="320"/>
      <c r="Q460" s="320"/>
      <c r="R460" s="320"/>
      <c r="S460" s="320"/>
      <c r="T460" s="321"/>
      <c r="U460" s="46" t="s">
        <v>54</v>
      </c>
      <c r="V460" s="43"/>
      <c r="W460" s="43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26.121749999999999</v>
      </c>
      <c r="Y460" s="68"/>
      <c r="Z460" s="68"/>
    </row>
    <row r="461" spans="1:53" ht="13.5" thickBot="1" x14ac:dyDescent="0.25"/>
    <row r="462" spans="1:53" ht="27" thickTop="1" thickBot="1" x14ac:dyDescent="0.25">
      <c r="A462" s="47" t="s">
        <v>9</v>
      </c>
      <c r="B462" s="72" t="s">
        <v>75</v>
      </c>
      <c r="C462" s="310" t="s">
        <v>106</v>
      </c>
      <c r="D462" s="310" t="s">
        <v>106</v>
      </c>
      <c r="E462" s="310" t="s">
        <v>106</v>
      </c>
      <c r="F462" s="310" t="s">
        <v>106</v>
      </c>
      <c r="G462" s="310" t="s">
        <v>245</v>
      </c>
      <c r="H462" s="310" t="s">
        <v>245</v>
      </c>
      <c r="I462" s="310" t="s">
        <v>245</v>
      </c>
      <c r="J462" s="310" t="s">
        <v>245</v>
      </c>
      <c r="K462" s="311"/>
      <c r="L462" s="310" t="s">
        <v>245</v>
      </c>
      <c r="M462" s="310" t="s">
        <v>245</v>
      </c>
      <c r="N462" s="310" t="s">
        <v>438</v>
      </c>
      <c r="O462" s="310" t="s">
        <v>438</v>
      </c>
      <c r="P462" s="310" t="s">
        <v>485</v>
      </c>
      <c r="Q462" s="310" t="s">
        <v>485</v>
      </c>
      <c r="R462" s="72" t="s">
        <v>555</v>
      </c>
      <c r="S462" s="310" t="s">
        <v>597</v>
      </c>
      <c r="T462" s="310" t="s">
        <v>597</v>
      </c>
      <c r="U462" s="1"/>
      <c r="Z462" s="61"/>
      <c r="AC462" s="1"/>
    </row>
    <row r="463" spans="1:53" ht="14.25" customHeight="1" thickTop="1" x14ac:dyDescent="0.2">
      <c r="A463" s="312" t="s">
        <v>10</v>
      </c>
      <c r="B463" s="310" t="s">
        <v>75</v>
      </c>
      <c r="C463" s="310" t="s">
        <v>107</v>
      </c>
      <c r="D463" s="310" t="s">
        <v>115</v>
      </c>
      <c r="E463" s="310" t="s">
        <v>106</v>
      </c>
      <c r="F463" s="310" t="s">
        <v>238</v>
      </c>
      <c r="G463" s="310" t="s">
        <v>246</v>
      </c>
      <c r="H463" s="310" t="s">
        <v>253</v>
      </c>
      <c r="I463" s="310" t="s">
        <v>270</v>
      </c>
      <c r="J463" s="310" t="s">
        <v>330</v>
      </c>
      <c r="K463" s="1"/>
      <c r="L463" s="310" t="s">
        <v>406</v>
      </c>
      <c r="M463" s="310" t="s">
        <v>424</v>
      </c>
      <c r="N463" s="310" t="s">
        <v>439</v>
      </c>
      <c r="O463" s="310" t="s">
        <v>462</v>
      </c>
      <c r="P463" s="310" t="s">
        <v>486</v>
      </c>
      <c r="Q463" s="310" t="s">
        <v>533</v>
      </c>
      <c r="R463" s="310" t="s">
        <v>555</v>
      </c>
      <c r="S463" s="310" t="s">
        <v>598</v>
      </c>
      <c r="T463" s="310" t="s">
        <v>623</v>
      </c>
      <c r="U463" s="1"/>
      <c r="Z463" s="61"/>
      <c r="AC463" s="1"/>
    </row>
    <row r="464" spans="1:53" ht="13.5" thickBot="1" x14ac:dyDescent="0.25">
      <c r="A464" s="313"/>
      <c r="B464" s="310"/>
      <c r="C464" s="310"/>
      <c r="D464" s="310"/>
      <c r="E464" s="310"/>
      <c r="F464" s="310"/>
      <c r="G464" s="310"/>
      <c r="H464" s="310"/>
      <c r="I464" s="310"/>
      <c r="J464" s="310"/>
      <c r="K464" s="1"/>
      <c r="L464" s="310"/>
      <c r="M464" s="310"/>
      <c r="N464" s="310"/>
      <c r="O464" s="310"/>
      <c r="P464" s="310"/>
      <c r="Q464" s="310"/>
      <c r="R464" s="310"/>
      <c r="S464" s="310"/>
      <c r="T464" s="310"/>
      <c r="U464" s="1"/>
      <c r="Z464" s="61"/>
      <c r="AC464" s="1"/>
    </row>
    <row r="465" spans="1:29" ht="18" thickTop="1" thickBot="1" x14ac:dyDescent="0.25">
      <c r="A465" s="47" t="s">
        <v>13</v>
      </c>
      <c r="B465" s="53">
        <f>IFERROR(W22*1,"0")+IFERROR(W26*1,"0")+IFERROR(W27*1,"0")+IFERROR(W28*1,"0")+IFERROR(W29*1,"0")+IFERROR(W30*1,"0")+IFERROR(W31*1,"0")+IFERROR(W35*1,"0")+IFERROR(W39*1,"0")+IFERROR(W43*1,"0")</f>
        <v>0</v>
      </c>
      <c r="C465" s="53">
        <f>IFERROR(W49*1,"0")+IFERROR(W50*1,"0")</f>
        <v>0</v>
      </c>
      <c r="D465" s="53">
        <f>IFERROR(W55*1,"0")+IFERROR(W56*1,"0")+IFERROR(W57*1,"0")+IFERROR(W58*1,"0")</f>
        <v>0</v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5" s="53">
        <f>IFERROR(W126*1,"0")+IFERROR(W127*1,"0")+IFERROR(W128*1,"0")</f>
        <v>0</v>
      </c>
      <c r="G465" s="53">
        <f>IFERROR(W134*1,"0")+IFERROR(W135*1,"0")+IFERROR(W136*1,"0")</f>
        <v>0</v>
      </c>
      <c r="H465" s="53">
        <f>IFERROR(W141*1,"0")+IFERROR(W142*1,"0")+IFERROR(W143*1,"0")+IFERROR(W144*1,"0")+IFERROR(W145*1,"0")+IFERROR(W146*1,"0")+IFERROR(W147*1,"0")+IFERROR(W148*1,"0")</f>
        <v>0</v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0</v>
      </c>
      <c r="K465" s="1"/>
      <c r="L465" s="53">
        <f>IFERROR(W254*1,"0")+IFERROR(W255*1,"0")+IFERROR(W256*1,"0")+IFERROR(W257*1,"0")+IFERROR(W258*1,"0")+IFERROR(W259*1,"0")+IFERROR(W260*1,"0")+IFERROR(W264*1,"0")+IFERROR(W265*1,"0")</f>
        <v>0</v>
      </c>
      <c r="M465" s="53">
        <f>IFERROR(W270*1,"0")+IFERROR(W274*1,"0")+IFERROR(W275*1,"0")+IFERROR(W276*1,"0")+IFERROR(W280*1,"0")+IFERROR(W284*1,"0")</f>
        <v>0</v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>18015</v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0</v>
      </c>
      <c r="Q465" s="53">
        <f>IFERROR(W377*1,"0")+IFERROR(W378*1,"0")+IFERROR(W382*1,"0")+IFERROR(W383*1,"0")+IFERROR(W384*1,"0")+IFERROR(W385*1,"0")+IFERROR(W386*1,"0")+IFERROR(W387*1,"0")+IFERROR(W388*1,"0")+IFERROR(W392*1,"0")</f>
        <v>0</v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0</v>
      </c>
      <c r="S465" s="53">
        <f>IFERROR(W431*1,"0")+IFERROR(W432*1,"0")+IFERROR(W436*1,"0")+IFERROR(W437*1,"0")+IFERROR(W441*1,"0")+IFERROR(W442*1,"0")+IFERROR(W446*1,"0")+IFERROR(W447*1,"0")</f>
        <v>0</v>
      </c>
      <c r="T465" s="53">
        <f>IFERROR(W452*1,"0")</f>
        <v>0</v>
      </c>
      <c r="U465" s="1"/>
      <c r="Z465" s="61"/>
      <c r="AC465" s="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A253:X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A269:X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N285:T285"/>
    <mergeCell ref="A285:M286"/>
    <mergeCell ref="N286:T286"/>
    <mergeCell ref="A287:X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311:T311"/>
    <mergeCell ref="A311:M312"/>
    <mergeCell ref="N312:T312"/>
    <mergeCell ref="A313:X313"/>
    <mergeCell ref="A314:X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35:T335"/>
    <mergeCell ref="A335:M336"/>
    <mergeCell ref="N336:T336"/>
    <mergeCell ref="A337:X337"/>
    <mergeCell ref="A338:X338"/>
    <mergeCell ref="A339:X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D377:E377"/>
    <mergeCell ref="N377:R377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N393:T393"/>
    <mergeCell ref="A393:M394"/>
    <mergeCell ref="N394:T394"/>
    <mergeCell ref="A395:X395"/>
    <mergeCell ref="A396:X396"/>
    <mergeCell ref="A397:X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A429:X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A451:X451"/>
    <mergeCell ref="D452:E452"/>
    <mergeCell ref="N452:R452"/>
    <mergeCell ref="N453:T453"/>
    <mergeCell ref="A453:M454"/>
    <mergeCell ref="N454:T454"/>
    <mergeCell ref="N455:T455"/>
    <mergeCell ref="A455:M460"/>
    <mergeCell ref="N456:T456"/>
    <mergeCell ref="N457:T457"/>
    <mergeCell ref="N458:T458"/>
    <mergeCell ref="N459:T459"/>
    <mergeCell ref="N460:T460"/>
    <mergeCell ref="C462:F462"/>
    <mergeCell ref="G462:M462"/>
    <mergeCell ref="N462:O462"/>
    <mergeCell ref="P462:Q462"/>
    <mergeCell ref="S462:T462"/>
    <mergeCell ref="A463:A464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L463:L464"/>
    <mergeCell ref="M463:M464"/>
    <mergeCell ref="N463:N464"/>
    <mergeCell ref="O463:O464"/>
    <mergeCell ref="P463:P464"/>
    <mergeCell ref="Q463:Q464"/>
    <mergeCell ref="R463:R464"/>
    <mergeCell ref="S463:S464"/>
    <mergeCell ref="T463:T46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9"/>
    </row>
    <row r="3" spans="2:8" x14ac:dyDescent="0.2">
      <c r="B3" s="54" t="s">
        <v>627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629</v>
      </c>
      <c r="C6" s="54" t="s">
        <v>630</v>
      </c>
      <c r="D6" s="54" t="s">
        <v>631</v>
      </c>
      <c r="E6" s="54" t="s">
        <v>48</v>
      </c>
    </row>
    <row r="7" spans="2:8" x14ac:dyDescent="0.2">
      <c r="B7" s="54" t="s">
        <v>632</v>
      </c>
      <c r="C7" s="54" t="s">
        <v>633</v>
      </c>
      <c r="D7" s="54" t="s">
        <v>634</v>
      </c>
      <c r="E7" s="54" t="s">
        <v>48</v>
      </c>
    </row>
    <row r="9" spans="2:8" x14ac:dyDescent="0.2">
      <c r="B9" s="54" t="s">
        <v>635</v>
      </c>
      <c r="C9" s="54" t="s">
        <v>630</v>
      </c>
      <c r="D9" s="54" t="s">
        <v>48</v>
      </c>
      <c r="E9" s="54" t="s">
        <v>48</v>
      </c>
    </row>
    <row r="11" spans="2:8" x14ac:dyDescent="0.2">
      <c r="B11" s="54" t="s">
        <v>636</v>
      </c>
      <c r="C11" s="54" t="s">
        <v>633</v>
      </c>
      <c r="D11" s="54" t="s">
        <v>48</v>
      </c>
      <c r="E11" s="54" t="s">
        <v>48</v>
      </c>
    </row>
    <row r="13" spans="2:8" x14ac:dyDescent="0.2">
      <c r="B13" s="54" t="s">
        <v>637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647</v>
      </c>
      <c r="C23" s="54" t="s">
        <v>48</v>
      </c>
      <c r="D23" s="54" t="s">
        <v>48</v>
      </c>
      <c r="E23" s="54" t="s">
        <v>48</v>
      </c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2023-11-14T09:21:31Z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