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03">
      <c r="A1" s="48" t="n"/>
      <c r="B1" s="48" t="n"/>
      <c r="C1" s="48" t="n"/>
      <c r="D1" s="622" t="inlineStr">
        <is>
          <t xml:space="preserve">  БЛАНК ЗАКАЗА </t>
        </is>
      </c>
      <c r="G1" s="14" t="inlineStr">
        <is>
          <t>КИ</t>
        </is>
      </c>
      <c r="H1" s="622" t="inlineStr">
        <is>
          <t>на отгрузку продукции с ООО Трейд-Сервис с</t>
        </is>
      </c>
      <c r="P1" s="623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3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3">
      <c r="A5" s="604" t="inlineStr">
        <is>
          <t xml:space="preserve">Ваш контактный телефон и имя: </t>
        </is>
      </c>
      <c r="B5" s="632" t="n"/>
      <c r="C5" s="633" t="n"/>
      <c r="D5" s="626" t="n"/>
      <c r="E5" s="634" t="n"/>
      <c r="F5" s="627" t="inlineStr">
        <is>
          <t>Комментарий к заказу:</t>
        </is>
      </c>
      <c r="G5" s="633" t="n"/>
      <c r="H5" s="626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45242</v>
      </c>
      <c r="P5" s="637" t="n"/>
      <c r="R5" s="629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603">
      <c r="A6" s="604" t="inlineStr">
        <is>
          <t>Адрес доставки:</t>
        </is>
      </c>
      <c r="B6" s="632" t="n"/>
      <c r="C6" s="633" t="n"/>
      <c r="D6" s="605" t="inlineStr">
        <is>
          <t>ЛП, ООО, Крым Респ, Симферополь г, Данилова ул, 43В, лит В, офис 4,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606">
        <f>IF(O5=0," ",CHOOSE(WEEKDAY(O5,2),"Понедельник","Вторник","Среда","Четверг","Пятница","Суббота","Воскресенье"))</f>
        <v/>
      </c>
      <c r="P6" s="641" t="n"/>
      <c r="R6" s="608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"ЛОГИСТИЧЕСКИЙ ПАРТНЕР"</t>
        </is>
      </c>
      <c r="U6" s="643" t="n"/>
      <c r="Z6" s="60" t="n"/>
      <c r="AA6" s="60" t="n"/>
      <c r="AB6" s="60" t="n"/>
    </row>
    <row r="7" hidden="1" ht="21.75" customFormat="1" customHeight="1" s="603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322" t="n"/>
      <c r="S7" s="638" t="n"/>
      <c r="T7" s="647" t="n"/>
      <c r="U7" s="648" t="n"/>
      <c r="Z7" s="60" t="n"/>
      <c r="AA7" s="60" t="n"/>
      <c r="AB7" s="60" t="n"/>
    </row>
    <row r="8" ht="25.5" customFormat="1" customHeight="1" s="603">
      <c r="A8" s="618" t="inlineStr">
        <is>
          <t>Адрес сдачи груза:</t>
        </is>
      </c>
      <c r="B8" s="649" t="n"/>
      <c r="C8" s="650" t="n"/>
      <c r="D8" s="619" t="n"/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599" t="n">
        <v>0.3333333333333333</v>
      </c>
      <c r="P8" s="637" t="n"/>
      <c r="R8" s="322" t="n"/>
      <c r="S8" s="638" t="n"/>
      <c r="T8" s="647" t="n"/>
      <c r="U8" s="648" t="n"/>
      <c r="Z8" s="60" t="n"/>
      <c r="AA8" s="60" t="n"/>
      <c r="AB8" s="60" t="n"/>
    </row>
    <row r="9" ht="39.95" customFormat="1" customHeight="1" s="603">
      <c r="A9" s="5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596" t="inlineStr"/>
      <c r="E9" s="3" t="n"/>
      <c r="F9" s="5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322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3">
      <c r="A10" s="5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596" t="n"/>
      <c r="E10" s="3" t="n"/>
      <c r="F10" s="5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598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599" t="n"/>
      <c r="P10" s="637" t="n"/>
      <c r="S10" s="29" t="inlineStr">
        <is>
          <t>КОД Аксапты Клиента</t>
        </is>
      </c>
      <c r="T10" s="655" t="inlineStr">
        <is>
          <t>590704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9" t="n"/>
      <c r="P11" s="637" t="n"/>
      <c r="S11" s="29" t="inlineStr">
        <is>
          <t>Тип заказа</t>
        </is>
      </c>
      <c r="T11" s="587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3">
      <c r="A12" s="586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602" t="n"/>
      <c r="P12" s="646" t="n"/>
      <c r="Q12" s="28" t="n"/>
      <c r="S12" s="29" t="inlineStr"/>
      <c r="T12" s="603" t="n"/>
      <c r="U12" s="322" t="n"/>
      <c r="Z12" s="60" t="n"/>
      <c r="AA12" s="60" t="n"/>
      <c r="AB12" s="60" t="n"/>
    </row>
    <row r="13" ht="23.25" customFormat="1" customHeight="1" s="603">
      <c r="A13" s="586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587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3">
      <c r="A14" s="586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3">
      <c r="A15" s="588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590" t="inlineStr">
        <is>
          <t>Кликните на продукт, чтобы просмотреть изображение</t>
        </is>
      </c>
      <c r="V15" s="603" t="n"/>
      <c r="W15" s="603" t="n"/>
      <c r="X15" s="603" t="n"/>
      <c r="Y15" s="60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2" t="inlineStr">
        <is>
          <t>Номер варианта</t>
        </is>
      </c>
      <c r="D17" s="574" t="inlineStr">
        <is>
          <t xml:space="preserve">Штрих-код </t>
        </is>
      </c>
      <c r="E17" s="658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Коробок в слое</t>
        </is>
      </c>
      <c r="L17" s="574" t="inlineStr">
        <is>
          <t>Завод</t>
        </is>
      </c>
      <c r="M17" s="574" t="inlineStr">
        <is>
          <t>Срок годности, сут.</t>
        </is>
      </c>
      <c r="N17" s="574" t="inlineStr">
        <is>
          <t>Наименование</t>
        </is>
      </c>
      <c r="O17" s="659" t="n"/>
      <c r="P17" s="659" t="n"/>
      <c r="Q17" s="659" t="n"/>
      <c r="R17" s="658" t="n"/>
      <c r="S17" s="591" t="inlineStr">
        <is>
          <t>Доступно к отгрузке</t>
        </is>
      </c>
      <c r="T17" s="633" t="n"/>
      <c r="U17" s="574" t="inlineStr">
        <is>
          <t>Ед. изм.</t>
        </is>
      </c>
      <c r="V17" s="574" t="inlineStr">
        <is>
          <t>Заказ</t>
        </is>
      </c>
      <c r="W17" s="575" t="inlineStr">
        <is>
          <t>Заказ с округлением до короба</t>
        </is>
      </c>
      <c r="X17" s="574" t="inlineStr">
        <is>
          <t>Объём заказа, м3</t>
        </is>
      </c>
      <c r="Y17" s="577" t="inlineStr">
        <is>
          <t>Примечание по продуктку</t>
        </is>
      </c>
      <c r="Z17" s="577" t="inlineStr">
        <is>
          <t>Признак "НОВИНКА"</t>
        </is>
      </c>
      <c r="AA17" s="577" t="inlineStr">
        <is>
          <t>Для формул</t>
        </is>
      </c>
      <c r="AB17" s="660" t="n"/>
      <c r="AC17" s="661" t="n"/>
      <c r="AD17" s="584" t="n"/>
      <c r="BA17" s="585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591" t="inlineStr">
        <is>
          <t>начиная с</t>
        </is>
      </c>
      <c r="T18" s="591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322" t="n"/>
    </row>
    <row r="19" ht="27.75" customHeight="1">
      <c r="A19" s="344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33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3" t="n"/>
      <c r="Z20" s="333" t="n"/>
    </row>
    <row r="21" ht="14.25" customHeight="1">
      <c r="A21" s="327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6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27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6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27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6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27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6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27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6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44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33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3" t="n"/>
      <c r="Z47" s="333" t="n"/>
    </row>
    <row r="48" ht="14.25" customHeight="1">
      <c r="A48" s="327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6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33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3" t="n"/>
      <c r="Z53" s="333" t="n"/>
    </row>
    <row r="54" ht="14.25" customHeight="1">
      <c r="A54" s="327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3" t="inlineStr">
        <is>
          <t>Вареные колбасы «Филейская» Весовые Вектор ТМ «Вязанка»</t>
        </is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0</v>
      </c>
      <c r="W56" s="67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6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33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3" t="n"/>
      <c r="Z61" s="333" t="n"/>
    </row>
    <row r="62" ht="14.25" customHeight="1">
      <c r="A62" s="327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27" t="n"/>
      <c r="Z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1" t="n"/>
      <c r="F64" s="673" t="n">
        <v>1.35</v>
      </c>
      <c r="G64" s="38" t="n">
        <v>8</v>
      </c>
      <c r="H64" s="673" t="n">
        <v>10.8</v>
      </c>
      <c r="I64" s="673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1" t="n"/>
      <c r="F66" s="673" t="n">
        <v>1.35</v>
      </c>
      <c r="G66" s="38" t="n">
        <v>8</v>
      </c>
      <c r="H66" s="673" t="n">
        <v>10.8</v>
      </c>
      <c r="I66" s="67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1" t="n"/>
      <c r="F68" s="673" t="n">
        <v>0.37</v>
      </c>
      <c r="G68" s="38" t="n">
        <v>10</v>
      </c>
      <c r="H68" s="673" t="n">
        <v>3.7</v>
      </c>
      <c r="I68" s="673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1" t="n"/>
      <c r="F69" s="673" t="n">
        <v>0.4</v>
      </c>
      <c r="G69" s="38" t="n">
        <v>10</v>
      </c>
      <c r="H69" s="673" t="n">
        <v>4</v>
      </c>
      <c r="I69" s="673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0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1" t="n"/>
      <c r="F74" s="673" t="n">
        <v>0.4</v>
      </c>
      <c r="G74" s="38" t="n">
        <v>8</v>
      </c>
      <c r="H74" s="673" t="n">
        <v>3.2</v>
      </c>
      <c r="I74" s="67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8" t="inlineStr">
        <is>
          <t>Колбаса вареная Мусульманская ТМ Вязанка Халяль вектор ф/в 0,4 кг Казахстан АК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8" t="n">
        <v>4680115882720</v>
      </c>
      <c r="E75" s="641" t="n"/>
      <c r="F75" s="673" t="n">
        <v>0.45</v>
      </c>
      <c r="G75" s="38" t="n">
        <v>10</v>
      </c>
      <c r="H75" s="673" t="n">
        <v>4.5</v>
      </c>
      <c r="I75" s="67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9" t="inlineStr">
        <is>
          <t>Вареные колбасы «Филейская #Живой_пар» ф/в 0,45 п/а ТМ «Вязанка»</t>
        </is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8" t="n">
        <v>4607091388466</v>
      </c>
      <c r="E76" s="641" t="n"/>
      <c r="F76" s="673" t="n">
        <v>0.45</v>
      </c>
      <c r="G76" s="38" t="n">
        <v>6</v>
      </c>
      <c r="H76" s="673" t="n">
        <v>2.7</v>
      </c>
      <c r="I76" s="67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8" t="n">
        <v>4680115880269</v>
      </c>
      <c r="E77" s="641" t="n"/>
      <c r="F77" s="673" t="n">
        <v>0.375</v>
      </c>
      <c r="G77" s="38" t="n">
        <v>10</v>
      </c>
      <c r="H77" s="673" t="n">
        <v>3.75</v>
      </c>
      <c r="I77" s="67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8" t="n">
        <v>4680115880429</v>
      </c>
      <c r="E78" s="641" t="n"/>
      <c r="F78" s="673" t="n">
        <v>0.45</v>
      </c>
      <c r="G78" s="38" t="n">
        <v>10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8" t="n">
        <v>4680115881457</v>
      </c>
      <c r="E79" s="641" t="n"/>
      <c r="F79" s="673" t="n">
        <v>0.75</v>
      </c>
      <c r="G79" s="38" t="n">
        <v>6</v>
      </c>
      <c r="H79" s="673" t="n">
        <v>4.5</v>
      </c>
      <c r="I79" s="67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5" t="n"/>
      <c r="P79" s="675" t="n"/>
      <c r="Q79" s="675" t="n"/>
      <c r="R79" s="641" t="n"/>
      <c r="S79" s="40" t="inlineStr"/>
      <c r="T79" s="40" t="inlineStr"/>
      <c r="U79" s="41" t="inlineStr">
        <is>
          <t>кг</t>
        </is>
      </c>
      <c r="V79" s="676" t="n">
        <v>0</v>
      </c>
      <c r="W79" s="67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6" t="n"/>
      <c r="B80" s="322" t="n"/>
      <c r="C80" s="322" t="n"/>
      <c r="D80" s="322" t="n"/>
      <c r="E80" s="322" t="n"/>
      <c r="F80" s="322" t="n"/>
      <c r="G80" s="322" t="n"/>
      <c r="H80" s="322" t="n"/>
      <c r="I80" s="322" t="n"/>
      <c r="J80" s="322" t="n"/>
      <c r="K80" s="322" t="n"/>
      <c r="L80" s="322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кор</t>
        </is>
      </c>
      <c r="V80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81" t="n"/>
      <c r="Z80" s="681" t="n"/>
    </row>
    <row r="81">
      <c r="A81" s="322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78" t="n"/>
      <c r="N81" s="679" t="inlineStr">
        <is>
          <t>Итого</t>
        </is>
      </c>
      <c r="O81" s="649" t="n"/>
      <c r="P81" s="649" t="n"/>
      <c r="Q81" s="649" t="n"/>
      <c r="R81" s="649" t="n"/>
      <c r="S81" s="649" t="n"/>
      <c r="T81" s="650" t="n"/>
      <c r="U81" s="43" t="inlineStr">
        <is>
          <t>кг</t>
        </is>
      </c>
      <c r="V81" s="680">
        <f>IFERROR(SUM(V63:V79),"0")</f>
        <v/>
      </c>
      <c r="W81" s="680">
        <f>IFERROR(SUM(W63:W79),"0")</f>
        <v/>
      </c>
      <c r="X81" s="43" t="n"/>
      <c r="Y81" s="681" t="n"/>
      <c r="Z81" s="681" t="n"/>
    </row>
    <row r="82" ht="14.25" customHeight="1">
      <c r="A82" s="327" t="inlineStr">
        <is>
          <t>Ветчины</t>
        </is>
      </c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322" t="n"/>
      <c r="N82" s="322" t="n"/>
      <c r="O82" s="322" t="n"/>
      <c r="P82" s="322" t="n"/>
      <c r="Q82" s="322" t="n"/>
      <c r="R82" s="322" t="n"/>
      <c r="S82" s="322" t="n"/>
      <c r="T82" s="322" t="n"/>
      <c r="U82" s="322" t="n"/>
      <c r="V82" s="322" t="n"/>
      <c r="W82" s="322" t="n"/>
      <c r="X82" s="322" t="n"/>
      <c r="Y82" s="327" t="n"/>
      <c r="Z82" s="32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8" t="n">
        <v>4607091384789</v>
      </c>
      <c r="E83" s="641" t="n"/>
      <c r="F83" s="673" t="n">
        <v>1</v>
      </c>
      <c r="G83" s="38" t="n">
        <v>6</v>
      </c>
      <c r="H83" s="673" t="n">
        <v>6</v>
      </c>
      <c r="I83" s="67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4" t="inlineStr">
        <is>
          <t>Ветчины Запекуша с сочным окороком Вязанка Весовые П/а Вязанка</t>
        </is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8" t="n">
        <v>4680115881488</v>
      </c>
      <c r="E84" s="641" t="n"/>
      <c r="F84" s="673" t="n">
        <v>1.35</v>
      </c>
      <c r="G84" s="38" t="n">
        <v>8</v>
      </c>
      <c r="H84" s="673" t="n">
        <v>10.8</v>
      </c>
      <c r="I84" s="67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5">
        <f>HYPERLINK("https://abi.ru/products/Охлажденные/Вязанка/Вязанка/Ветчины/P003236/","Ветчины Сливушка с индейкой Вязанка вес П/а Вязанка")</f>
        <v/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8" t="n">
        <v>4607091384765</v>
      </c>
      <c r="E85" s="641" t="n"/>
      <c r="F85" s="673" t="n">
        <v>0.42</v>
      </c>
      <c r="G85" s="38" t="n">
        <v>6</v>
      </c>
      <c r="H85" s="673" t="n">
        <v>2.52</v>
      </c>
      <c r="I85" s="67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6" t="inlineStr">
        <is>
          <t>Ветчины Запекуша с сочным окороком Вязанка Фикс.вес 0,42 п/а Вязанка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8" t="n">
        <v>4680115882751</v>
      </c>
      <c r="E86" s="641" t="n"/>
      <c r="F86" s="673" t="n">
        <v>0.45</v>
      </c>
      <c r="G86" s="38" t="n">
        <v>10</v>
      </c>
      <c r="H86" s="673" t="n">
        <v>4.5</v>
      </c>
      <c r="I86" s="67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7" t="inlineStr">
        <is>
          <t>Ветчины «Филейская #Живой_пар» ф/в 0,45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8" t="n">
        <v>4680115882775</v>
      </c>
      <c r="E87" s="641" t="n"/>
      <c r="F87" s="673" t="n">
        <v>0.3</v>
      </c>
      <c r="G87" s="38" t="n">
        <v>8</v>
      </c>
      <c r="H87" s="673" t="n">
        <v>2.4</v>
      </c>
      <c r="I87" s="67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8" t="inlineStr">
        <is>
          <t>Ветчины «Сливушка с индейкой» Фикс.вес 0,3 П/а ТМ «Вязанка»</t>
        </is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8" t="n">
        <v>4680115880658</v>
      </c>
      <c r="E88" s="641" t="n"/>
      <c r="F88" s="673" t="n">
        <v>0.4</v>
      </c>
      <c r="G88" s="38" t="n">
        <v>6</v>
      </c>
      <c r="H88" s="673" t="n">
        <v>2.4</v>
      </c>
      <c r="I88" s="67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8" t="n">
        <v>4607091381962</v>
      </c>
      <c r="E89" s="641" t="n"/>
      <c r="F89" s="673" t="n">
        <v>0.5</v>
      </c>
      <c r="G89" s="38" t="n">
        <v>6</v>
      </c>
      <c r="H89" s="673" t="n">
        <v>3</v>
      </c>
      <c r="I89" s="67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20">
        <f>HYPERLINK("https://abi.ru/products/Охлажденные/Вязанка/Вязанка/Ветчины/P003164/","Ветчины Столичная Вязанка Фикс.вес 0,5 Вектор Вязанка")</f>
        <v/>
      </c>
      <c r="O89" s="675" t="n"/>
      <c r="P89" s="675" t="n"/>
      <c r="Q89" s="675" t="n"/>
      <c r="R89" s="641" t="n"/>
      <c r="S89" s="40" t="inlineStr"/>
      <c r="T89" s="40" t="inlineStr"/>
      <c r="U89" s="41" t="inlineStr">
        <is>
          <t>кг</t>
        </is>
      </c>
      <c r="V89" s="676" t="n">
        <v>0</v>
      </c>
      <c r="W89" s="67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6" t="n"/>
      <c r="B90" s="322" t="n"/>
      <c r="C90" s="322" t="n"/>
      <c r="D90" s="322" t="n"/>
      <c r="E90" s="322" t="n"/>
      <c r="F90" s="322" t="n"/>
      <c r="G90" s="322" t="n"/>
      <c r="H90" s="322" t="n"/>
      <c r="I90" s="322" t="n"/>
      <c r="J90" s="322" t="n"/>
      <c r="K90" s="322" t="n"/>
      <c r="L90" s="322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кор</t>
        </is>
      </c>
      <c r="V90" s="680">
        <f>IFERROR(V83/H83,"0")+IFERROR(V84/H84,"0")+IFERROR(V85/H85,"0")+IFERROR(V86/H86,"0")+IFERROR(V87/H87,"0")+IFERROR(V88/H88,"0")+IFERROR(V89/H89,"0")</f>
        <v/>
      </c>
      <c r="W90" s="680">
        <f>IFERROR(W83/H83,"0")+IFERROR(W84/H84,"0")+IFERROR(W85/H85,"0")+IFERROR(W86/H86,"0")+IFERROR(W87/H87,"0")+IFERROR(W88/H88,"0")+IFERROR(W89/H89,"0")</f>
        <v/>
      </c>
      <c r="X90" s="680">
        <f>IFERROR(IF(X83="",0,X83),"0")+IFERROR(IF(X84="",0,X84),"0")+IFERROR(IF(X85="",0,X85),"0")+IFERROR(IF(X86="",0,X86),"0")+IFERROR(IF(X87="",0,X87),"0")+IFERROR(IF(X88="",0,X88),"0")+IFERROR(IF(X89="",0,X89),"0")</f>
        <v/>
      </c>
      <c r="Y90" s="681" t="n"/>
      <c r="Z90" s="681" t="n"/>
    </row>
    <row r="91">
      <c r="A91" s="322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78" t="n"/>
      <c r="N91" s="679" t="inlineStr">
        <is>
          <t>Итого</t>
        </is>
      </c>
      <c r="O91" s="649" t="n"/>
      <c r="P91" s="649" t="n"/>
      <c r="Q91" s="649" t="n"/>
      <c r="R91" s="649" t="n"/>
      <c r="S91" s="649" t="n"/>
      <c r="T91" s="650" t="n"/>
      <c r="U91" s="43" t="inlineStr">
        <is>
          <t>кг</t>
        </is>
      </c>
      <c r="V91" s="680">
        <f>IFERROR(SUM(V83:V89),"0")</f>
        <v/>
      </c>
      <c r="W91" s="680">
        <f>IFERROR(SUM(W83:W89),"0")</f>
        <v/>
      </c>
      <c r="X91" s="43" t="n"/>
      <c r="Y91" s="681" t="n"/>
      <c r="Z91" s="681" t="n"/>
    </row>
    <row r="92" ht="14.25" customHeight="1">
      <c r="A92" s="327" t="inlineStr">
        <is>
          <t>Копченые колбасы</t>
        </is>
      </c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322" t="n"/>
      <c r="N92" s="322" t="n"/>
      <c r="O92" s="322" t="n"/>
      <c r="P92" s="322" t="n"/>
      <c r="Q92" s="322" t="n"/>
      <c r="R92" s="322" t="n"/>
      <c r="S92" s="322" t="n"/>
      <c r="T92" s="322" t="n"/>
      <c r="U92" s="322" t="n"/>
      <c r="V92" s="322" t="n"/>
      <c r="W92" s="322" t="n"/>
      <c r="X92" s="322" t="n"/>
      <c r="Y92" s="327" t="n"/>
      <c r="Z92" s="32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8" t="n">
        <v>4607091387667</v>
      </c>
      <c r="E93" s="641" t="n"/>
      <c r="F93" s="673" t="n">
        <v>0.9</v>
      </c>
      <c r="G93" s="38" t="n">
        <v>10</v>
      </c>
      <c r="H93" s="673" t="n">
        <v>9</v>
      </c>
      <c r="I93" s="67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8" t="n">
        <v>4607091387636</v>
      </c>
      <c r="E94" s="641" t="n"/>
      <c r="F94" s="673" t="n">
        <v>0.7</v>
      </c>
      <c r="G94" s="38" t="n">
        <v>6</v>
      </c>
      <c r="H94" s="673" t="n">
        <v>4.2</v>
      </c>
      <c r="I94" s="67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8" t="n">
        <v>4607091384727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8" t="n">
        <v>4607091386745</v>
      </c>
      <c r="E96" s="641" t="n"/>
      <c r="F96" s="673" t="n">
        <v>0.8</v>
      </c>
      <c r="G96" s="38" t="n">
        <v>6</v>
      </c>
      <c r="H96" s="673" t="n">
        <v>4.8</v>
      </c>
      <c r="I96" s="67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8" t="n">
        <v>4607091382426</v>
      </c>
      <c r="E97" s="641" t="n"/>
      <c r="F97" s="673" t="n">
        <v>0.9</v>
      </c>
      <c r="G97" s="38" t="n">
        <v>10</v>
      </c>
      <c r="H97" s="673" t="n">
        <v>9</v>
      </c>
      <c r="I97" s="67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8" t="n">
        <v>4607091386547</v>
      </c>
      <c r="E98" s="641" t="n"/>
      <c r="F98" s="673" t="n">
        <v>0.35</v>
      </c>
      <c r="G98" s="38" t="n">
        <v>8</v>
      </c>
      <c r="H98" s="673" t="n">
        <v>2.8</v>
      </c>
      <c r="I98" s="67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8" t="n">
        <v>4607091384734</v>
      </c>
      <c r="E99" s="641" t="n"/>
      <c r="F99" s="673" t="n">
        <v>0.35</v>
      </c>
      <c r="G99" s="38" t="n">
        <v>6</v>
      </c>
      <c r="H99" s="673" t="n">
        <v>2.1</v>
      </c>
      <c r="I99" s="67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8" t="n">
        <v>4607091382464</v>
      </c>
      <c r="E100" s="641" t="n"/>
      <c r="F100" s="673" t="n">
        <v>0.35</v>
      </c>
      <c r="G100" s="38" t="n">
        <v>8</v>
      </c>
      <c r="H100" s="673" t="n">
        <v>2.8</v>
      </c>
      <c r="I100" s="67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5" t="n"/>
      <c r="P100" s="675" t="n"/>
      <c r="Q100" s="675" t="n"/>
      <c r="R100" s="641" t="n"/>
      <c r="S100" s="40" t="inlineStr"/>
      <c r="T100" s="40" t="inlineStr"/>
      <c r="U100" s="41" t="inlineStr">
        <is>
          <t>кг</t>
        </is>
      </c>
      <c r="V100" s="676" t="n">
        <v>0</v>
      </c>
      <c r="W100" s="67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8" t="n">
        <v>4680115883444</v>
      </c>
      <c r="E101" s="641" t="n"/>
      <c r="F101" s="673" t="n">
        <v>0.35</v>
      </c>
      <c r="G101" s="38" t="n">
        <v>8</v>
      </c>
      <c r="H101" s="673" t="n">
        <v>2.8</v>
      </c>
      <c r="I101" s="67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9" t="inlineStr">
        <is>
          <t>П/к колбасы «Аль-Ислами халяль» ф/в 0,35 фиброуз ТМ «Вязанка»</t>
        </is>
      </c>
      <c r="O101" s="675" t="n"/>
      <c r="P101" s="675" t="n"/>
      <c r="Q101" s="675" t="n"/>
      <c r="R101" s="641" t="n"/>
      <c r="S101" s="40" t="inlineStr"/>
      <c r="T101" s="40" t="inlineStr"/>
      <c r="U101" s="41" t="inlineStr">
        <is>
          <t>кг</t>
        </is>
      </c>
      <c r="V101" s="676" t="n">
        <v>0</v>
      </c>
      <c r="W101" s="67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8" t="n">
        <v>4680115883444</v>
      </c>
      <c r="E102" s="641" t="n"/>
      <c r="F102" s="673" t="n">
        <v>0.35</v>
      </c>
      <c r="G102" s="38" t="n">
        <v>8</v>
      </c>
      <c r="H102" s="673" t="n">
        <v>2.8</v>
      </c>
      <c r="I102" s="67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30" t="inlineStr">
        <is>
          <t>П/к колбасы «Аль-Ислами халяль» ф/в 0,35 фиброуз ТМ «Вязанка»</t>
        </is>
      </c>
      <c r="O102" s="675" t="n"/>
      <c r="P102" s="675" t="n"/>
      <c r="Q102" s="675" t="n"/>
      <c r="R102" s="641" t="n"/>
      <c r="S102" s="40" t="inlineStr"/>
      <c r="T102" s="40" t="inlineStr"/>
      <c r="U102" s="41" t="inlineStr">
        <is>
          <t>кг</t>
        </is>
      </c>
      <c r="V102" s="676" t="n">
        <v>0</v>
      </c>
      <c r="W102" s="67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6" t="n"/>
      <c r="B103" s="322" t="n"/>
      <c r="C103" s="322" t="n"/>
      <c r="D103" s="322" t="n"/>
      <c r="E103" s="322" t="n"/>
      <c r="F103" s="322" t="n"/>
      <c r="G103" s="322" t="n"/>
      <c r="H103" s="322" t="n"/>
      <c r="I103" s="322" t="n"/>
      <c r="J103" s="322" t="n"/>
      <c r="K103" s="322" t="n"/>
      <c r="L103" s="322" t="n"/>
      <c r="M103" s="678" t="n"/>
      <c r="N103" s="679" t="inlineStr">
        <is>
          <t>Итого</t>
        </is>
      </c>
      <c r="O103" s="649" t="n"/>
      <c r="P103" s="649" t="n"/>
      <c r="Q103" s="649" t="n"/>
      <c r="R103" s="649" t="n"/>
      <c r="S103" s="649" t="n"/>
      <c r="T103" s="650" t="n"/>
      <c r="U103" s="43" t="inlineStr">
        <is>
          <t>кор</t>
        </is>
      </c>
      <c r="V103" s="68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8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8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81" t="n"/>
      <c r="Z103" s="681" t="n"/>
    </row>
    <row r="104">
      <c r="A104" s="322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78" t="n"/>
      <c r="N104" s="679" t="inlineStr">
        <is>
          <t>Итого</t>
        </is>
      </c>
      <c r="O104" s="649" t="n"/>
      <c r="P104" s="649" t="n"/>
      <c r="Q104" s="649" t="n"/>
      <c r="R104" s="649" t="n"/>
      <c r="S104" s="649" t="n"/>
      <c r="T104" s="650" t="n"/>
      <c r="U104" s="43" t="inlineStr">
        <is>
          <t>кг</t>
        </is>
      </c>
      <c r="V104" s="680">
        <f>IFERROR(SUM(V93:V102),"0")</f>
        <v/>
      </c>
      <c r="W104" s="680">
        <f>IFERROR(SUM(W93:W102),"0")</f>
        <v/>
      </c>
      <c r="X104" s="43" t="n"/>
      <c r="Y104" s="681" t="n"/>
      <c r="Z104" s="681" t="n"/>
    </row>
    <row r="105" ht="14.25" customHeight="1">
      <c r="A105" s="327" t="inlineStr">
        <is>
          <t>Сосиски</t>
        </is>
      </c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322" t="n"/>
      <c r="N105" s="322" t="n"/>
      <c r="O105" s="322" t="n"/>
      <c r="P105" s="322" t="n"/>
      <c r="Q105" s="322" t="n"/>
      <c r="R105" s="322" t="n"/>
      <c r="S105" s="322" t="n"/>
      <c r="T105" s="322" t="n"/>
      <c r="U105" s="322" t="n"/>
      <c r="V105" s="322" t="n"/>
      <c r="W105" s="322" t="n"/>
      <c r="X105" s="322" t="n"/>
      <c r="Y105" s="327" t="n"/>
      <c r="Z105" s="32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8" t="n">
        <v>4607091386967</v>
      </c>
      <c r="E106" s="641" t="n"/>
      <c r="F106" s="673" t="n">
        <v>1.35</v>
      </c>
      <c r="G106" s="38" t="n">
        <v>6</v>
      </c>
      <c r="H106" s="673" t="n">
        <v>8.1</v>
      </c>
      <c r="I106" s="67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31" t="inlineStr">
        <is>
          <t>Сосиски Молокуши (Вязанка Молочные) Вязанка Весовые П/а мгс Вязанка</t>
        </is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8" t="n">
        <v>4607091386967</v>
      </c>
      <c r="E107" s="641" t="n"/>
      <c r="F107" s="673" t="n">
        <v>1.4</v>
      </c>
      <c r="G107" s="38" t="n">
        <v>6</v>
      </c>
      <c r="H107" s="673" t="n">
        <v>8.4</v>
      </c>
      <c r="I107" s="67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2" t="inlineStr">
        <is>
          <t>Сосиски «Молокуши (Вязанка Молочные)» Весовые П/а мгс УВВ ТМ «Вязанка»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0</v>
      </c>
      <c r="W107" s="67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8" t="n">
        <v>4607091385304</v>
      </c>
      <c r="E108" s="641" t="n"/>
      <c r="F108" s="673" t="n">
        <v>1.35</v>
      </c>
      <c r="G108" s="38" t="n">
        <v>6</v>
      </c>
      <c r="H108" s="673" t="n">
        <v>8.1</v>
      </c>
      <c r="I108" s="673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3">
        <f>HYPERLINK("https://abi.ru/products/Охлажденные/Вязанка/Вязанка/Сосиски/P003025/","Сосиски Рубленые Вязанка Весовые п/а мгс Вязанка")</f>
        <v/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0</v>
      </c>
      <c r="W108" s="67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8" t="n">
        <v>4607091386264</v>
      </c>
      <c r="E109" s="641" t="n"/>
      <c r="F109" s="673" t="n">
        <v>0.5</v>
      </c>
      <c r="G109" s="38" t="n">
        <v>6</v>
      </c>
      <c r="H109" s="673" t="n">
        <v>3</v>
      </c>
      <c r="I109" s="67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4">
        <f>HYPERLINK("https://abi.ru/products/Охлажденные/Вязанка/Вязанка/Сосиски/P002217/","Сосиски Венские Вязанка Фикс.вес 0,5 NDX мгс Вязанка")</f>
        <v/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8" t="n">
        <v>4680115882584</v>
      </c>
      <c r="E110" s="641" t="n"/>
      <c r="F110" s="673" t="n">
        <v>0.33</v>
      </c>
      <c r="G110" s="38" t="n">
        <v>8</v>
      </c>
      <c r="H110" s="673" t="n">
        <v>2.64</v>
      </c>
      <c r="I110" s="67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5" t="inlineStr">
        <is>
          <t>Сосиски Восточные халяль ТМ Вязанка полиамид в/у ф/в 0,33 кг Казахстан АК</t>
        </is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8" t="n">
        <v>4607091385731</v>
      </c>
      <c r="E111" s="641" t="n"/>
      <c r="F111" s="673" t="n">
        <v>0.45</v>
      </c>
      <c r="G111" s="38" t="n">
        <v>6</v>
      </c>
      <c r="H111" s="673" t="n">
        <v>2.7</v>
      </c>
      <c r="I111" s="67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6" t="inlineStr">
        <is>
          <t>Сосиски Молокуши (Вязанка Молочные) Вязанка Фикс.вес 0,45 П/а мгс Вязанка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8" t="n">
        <v>4680115880214</v>
      </c>
      <c r="E112" s="641" t="n"/>
      <c r="F112" s="673" t="n">
        <v>0.45</v>
      </c>
      <c r="G112" s="38" t="n">
        <v>6</v>
      </c>
      <c r="H112" s="673" t="n">
        <v>2.7</v>
      </c>
      <c r="I112" s="67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7" t="inlineStr">
        <is>
          <t>Сосиски Молокуши миникушай Вязанка Ф/в 0,45 амилюкс мгс Вязанка</t>
        </is>
      </c>
      <c r="O112" s="675" t="n"/>
      <c r="P112" s="675" t="n"/>
      <c r="Q112" s="675" t="n"/>
      <c r="R112" s="641" t="n"/>
      <c r="S112" s="40" t="inlineStr"/>
      <c r="T112" s="40" t="inlineStr"/>
      <c r="U112" s="41" t="inlineStr">
        <is>
          <t>кг</t>
        </is>
      </c>
      <c r="V112" s="676" t="n">
        <v>0</v>
      </c>
      <c r="W112" s="67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8" t="n">
        <v>4680115880894</v>
      </c>
      <c r="E113" s="641" t="n"/>
      <c r="F113" s="673" t="n">
        <v>0.33</v>
      </c>
      <c r="G113" s="38" t="n">
        <v>6</v>
      </c>
      <c r="H113" s="673" t="n">
        <v>1.98</v>
      </c>
      <c r="I113" s="67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8" t="inlineStr">
        <is>
          <t>Сосиски Молокуши Миникушай Вязанка фикс.вес 0,33 п/а Вязанка</t>
        </is>
      </c>
      <c r="O113" s="675" t="n"/>
      <c r="P113" s="675" t="n"/>
      <c r="Q113" s="675" t="n"/>
      <c r="R113" s="641" t="n"/>
      <c r="S113" s="40" t="inlineStr"/>
      <c r="T113" s="40" t="inlineStr"/>
      <c r="U113" s="41" t="inlineStr">
        <is>
          <t>кг</t>
        </is>
      </c>
      <c r="V113" s="676" t="n">
        <v>0</v>
      </c>
      <c r="W113" s="67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8" t="n">
        <v>4607091385427</v>
      </c>
      <c r="E114" s="641" t="n"/>
      <c r="F114" s="673" t="n">
        <v>0.5</v>
      </c>
      <c r="G114" s="38" t="n">
        <v>6</v>
      </c>
      <c r="H114" s="673" t="n">
        <v>3</v>
      </c>
      <c r="I114" s="67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9">
        <f>HYPERLINK("https://abi.ru/products/Охлажденные/Вязанка/Вязанка/Сосиски/P003030/","Сосиски Рубленые Вязанка Фикс.вес 0,5 п/а мгс Вязанка")</f>
        <v/>
      </c>
      <c r="O114" s="675" t="n"/>
      <c r="P114" s="675" t="n"/>
      <c r="Q114" s="675" t="n"/>
      <c r="R114" s="641" t="n"/>
      <c r="S114" s="40" t="inlineStr"/>
      <c r="T114" s="40" t="inlineStr"/>
      <c r="U114" s="41" t="inlineStr">
        <is>
          <t>кг</t>
        </is>
      </c>
      <c r="V114" s="676" t="n">
        <v>0</v>
      </c>
      <c r="W114" s="67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8" t="n">
        <v>4680115882645</v>
      </c>
      <c r="E115" s="641" t="n"/>
      <c r="F115" s="673" t="n">
        <v>0.3</v>
      </c>
      <c r="G115" s="38" t="n">
        <v>6</v>
      </c>
      <c r="H115" s="673" t="n">
        <v>1.8</v>
      </c>
      <c r="I115" s="67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0" t="inlineStr">
        <is>
          <t>Сосиски «Сливушки с сыром» ф/в 0,3 п/а ТМ «Вязанка»</t>
        </is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6" t="n"/>
      <c r="B116" s="322" t="n"/>
      <c r="C116" s="322" t="n"/>
      <c r="D116" s="322" t="n"/>
      <c r="E116" s="322" t="n"/>
      <c r="F116" s="322" t="n"/>
      <c r="G116" s="322" t="n"/>
      <c r="H116" s="322" t="n"/>
      <c r="I116" s="322" t="n"/>
      <c r="J116" s="322" t="n"/>
      <c r="K116" s="322" t="n"/>
      <c r="L116" s="322" t="n"/>
      <c r="M116" s="678" t="n"/>
      <c r="N116" s="679" t="inlineStr">
        <is>
          <t>Итого</t>
        </is>
      </c>
      <c r="O116" s="649" t="n"/>
      <c r="P116" s="649" t="n"/>
      <c r="Q116" s="649" t="n"/>
      <c r="R116" s="649" t="n"/>
      <c r="S116" s="649" t="n"/>
      <c r="T116" s="650" t="n"/>
      <c r="U116" s="43" t="inlineStr">
        <is>
          <t>кор</t>
        </is>
      </c>
      <c r="V116" s="68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8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8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81" t="n"/>
      <c r="Z116" s="681" t="n"/>
    </row>
    <row r="117">
      <c r="A117" s="322" t="n"/>
      <c r="B117" s="322" t="n"/>
      <c r="C117" s="322" t="n"/>
      <c r="D117" s="322" t="n"/>
      <c r="E117" s="322" t="n"/>
      <c r="F117" s="322" t="n"/>
      <c r="G117" s="322" t="n"/>
      <c r="H117" s="322" t="n"/>
      <c r="I117" s="322" t="n"/>
      <c r="J117" s="322" t="n"/>
      <c r="K117" s="322" t="n"/>
      <c r="L117" s="322" t="n"/>
      <c r="M117" s="678" t="n"/>
      <c r="N117" s="679" t="inlineStr">
        <is>
          <t>Итого</t>
        </is>
      </c>
      <c r="O117" s="649" t="n"/>
      <c r="P117" s="649" t="n"/>
      <c r="Q117" s="649" t="n"/>
      <c r="R117" s="649" t="n"/>
      <c r="S117" s="649" t="n"/>
      <c r="T117" s="650" t="n"/>
      <c r="U117" s="43" t="inlineStr">
        <is>
          <t>кг</t>
        </is>
      </c>
      <c r="V117" s="680">
        <f>IFERROR(SUM(V106:V115),"0")</f>
        <v/>
      </c>
      <c r="W117" s="680">
        <f>IFERROR(SUM(W106:W115),"0")</f>
        <v/>
      </c>
      <c r="X117" s="43" t="n"/>
      <c r="Y117" s="681" t="n"/>
      <c r="Z117" s="681" t="n"/>
    </row>
    <row r="118" ht="14.25" customHeight="1">
      <c r="A118" s="327" t="inlineStr">
        <is>
          <t>Сардельки</t>
        </is>
      </c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322" t="n"/>
      <c r="N118" s="322" t="n"/>
      <c r="O118" s="322" t="n"/>
      <c r="P118" s="322" t="n"/>
      <c r="Q118" s="322" t="n"/>
      <c r="R118" s="322" t="n"/>
      <c r="S118" s="322" t="n"/>
      <c r="T118" s="322" t="n"/>
      <c r="U118" s="322" t="n"/>
      <c r="V118" s="322" t="n"/>
      <c r="W118" s="322" t="n"/>
      <c r="X118" s="322" t="n"/>
      <c r="Y118" s="327" t="n"/>
      <c r="Z118" s="32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8" t="n">
        <v>4607091383065</v>
      </c>
      <c r="E119" s="641" t="n"/>
      <c r="F119" s="673" t="n">
        <v>0.83</v>
      </c>
      <c r="G119" s="38" t="n">
        <v>4</v>
      </c>
      <c r="H119" s="673" t="n">
        <v>3.32</v>
      </c>
      <c r="I119" s="67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8" t="n">
        <v>4680115881532</v>
      </c>
      <c r="E120" s="641" t="n"/>
      <c r="F120" s="673" t="n">
        <v>1.35</v>
      </c>
      <c r="G120" s="38" t="n">
        <v>6</v>
      </c>
      <c r="H120" s="673" t="n">
        <v>8.1</v>
      </c>
      <c r="I120" s="67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2">
        <f>HYPERLINK("https://abi.ru/products/Охлажденные/Вязанка/Вязанка/Сардельки/P003237/","Сардельки «Филейские» Весовые NDX мгс ТМ «Вязанка»")</f>
        <v/>
      </c>
      <c r="O120" s="675" t="n"/>
      <c r="P120" s="675" t="n"/>
      <c r="Q120" s="675" t="n"/>
      <c r="R120" s="641" t="n"/>
      <c r="S120" s="40" t="inlineStr"/>
      <c r="T120" s="40" t="inlineStr"/>
      <c r="U120" s="41" t="inlineStr">
        <is>
          <t>кг</t>
        </is>
      </c>
      <c r="V120" s="676" t="n">
        <v>0</v>
      </c>
      <c r="W120" s="67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8" t="n">
        <v>4680115882652</v>
      </c>
      <c r="E121" s="641" t="n"/>
      <c r="F121" s="673" t="n">
        <v>0.33</v>
      </c>
      <c r="G121" s="38" t="n">
        <v>6</v>
      </c>
      <c r="H121" s="673" t="n">
        <v>1.98</v>
      </c>
      <c r="I121" s="67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3" t="inlineStr">
        <is>
          <t>Сардельки «Сливушки с сыром #минидельки» ф/в 0,33 айпил ТМ «Вязанка»</t>
        </is>
      </c>
      <c r="O121" s="675" t="n"/>
      <c r="P121" s="675" t="n"/>
      <c r="Q121" s="675" t="n"/>
      <c r="R121" s="641" t="n"/>
      <c r="S121" s="40" t="inlineStr"/>
      <c r="T121" s="40" t="inlineStr"/>
      <c r="U121" s="41" t="inlineStr">
        <is>
          <t>кг</t>
        </is>
      </c>
      <c r="V121" s="676" t="n">
        <v>0</v>
      </c>
      <c r="W121" s="67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8" t="n">
        <v>4680115880238</v>
      </c>
      <c r="E122" s="641" t="n"/>
      <c r="F122" s="673" t="n">
        <v>0.33</v>
      </c>
      <c r="G122" s="38" t="n">
        <v>6</v>
      </c>
      <c r="H122" s="673" t="n">
        <v>1.98</v>
      </c>
      <c r="I122" s="67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5" t="n"/>
      <c r="P122" s="675" t="n"/>
      <c r="Q122" s="675" t="n"/>
      <c r="R122" s="641" t="n"/>
      <c r="S122" s="40" t="inlineStr"/>
      <c r="T122" s="40" t="inlineStr"/>
      <c r="U122" s="41" t="inlineStr">
        <is>
          <t>кг</t>
        </is>
      </c>
      <c r="V122" s="676" t="n">
        <v>0</v>
      </c>
      <c r="W122" s="67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8" t="n">
        <v>4680115881464</v>
      </c>
      <c r="E123" s="641" t="n"/>
      <c r="F123" s="673" t="n">
        <v>0.4</v>
      </c>
      <c r="G123" s="38" t="n">
        <v>6</v>
      </c>
      <c r="H123" s="673" t="n">
        <v>2.4</v>
      </c>
      <c r="I123" s="67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5" t="inlineStr">
        <is>
          <t>Сардельки «Филейские» Фикс.вес 0,4 NDX мгс ТМ «Вязанка»</t>
        </is>
      </c>
      <c r="O123" s="675" t="n"/>
      <c r="P123" s="675" t="n"/>
      <c r="Q123" s="675" t="n"/>
      <c r="R123" s="641" t="n"/>
      <c r="S123" s="40" t="inlineStr"/>
      <c r="T123" s="40" t="inlineStr"/>
      <c r="U123" s="41" t="inlineStr">
        <is>
          <t>кг</t>
        </is>
      </c>
      <c r="V123" s="676" t="n">
        <v>0</v>
      </c>
      <c r="W123" s="67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6" t="n"/>
      <c r="B124" s="322" t="n"/>
      <c r="C124" s="322" t="n"/>
      <c r="D124" s="322" t="n"/>
      <c r="E124" s="322" t="n"/>
      <c r="F124" s="322" t="n"/>
      <c r="G124" s="322" t="n"/>
      <c r="H124" s="322" t="n"/>
      <c r="I124" s="322" t="n"/>
      <c r="J124" s="322" t="n"/>
      <c r="K124" s="322" t="n"/>
      <c r="L124" s="322" t="n"/>
      <c r="M124" s="678" t="n"/>
      <c r="N124" s="679" t="inlineStr">
        <is>
          <t>Итого</t>
        </is>
      </c>
      <c r="O124" s="649" t="n"/>
      <c r="P124" s="649" t="n"/>
      <c r="Q124" s="649" t="n"/>
      <c r="R124" s="649" t="n"/>
      <c r="S124" s="649" t="n"/>
      <c r="T124" s="650" t="n"/>
      <c r="U124" s="43" t="inlineStr">
        <is>
          <t>кор</t>
        </is>
      </c>
      <c r="V124" s="680">
        <f>IFERROR(V119/H119,"0")+IFERROR(V120/H120,"0")+IFERROR(V121/H121,"0")+IFERROR(V122/H122,"0")+IFERROR(V123/H123,"0")</f>
        <v/>
      </c>
      <c r="W124" s="680">
        <f>IFERROR(W119/H119,"0")+IFERROR(W120/H120,"0")+IFERROR(W121/H121,"0")+IFERROR(W122/H122,"0")+IFERROR(W123/H123,"0")</f>
        <v/>
      </c>
      <c r="X124" s="680">
        <f>IFERROR(IF(X119="",0,X119),"0")+IFERROR(IF(X120="",0,X120),"0")+IFERROR(IF(X121="",0,X121),"0")+IFERROR(IF(X122="",0,X122),"0")+IFERROR(IF(X123="",0,X123),"0")</f>
        <v/>
      </c>
      <c r="Y124" s="681" t="n"/>
      <c r="Z124" s="681" t="n"/>
    </row>
    <row r="125">
      <c r="A125" s="322" t="n"/>
      <c r="B125" s="322" t="n"/>
      <c r="C125" s="322" t="n"/>
      <c r="D125" s="322" t="n"/>
      <c r="E125" s="322" t="n"/>
      <c r="F125" s="322" t="n"/>
      <c r="G125" s="322" t="n"/>
      <c r="H125" s="322" t="n"/>
      <c r="I125" s="322" t="n"/>
      <c r="J125" s="322" t="n"/>
      <c r="K125" s="322" t="n"/>
      <c r="L125" s="322" t="n"/>
      <c r="M125" s="678" t="n"/>
      <c r="N125" s="679" t="inlineStr">
        <is>
          <t>Итого</t>
        </is>
      </c>
      <c r="O125" s="649" t="n"/>
      <c r="P125" s="649" t="n"/>
      <c r="Q125" s="649" t="n"/>
      <c r="R125" s="649" t="n"/>
      <c r="S125" s="649" t="n"/>
      <c r="T125" s="650" t="n"/>
      <c r="U125" s="43" t="inlineStr">
        <is>
          <t>кг</t>
        </is>
      </c>
      <c r="V125" s="680">
        <f>IFERROR(SUM(V119:V123),"0")</f>
        <v/>
      </c>
      <c r="W125" s="680">
        <f>IFERROR(SUM(W119:W123),"0")</f>
        <v/>
      </c>
      <c r="X125" s="43" t="n"/>
      <c r="Y125" s="681" t="n"/>
      <c r="Z125" s="681" t="n"/>
    </row>
    <row r="126" ht="16.5" customHeight="1">
      <c r="A126" s="333" t="inlineStr">
        <is>
          <t>Сливушки</t>
        </is>
      </c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322" t="n"/>
      <c r="N126" s="322" t="n"/>
      <c r="O126" s="322" t="n"/>
      <c r="P126" s="322" t="n"/>
      <c r="Q126" s="322" t="n"/>
      <c r="R126" s="322" t="n"/>
      <c r="S126" s="322" t="n"/>
      <c r="T126" s="322" t="n"/>
      <c r="U126" s="322" t="n"/>
      <c r="V126" s="322" t="n"/>
      <c r="W126" s="322" t="n"/>
      <c r="X126" s="322" t="n"/>
      <c r="Y126" s="333" t="n"/>
      <c r="Z126" s="333" t="n"/>
    </row>
    <row r="127" ht="14.25" customHeight="1">
      <c r="A127" s="327" t="inlineStr">
        <is>
          <t>Сосиски</t>
        </is>
      </c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322" t="n"/>
      <c r="N127" s="322" t="n"/>
      <c r="O127" s="322" t="n"/>
      <c r="P127" s="322" t="n"/>
      <c r="Q127" s="322" t="n"/>
      <c r="R127" s="322" t="n"/>
      <c r="S127" s="322" t="n"/>
      <c r="T127" s="322" t="n"/>
      <c r="U127" s="322" t="n"/>
      <c r="V127" s="322" t="n"/>
      <c r="W127" s="322" t="n"/>
      <c r="X127" s="322" t="n"/>
      <c r="Y127" s="327" t="n"/>
      <c r="Z127" s="327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8" t="n">
        <v>4607091385168</v>
      </c>
      <c r="E128" s="641" t="n"/>
      <c r="F128" s="673" t="n">
        <v>1.35</v>
      </c>
      <c r="G128" s="38" t="n">
        <v>6</v>
      </c>
      <c r="H128" s="673" t="n">
        <v>8.1</v>
      </c>
      <c r="I128" s="673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5" t="n"/>
      <c r="P128" s="675" t="n"/>
      <c r="Q128" s="675" t="n"/>
      <c r="R128" s="641" t="n"/>
      <c r="S128" s="40" t="inlineStr"/>
      <c r="T128" s="40" t="inlineStr"/>
      <c r="U128" s="41" t="inlineStr">
        <is>
          <t>кг</t>
        </is>
      </c>
      <c r="V128" s="676" t="n">
        <v>0</v>
      </c>
      <c r="W128" s="67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8" t="n">
        <v>4607091383256</v>
      </c>
      <c r="E129" s="641" t="n"/>
      <c r="F129" s="673" t="n">
        <v>0.33</v>
      </c>
      <c r="G129" s="38" t="n">
        <v>6</v>
      </c>
      <c r="H129" s="673" t="n">
        <v>1.98</v>
      </c>
      <c r="I129" s="67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5" t="n"/>
      <c r="P129" s="675" t="n"/>
      <c r="Q129" s="675" t="n"/>
      <c r="R129" s="641" t="n"/>
      <c r="S129" s="40" t="inlineStr"/>
      <c r="T129" s="40" t="inlineStr"/>
      <c r="U129" s="41" t="inlineStr">
        <is>
          <t>кг</t>
        </is>
      </c>
      <c r="V129" s="676" t="n">
        <v>0</v>
      </c>
      <c r="W129" s="67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8" t="n">
        <v>4607091385748</v>
      </c>
      <c r="E130" s="641" t="n"/>
      <c r="F130" s="673" t="n">
        <v>0.45</v>
      </c>
      <c r="G130" s="38" t="n">
        <v>6</v>
      </c>
      <c r="H130" s="673" t="n">
        <v>2.7</v>
      </c>
      <c r="I130" s="67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5" t="n"/>
      <c r="P130" s="675" t="n"/>
      <c r="Q130" s="675" t="n"/>
      <c r="R130" s="641" t="n"/>
      <c r="S130" s="40" t="inlineStr"/>
      <c r="T130" s="40" t="inlineStr"/>
      <c r="U130" s="41" t="inlineStr">
        <is>
          <t>кг</t>
        </is>
      </c>
      <c r="V130" s="676" t="n">
        <v>0</v>
      </c>
      <c r="W130" s="67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6" t="n"/>
      <c r="B131" s="322" t="n"/>
      <c r="C131" s="322" t="n"/>
      <c r="D131" s="322" t="n"/>
      <c r="E131" s="322" t="n"/>
      <c r="F131" s="322" t="n"/>
      <c r="G131" s="322" t="n"/>
      <c r="H131" s="322" t="n"/>
      <c r="I131" s="322" t="n"/>
      <c r="J131" s="322" t="n"/>
      <c r="K131" s="322" t="n"/>
      <c r="L131" s="322" t="n"/>
      <c r="M131" s="678" t="n"/>
      <c r="N131" s="679" t="inlineStr">
        <is>
          <t>Итого</t>
        </is>
      </c>
      <c r="O131" s="649" t="n"/>
      <c r="P131" s="649" t="n"/>
      <c r="Q131" s="649" t="n"/>
      <c r="R131" s="649" t="n"/>
      <c r="S131" s="649" t="n"/>
      <c r="T131" s="650" t="n"/>
      <c r="U131" s="43" t="inlineStr">
        <is>
          <t>кор</t>
        </is>
      </c>
      <c r="V131" s="680">
        <f>IFERROR(V128/H128,"0")+IFERROR(V129/H129,"0")+IFERROR(V130/H130,"0")</f>
        <v/>
      </c>
      <c r="W131" s="680">
        <f>IFERROR(W128/H128,"0")+IFERROR(W129/H129,"0")+IFERROR(W130/H130,"0")</f>
        <v/>
      </c>
      <c r="X131" s="680">
        <f>IFERROR(IF(X128="",0,X128),"0")+IFERROR(IF(X129="",0,X129),"0")+IFERROR(IF(X130="",0,X130),"0")</f>
        <v/>
      </c>
      <c r="Y131" s="681" t="n"/>
      <c r="Z131" s="681" t="n"/>
    </row>
    <row r="132">
      <c r="A132" s="322" t="n"/>
      <c r="B132" s="322" t="n"/>
      <c r="C132" s="322" t="n"/>
      <c r="D132" s="322" t="n"/>
      <c r="E132" s="322" t="n"/>
      <c r="F132" s="322" t="n"/>
      <c r="G132" s="322" t="n"/>
      <c r="H132" s="322" t="n"/>
      <c r="I132" s="322" t="n"/>
      <c r="J132" s="322" t="n"/>
      <c r="K132" s="322" t="n"/>
      <c r="L132" s="322" t="n"/>
      <c r="M132" s="678" t="n"/>
      <c r="N132" s="679" t="inlineStr">
        <is>
          <t>Итого</t>
        </is>
      </c>
      <c r="O132" s="649" t="n"/>
      <c r="P132" s="649" t="n"/>
      <c r="Q132" s="649" t="n"/>
      <c r="R132" s="649" t="n"/>
      <c r="S132" s="649" t="n"/>
      <c r="T132" s="650" t="n"/>
      <c r="U132" s="43" t="inlineStr">
        <is>
          <t>кг</t>
        </is>
      </c>
      <c r="V132" s="680">
        <f>IFERROR(SUM(V128:V130),"0")</f>
        <v/>
      </c>
      <c r="W132" s="680">
        <f>IFERROR(SUM(W128:W130),"0")</f>
        <v/>
      </c>
      <c r="X132" s="43" t="n"/>
      <c r="Y132" s="681" t="n"/>
      <c r="Z132" s="681" t="n"/>
    </row>
    <row r="133" ht="27.75" customHeight="1">
      <c r="A133" s="344" t="inlineStr">
        <is>
          <t>Стародворье</t>
        </is>
      </c>
      <c r="B133" s="672" t="n"/>
      <c r="C133" s="672" t="n"/>
      <c r="D133" s="672" t="n"/>
      <c r="E133" s="672" t="n"/>
      <c r="F133" s="672" t="n"/>
      <c r="G133" s="672" t="n"/>
      <c r="H133" s="672" t="n"/>
      <c r="I133" s="672" t="n"/>
      <c r="J133" s="672" t="n"/>
      <c r="K133" s="672" t="n"/>
      <c r="L133" s="672" t="n"/>
      <c r="M133" s="672" t="n"/>
      <c r="N133" s="672" t="n"/>
      <c r="O133" s="672" t="n"/>
      <c r="P133" s="672" t="n"/>
      <c r="Q133" s="672" t="n"/>
      <c r="R133" s="672" t="n"/>
      <c r="S133" s="672" t="n"/>
      <c r="T133" s="672" t="n"/>
      <c r="U133" s="672" t="n"/>
      <c r="V133" s="672" t="n"/>
      <c r="W133" s="672" t="n"/>
      <c r="X133" s="672" t="n"/>
      <c r="Y133" s="55" t="n"/>
      <c r="Z133" s="55" t="n"/>
    </row>
    <row r="134" ht="16.5" customHeight="1">
      <c r="A134" s="333" t="inlineStr">
        <is>
          <t>Золоченная в печи</t>
        </is>
      </c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322" t="n"/>
      <c r="N134" s="322" t="n"/>
      <c r="O134" s="322" t="n"/>
      <c r="P134" s="322" t="n"/>
      <c r="Q134" s="322" t="n"/>
      <c r="R134" s="322" t="n"/>
      <c r="S134" s="322" t="n"/>
      <c r="T134" s="322" t="n"/>
      <c r="U134" s="322" t="n"/>
      <c r="V134" s="322" t="n"/>
      <c r="W134" s="322" t="n"/>
      <c r="X134" s="322" t="n"/>
      <c r="Y134" s="333" t="n"/>
      <c r="Z134" s="333" t="n"/>
    </row>
    <row r="135" ht="14.25" customHeight="1">
      <c r="A135" s="327" t="inlineStr">
        <is>
          <t>Вареные колбасы</t>
        </is>
      </c>
      <c r="B135" s="322" t="n"/>
      <c r="C135" s="322" t="n"/>
      <c r="D135" s="322" t="n"/>
      <c r="E135" s="322" t="n"/>
      <c r="F135" s="322" t="n"/>
      <c r="G135" s="322" t="n"/>
      <c r="H135" s="322" t="n"/>
      <c r="I135" s="322" t="n"/>
      <c r="J135" s="322" t="n"/>
      <c r="K135" s="322" t="n"/>
      <c r="L135" s="322" t="n"/>
      <c r="M135" s="322" t="n"/>
      <c r="N135" s="322" t="n"/>
      <c r="O135" s="322" t="n"/>
      <c r="P135" s="322" t="n"/>
      <c r="Q135" s="322" t="n"/>
      <c r="R135" s="322" t="n"/>
      <c r="S135" s="322" t="n"/>
      <c r="T135" s="322" t="n"/>
      <c r="U135" s="322" t="n"/>
      <c r="V135" s="322" t="n"/>
      <c r="W135" s="322" t="n"/>
      <c r="X135" s="322" t="n"/>
      <c r="Y135" s="327" t="n"/>
      <c r="Z135" s="32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8" t="n">
        <v>4607091383423</v>
      </c>
      <c r="E136" s="641" t="n"/>
      <c r="F136" s="673" t="n">
        <v>1.35</v>
      </c>
      <c r="G136" s="38" t="n">
        <v>8</v>
      </c>
      <c r="H136" s="673" t="n">
        <v>10.8</v>
      </c>
      <c r="I136" s="67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5" t="n"/>
      <c r="P136" s="675" t="n"/>
      <c r="Q136" s="675" t="n"/>
      <c r="R136" s="641" t="n"/>
      <c r="S136" s="40" t="inlineStr"/>
      <c r="T136" s="40" t="inlineStr"/>
      <c r="U136" s="41" t="inlineStr">
        <is>
          <t>кг</t>
        </is>
      </c>
      <c r="V136" s="676" t="n">
        <v>0</v>
      </c>
      <c r="W136" s="67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8" t="n">
        <v>4607091381405</v>
      </c>
      <c r="E137" s="641" t="n"/>
      <c r="F137" s="673" t="n">
        <v>1.35</v>
      </c>
      <c r="G137" s="38" t="n">
        <v>8</v>
      </c>
      <c r="H137" s="673" t="n">
        <v>10.8</v>
      </c>
      <c r="I137" s="67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5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5" t="n"/>
      <c r="P137" s="675" t="n"/>
      <c r="Q137" s="675" t="n"/>
      <c r="R137" s="641" t="n"/>
      <c r="S137" s="40" t="inlineStr"/>
      <c r="T137" s="40" t="inlineStr"/>
      <c r="U137" s="41" t="inlineStr">
        <is>
          <t>кг</t>
        </is>
      </c>
      <c r="V137" s="676" t="n">
        <v>0</v>
      </c>
      <c r="W137" s="67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8" t="n">
        <v>4607091386516</v>
      </c>
      <c r="E138" s="641" t="n"/>
      <c r="F138" s="673" t="n">
        <v>1.4</v>
      </c>
      <c r="G138" s="38" t="n">
        <v>8</v>
      </c>
      <c r="H138" s="673" t="n">
        <v>11.2</v>
      </c>
      <c r="I138" s="67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5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5" t="n"/>
      <c r="P138" s="675" t="n"/>
      <c r="Q138" s="675" t="n"/>
      <c r="R138" s="641" t="n"/>
      <c r="S138" s="40" t="inlineStr"/>
      <c r="T138" s="40" t="inlineStr"/>
      <c r="U138" s="41" t="inlineStr">
        <is>
          <t>кг</t>
        </is>
      </c>
      <c r="V138" s="676" t="n">
        <v>0</v>
      </c>
      <c r="W138" s="67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6" t="n"/>
      <c r="B139" s="322" t="n"/>
      <c r="C139" s="322" t="n"/>
      <c r="D139" s="322" t="n"/>
      <c r="E139" s="322" t="n"/>
      <c r="F139" s="322" t="n"/>
      <c r="G139" s="322" t="n"/>
      <c r="H139" s="322" t="n"/>
      <c r="I139" s="322" t="n"/>
      <c r="J139" s="322" t="n"/>
      <c r="K139" s="322" t="n"/>
      <c r="L139" s="322" t="n"/>
      <c r="M139" s="678" t="n"/>
      <c r="N139" s="679" t="inlineStr">
        <is>
          <t>Итого</t>
        </is>
      </c>
      <c r="O139" s="649" t="n"/>
      <c r="P139" s="649" t="n"/>
      <c r="Q139" s="649" t="n"/>
      <c r="R139" s="649" t="n"/>
      <c r="S139" s="649" t="n"/>
      <c r="T139" s="650" t="n"/>
      <c r="U139" s="43" t="inlineStr">
        <is>
          <t>кор</t>
        </is>
      </c>
      <c r="V139" s="680">
        <f>IFERROR(V136/H136,"0")+IFERROR(V137/H137,"0")+IFERROR(V138/H138,"0")</f>
        <v/>
      </c>
      <c r="W139" s="680">
        <f>IFERROR(W136/H136,"0")+IFERROR(W137/H137,"0")+IFERROR(W138/H138,"0")</f>
        <v/>
      </c>
      <c r="X139" s="680">
        <f>IFERROR(IF(X136="",0,X136),"0")+IFERROR(IF(X137="",0,X137),"0")+IFERROR(IF(X138="",0,X138),"0")</f>
        <v/>
      </c>
      <c r="Y139" s="681" t="n"/>
      <c r="Z139" s="681" t="n"/>
    </row>
    <row r="140">
      <c r="A140" s="322" t="n"/>
      <c r="B140" s="322" t="n"/>
      <c r="C140" s="322" t="n"/>
      <c r="D140" s="322" t="n"/>
      <c r="E140" s="322" t="n"/>
      <c r="F140" s="322" t="n"/>
      <c r="G140" s="322" t="n"/>
      <c r="H140" s="322" t="n"/>
      <c r="I140" s="322" t="n"/>
      <c r="J140" s="322" t="n"/>
      <c r="K140" s="322" t="n"/>
      <c r="L140" s="322" t="n"/>
      <c r="M140" s="678" t="n"/>
      <c r="N140" s="679" t="inlineStr">
        <is>
          <t>Итого</t>
        </is>
      </c>
      <c r="O140" s="649" t="n"/>
      <c r="P140" s="649" t="n"/>
      <c r="Q140" s="649" t="n"/>
      <c r="R140" s="649" t="n"/>
      <c r="S140" s="649" t="n"/>
      <c r="T140" s="650" t="n"/>
      <c r="U140" s="43" t="inlineStr">
        <is>
          <t>кг</t>
        </is>
      </c>
      <c r="V140" s="680">
        <f>IFERROR(SUM(V136:V138),"0")</f>
        <v/>
      </c>
      <c r="W140" s="680">
        <f>IFERROR(SUM(W136:W138),"0")</f>
        <v/>
      </c>
      <c r="X140" s="43" t="n"/>
      <c r="Y140" s="681" t="n"/>
      <c r="Z140" s="681" t="n"/>
    </row>
    <row r="141" ht="16.5" customHeight="1">
      <c r="A141" s="333" t="inlineStr">
        <is>
          <t>Мясорубская</t>
        </is>
      </c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322" t="n"/>
      <c r="N141" s="322" t="n"/>
      <c r="O141" s="322" t="n"/>
      <c r="P141" s="322" t="n"/>
      <c r="Q141" s="322" t="n"/>
      <c r="R141" s="322" t="n"/>
      <c r="S141" s="322" t="n"/>
      <c r="T141" s="322" t="n"/>
      <c r="U141" s="322" t="n"/>
      <c r="V141" s="322" t="n"/>
      <c r="W141" s="322" t="n"/>
      <c r="X141" s="322" t="n"/>
      <c r="Y141" s="333" t="n"/>
      <c r="Z141" s="333" t="n"/>
    </row>
    <row r="142" ht="14.25" customHeight="1">
      <c r="A142" s="327" t="inlineStr">
        <is>
          <t>Копченые колбасы</t>
        </is>
      </c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322" t="n"/>
      <c r="N142" s="322" t="n"/>
      <c r="O142" s="322" t="n"/>
      <c r="P142" s="322" t="n"/>
      <c r="Q142" s="322" t="n"/>
      <c r="R142" s="322" t="n"/>
      <c r="S142" s="322" t="n"/>
      <c r="T142" s="322" t="n"/>
      <c r="U142" s="322" t="n"/>
      <c r="V142" s="322" t="n"/>
      <c r="W142" s="322" t="n"/>
      <c r="X142" s="322" t="n"/>
      <c r="Y142" s="327" t="n"/>
      <c r="Z142" s="32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8" t="n">
        <v>4680115880993</v>
      </c>
      <c r="E143" s="641" t="n"/>
      <c r="F143" s="673" t="n">
        <v>0.7</v>
      </c>
      <c r="G143" s="38" t="n">
        <v>6</v>
      </c>
      <c r="H143" s="673" t="n">
        <v>4.2</v>
      </c>
      <c r="I143" s="67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8" t="n">
        <v>4680115881761</v>
      </c>
      <c r="E144" s="641" t="n"/>
      <c r="F144" s="673" t="n">
        <v>0.7</v>
      </c>
      <c r="G144" s="38" t="n">
        <v>6</v>
      </c>
      <c r="H144" s="673" t="n">
        <v>4.2</v>
      </c>
      <c r="I144" s="67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8" t="n">
        <v>4680115881563</v>
      </c>
      <c r="E145" s="641" t="n"/>
      <c r="F145" s="673" t="n">
        <v>0.7</v>
      </c>
      <c r="G145" s="38" t="n">
        <v>6</v>
      </c>
      <c r="H145" s="673" t="n">
        <v>4.2</v>
      </c>
      <c r="I145" s="67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8" t="n">
        <v>4680115880986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0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8" t="n">
        <v>4680115880207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8" t="n">
        <v>4680115881785</v>
      </c>
      <c r="E148" s="641" t="n"/>
      <c r="F148" s="673" t="n">
        <v>0.35</v>
      </c>
      <c r="G148" s="38" t="n">
        <v>6</v>
      </c>
      <c r="H148" s="673" t="n">
        <v>2.1</v>
      </c>
      <c r="I148" s="67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5" t="n"/>
      <c r="P148" s="675" t="n"/>
      <c r="Q148" s="675" t="n"/>
      <c r="R148" s="641" t="n"/>
      <c r="S148" s="40" t="inlineStr"/>
      <c r="T148" s="40" t="inlineStr"/>
      <c r="U148" s="41" t="inlineStr">
        <is>
          <t>кг</t>
        </is>
      </c>
      <c r="V148" s="676" t="n">
        <v>0</v>
      </c>
      <c r="W148" s="67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8" t="n">
        <v>4680115881679</v>
      </c>
      <c r="E149" s="641" t="n"/>
      <c r="F149" s="673" t="n">
        <v>0.35</v>
      </c>
      <c r="G149" s="38" t="n">
        <v>6</v>
      </c>
      <c r="H149" s="673" t="n">
        <v>2.1</v>
      </c>
      <c r="I149" s="67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5" t="n"/>
      <c r="P149" s="675" t="n"/>
      <c r="Q149" s="675" t="n"/>
      <c r="R149" s="641" t="n"/>
      <c r="S149" s="40" t="inlineStr"/>
      <c r="T149" s="40" t="inlineStr"/>
      <c r="U149" s="41" t="inlineStr">
        <is>
          <t>кг</t>
        </is>
      </c>
      <c r="V149" s="676" t="n">
        <v>0</v>
      </c>
      <c r="W149" s="67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8" t="n">
        <v>4680115880191</v>
      </c>
      <c r="E150" s="641" t="n"/>
      <c r="F150" s="673" t="n">
        <v>0.4</v>
      </c>
      <c r="G150" s="38" t="n">
        <v>6</v>
      </c>
      <c r="H150" s="673" t="n">
        <v>2.4</v>
      </c>
      <c r="I150" s="67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5" t="n"/>
      <c r="P150" s="675" t="n"/>
      <c r="Q150" s="675" t="n"/>
      <c r="R150" s="641" t="n"/>
      <c r="S150" s="40" t="inlineStr"/>
      <c r="T150" s="40" t="inlineStr"/>
      <c r="U150" s="41" t="inlineStr">
        <is>
          <t>кг</t>
        </is>
      </c>
      <c r="V150" s="676" t="n">
        <v>0</v>
      </c>
      <c r="W150" s="67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6" t="n"/>
      <c r="B151" s="322" t="n"/>
      <c r="C151" s="322" t="n"/>
      <c r="D151" s="322" t="n"/>
      <c r="E151" s="322" t="n"/>
      <c r="F151" s="322" t="n"/>
      <c r="G151" s="322" t="n"/>
      <c r="H151" s="322" t="n"/>
      <c r="I151" s="322" t="n"/>
      <c r="J151" s="322" t="n"/>
      <c r="K151" s="322" t="n"/>
      <c r="L151" s="322" t="n"/>
      <c r="M151" s="678" t="n"/>
      <c r="N151" s="679" t="inlineStr">
        <is>
          <t>Итого</t>
        </is>
      </c>
      <c r="O151" s="649" t="n"/>
      <c r="P151" s="649" t="n"/>
      <c r="Q151" s="649" t="n"/>
      <c r="R151" s="649" t="n"/>
      <c r="S151" s="649" t="n"/>
      <c r="T151" s="650" t="n"/>
      <c r="U151" s="43" t="inlineStr">
        <is>
          <t>кор</t>
        </is>
      </c>
      <c r="V151" s="680">
        <f>IFERROR(V143/H143,"0")+IFERROR(V144/H144,"0")+IFERROR(V145/H145,"0")+IFERROR(V146/H146,"0")+IFERROR(V147/H147,"0")+IFERROR(V148/H148,"0")+IFERROR(V149/H149,"0")+IFERROR(V150/H150,"0")</f>
        <v/>
      </c>
      <c r="W151" s="680">
        <f>IFERROR(W143/H143,"0")+IFERROR(W144/H144,"0")+IFERROR(W145/H145,"0")+IFERROR(W146/H146,"0")+IFERROR(W147/H147,"0")+IFERROR(W148/H148,"0")+IFERROR(W149/H149,"0")+IFERROR(W150/H150,"0")</f>
        <v/>
      </c>
      <c r="X151" s="68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81" t="n"/>
      <c r="Z151" s="681" t="n"/>
    </row>
    <row r="152">
      <c r="A152" s="322" t="n"/>
      <c r="B152" s="322" t="n"/>
      <c r="C152" s="322" t="n"/>
      <c r="D152" s="322" t="n"/>
      <c r="E152" s="322" t="n"/>
      <c r="F152" s="322" t="n"/>
      <c r="G152" s="322" t="n"/>
      <c r="H152" s="322" t="n"/>
      <c r="I152" s="322" t="n"/>
      <c r="J152" s="322" t="n"/>
      <c r="K152" s="322" t="n"/>
      <c r="L152" s="322" t="n"/>
      <c r="M152" s="678" t="n"/>
      <c r="N152" s="679" t="inlineStr">
        <is>
          <t>Итого</t>
        </is>
      </c>
      <c r="O152" s="649" t="n"/>
      <c r="P152" s="649" t="n"/>
      <c r="Q152" s="649" t="n"/>
      <c r="R152" s="649" t="n"/>
      <c r="S152" s="649" t="n"/>
      <c r="T152" s="650" t="n"/>
      <c r="U152" s="43" t="inlineStr">
        <is>
          <t>кг</t>
        </is>
      </c>
      <c r="V152" s="680">
        <f>IFERROR(SUM(V143:V150),"0")</f>
        <v/>
      </c>
      <c r="W152" s="680">
        <f>IFERROR(SUM(W143:W150),"0")</f>
        <v/>
      </c>
      <c r="X152" s="43" t="n"/>
      <c r="Y152" s="681" t="n"/>
      <c r="Z152" s="681" t="n"/>
    </row>
    <row r="153" ht="16.5" customHeight="1">
      <c r="A153" s="333" t="inlineStr">
        <is>
          <t>Сочинка</t>
        </is>
      </c>
      <c r="B153" s="322" t="n"/>
      <c r="C153" s="322" t="n"/>
      <c r="D153" s="322" t="n"/>
      <c r="E153" s="322" t="n"/>
      <c r="F153" s="322" t="n"/>
      <c r="G153" s="322" t="n"/>
      <c r="H153" s="322" t="n"/>
      <c r="I153" s="322" t="n"/>
      <c r="J153" s="322" t="n"/>
      <c r="K153" s="322" t="n"/>
      <c r="L153" s="322" t="n"/>
      <c r="M153" s="322" t="n"/>
      <c r="N153" s="322" t="n"/>
      <c r="O153" s="322" t="n"/>
      <c r="P153" s="322" t="n"/>
      <c r="Q153" s="322" t="n"/>
      <c r="R153" s="322" t="n"/>
      <c r="S153" s="322" t="n"/>
      <c r="T153" s="322" t="n"/>
      <c r="U153" s="322" t="n"/>
      <c r="V153" s="322" t="n"/>
      <c r="W153" s="322" t="n"/>
      <c r="X153" s="322" t="n"/>
      <c r="Y153" s="333" t="n"/>
      <c r="Z153" s="333" t="n"/>
    </row>
    <row r="154" ht="14.25" customHeight="1">
      <c r="A154" s="327" t="inlineStr">
        <is>
          <t>Вареные колбасы</t>
        </is>
      </c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322" t="n"/>
      <c r="N154" s="322" t="n"/>
      <c r="O154" s="322" t="n"/>
      <c r="P154" s="322" t="n"/>
      <c r="Q154" s="322" t="n"/>
      <c r="R154" s="322" t="n"/>
      <c r="S154" s="322" t="n"/>
      <c r="T154" s="322" t="n"/>
      <c r="U154" s="322" t="n"/>
      <c r="V154" s="322" t="n"/>
      <c r="W154" s="322" t="n"/>
      <c r="X154" s="322" t="n"/>
      <c r="Y154" s="327" t="n"/>
      <c r="Z154" s="32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8" t="n">
        <v>4680115881402</v>
      </c>
      <c r="E155" s="641" t="n"/>
      <c r="F155" s="673" t="n">
        <v>1.35</v>
      </c>
      <c r="G155" s="38" t="n">
        <v>8</v>
      </c>
      <c r="H155" s="673" t="n">
        <v>10.8</v>
      </c>
      <c r="I155" s="67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5" t="n"/>
      <c r="P155" s="675" t="n"/>
      <c r="Q155" s="675" t="n"/>
      <c r="R155" s="641" t="n"/>
      <c r="S155" s="40" t="inlineStr"/>
      <c r="T155" s="40" t="inlineStr"/>
      <c r="U155" s="41" t="inlineStr">
        <is>
          <t>кг</t>
        </is>
      </c>
      <c r="V155" s="676" t="n">
        <v>0</v>
      </c>
      <c r="W155" s="67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8" t="n">
        <v>4680115881396</v>
      </c>
      <c r="E156" s="641" t="n"/>
      <c r="F156" s="673" t="n">
        <v>0.45</v>
      </c>
      <c r="G156" s="38" t="n">
        <v>6</v>
      </c>
      <c r="H156" s="673" t="n">
        <v>2.7</v>
      </c>
      <c r="I156" s="67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0</v>
      </c>
      <c r="W156" s="67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6" t="n"/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678" t="n"/>
      <c r="N157" s="679" t="inlineStr">
        <is>
          <t>Итого</t>
        </is>
      </c>
      <c r="O157" s="649" t="n"/>
      <c r="P157" s="649" t="n"/>
      <c r="Q157" s="649" t="n"/>
      <c r="R157" s="649" t="n"/>
      <c r="S157" s="649" t="n"/>
      <c r="T157" s="650" t="n"/>
      <c r="U157" s="43" t="inlineStr">
        <is>
          <t>кор</t>
        </is>
      </c>
      <c r="V157" s="680">
        <f>IFERROR(V155/H155,"0")+IFERROR(V156/H156,"0")</f>
        <v/>
      </c>
      <c r="W157" s="680">
        <f>IFERROR(W155/H155,"0")+IFERROR(W156/H156,"0")</f>
        <v/>
      </c>
      <c r="X157" s="680">
        <f>IFERROR(IF(X155="",0,X155),"0")+IFERROR(IF(X156="",0,X156),"0")</f>
        <v/>
      </c>
      <c r="Y157" s="681" t="n"/>
      <c r="Z157" s="681" t="n"/>
    </row>
    <row r="158">
      <c r="A158" s="322" t="n"/>
      <c r="B158" s="322" t="n"/>
      <c r="C158" s="322" t="n"/>
      <c r="D158" s="322" t="n"/>
      <c r="E158" s="322" t="n"/>
      <c r="F158" s="322" t="n"/>
      <c r="G158" s="322" t="n"/>
      <c r="H158" s="322" t="n"/>
      <c r="I158" s="322" t="n"/>
      <c r="J158" s="322" t="n"/>
      <c r="K158" s="322" t="n"/>
      <c r="L158" s="322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кг</t>
        </is>
      </c>
      <c r="V158" s="680">
        <f>IFERROR(SUM(V155:V156),"0")</f>
        <v/>
      </c>
      <c r="W158" s="680">
        <f>IFERROR(SUM(W155:W156),"0")</f>
        <v/>
      </c>
      <c r="X158" s="43" t="n"/>
      <c r="Y158" s="681" t="n"/>
      <c r="Z158" s="681" t="n"/>
    </row>
    <row r="159" ht="14.25" customHeight="1">
      <c r="A159" s="327" t="inlineStr">
        <is>
          <t>Ветчины</t>
        </is>
      </c>
      <c r="B159" s="322" t="n"/>
      <c r="C159" s="322" t="n"/>
      <c r="D159" s="322" t="n"/>
      <c r="E159" s="322" t="n"/>
      <c r="F159" s="322" t="n"/>
      <c r="G159" s="322" t="n"/>
      <c r="H159" s="322" t="n"/>
      <c r="I159" s="322" t="n"/>
      <c r="J159" s="322" t="n"/>
      <c r="K159" s="322" t="n"/>
      <c r="L159" s="322" t="n"/>
      <c r="M159" s="322" t="n"/>
      <c r="N159" s="322" t="n"/>
      <c r="O159" s="322" t="n"/>
      <c r="P159" s="322" t="n"/>
      <c r="Q159" s="322" t="n"/>
      <c r="R159" s="322" t="n"/>
      <c r="S159" s="322" t="n"/>
      <c r="T159" s="322" t="n"/>
      <c r="U159" s="322" t="n"/>
      <c r="V159" s="322" t="n"/>
      <c r="W159" s="322" t="n"/>
      <c r="X159" s="322" t="n"/>
      <c r="Y159" s="327" t="n"/>
      <c r="Z159" s="32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8" t="n">
        <v>4680115882935</v>
      </c>
      <c r="E160" s="641" t="n"/>
      <c r="F160" s="673" t="n">
        <v>1.35</v>
      </c>
      <c r="G160" s="38" t="n">
        <v>8</v>
      </c>
      <c r="H160" s="673" t="n">
        <v>10.8</v>
      </c>
      <c r="I160" s="67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2" t="inlineStr">
        <is>
          <t>Ветчина «Сочинка с сочным окороком» Весовой п/а ТМ «Стародворье»</t>
        </is>
      </c>
      <c r="O160" s="675" t="n"/>
      <c r="P160" s="675" t="n"/>
      <c r="Q160" s="675" t="n"/>
      <c r="R160" s="641" t="n"/>
      <c r="S160" s="40" t="inlineStr"/>
      <c r="T160" s="40" t="inlineStr"/>
      <c r="U160" s="41" t="inlineStr">
        <is>
          <t>кг</t>
        </is>
      </c>
      <c r="V160" s="676" t="n">
        <v>0</v>
      </c>
      <c r="W160" s="67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8" t="n">
        <v>4680115880764</v>
      </c>
      <c r="E161" s="641" t="n"/>
      <c r="F161" s="673" t="n">
        <v>0.35</v>
      </c>
      <c r="G161" s="38" t="n">
        <v>6</v>
      </c>
      <c r="H161" s="673" t="n">
        <v>2.1</v>
      </c>
      <c r="I161" s="67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0</v>
      </c>
      <c r="W161" s="67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6" t="n"/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678" t="n"/>
      <c r="N162" s="679" t="inlineStr">
        <is>
          <t>Итого</t>
        </is>
      </c>
      <c r="O162" s="649" t="n"/>
      <c r="P162" s="649" t="n"/>
      <c r="Q162" s="649" t="n"/>
      <c r="R162" s="649" t="n"/>
      <c r="S162" s="649" t="n"/>
      <c r="T162" s="650" t="n"/>
      <c r="U162" s="43" t="inlineStr">
        <is>
          <t>кор</t>
        </is>
      </c>
      <c r="V162" s="680">
        <f>IFERROR(V160/H160,"0")+IFERROR(V161/H161,"0")</f>
        <v/>
      </c>
      <c r="W162" s="680">
        <f>IFERROR(W160/H160,"0")+IFERROR(W161/H161,"0")</f>
        <v/>
      </c>
      <c r="X162" s="680">
        <f>IFERROR(IF(X160="",0,X160),"0")+IFERROR(IF(X161="",0,X161),"0")</f>
        <v/>
      </c>
      <c r="Y162" s="681" t="n"/>
      <c r="Z162" s="681" t="n"/>
    </row>
    <row r="163">
      <c r="A163" s="322" t="n"/>
      <c r="B163" s="322" t="n"/>
      <c r="C163" s="322" t="n"/>
      <c r="D163" s="322" t="n"/>
      <c r="E163" s="322" t="n"/>
      <c r="F163" s="322" t="n"/>
      <c r="G163" s="322" t="n"/>
      <c r="H163" s="322" t="n"/>
      <c r="I163" s="322" t="n"/>
      <c r="J163" s="322" t="n"/>
      <c r="K163" s="322" t="n"/>
      <c r="L163" s="322" t="n"/>
      <c r="M163" s="678" t="n"/>
      <c r="N163" s="679" t="inlineStr">
        <is>
          <t>Итого</t>
        </is>
      </c>
      <c r="O163" s="649" t="n"/>
      <c r="P163" s="649" t="n"/>
      <c r="Q163" s="649" t="n"/>
      <c r="R163" s="649" t="n"/>
      <c r="S163" s="649" t="n"/>
      <c r="T163" s="650" t="n"/>
      <c r="U163" s="43" t="inlineStr">
        <is>
          <t>кг</t>
        </is>
      </c>
      <c r="V163" s="680">
        <f>IFERROR(SUM(V160:V161),"0")</f>
        <v/>
      </c>
      <c r="W163" s="680">
        <f>IFERROR(SUM(W160:W161),"0")</f>
        <v/>
      </c>
      <c r="X163" s="43" t="n"/>
      <c r="Y163" s="681" t="n"/>
      <c r="Z163" s="681" t="n"/>
    </row>
    <row r="164" ht="14.25" customHeight="1">
      <c r="A164" s="327" t="inlineStr">
        <is>
          <t>Копченые колбасы</t>
        </is>
      </c>
      <c r="B164" s="322" t="n"/>
      <c r="C164" s="322" t="n"/>
      <c r="D164" s="322" t="n"/>
      <c r="E164" s="322" t="n"/>
      <c r="F164" s="322" t="n"/>
      <c r="G164" s="322" t="n"/>
      <c r="H164" s="322" t="n"/>
      <c r="I164" s="322" t="n"/>
      <c r="J164" s="322" t="n"/>
      <c r="K164" s="322" t="n"/>
      <c r="L164" s="322" t="n"/>
      <c r="M164" s="322" t="n"/>
      <c r="N164" s="322" t="n"/>
      <c r="O164" s="322" t="n"/>
      <c r="P164" s="322" t="n"/>
      <c r="Q164" s="322" t="n"/>
      <c r="R164" s="322" t="n"/>
      <c r="S164" s="322" t="n"/>
      <c r="T164" s="322" t="n"/>
      <c r="U164" s="322" t="n"/>
      <c r="V164" s="322" t="n"/>
      <c r="W164" s="322" t="n"/>
      <c r="X164" s="322" t="n"/>
      <c r="Y164" s="327" t="n"/>
      <c r="Z164" s="32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8" t="n">
        <v>4680115882683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8" t="n">
        <v>4680115882690</v>
      </c>
      <c r="E166" s="641" t="n"/>
      <c r="F166" s="673" t="n">
        <v>0.9</v>
      </c>
      <c r="G166" s="38" t="n">
        <v>6</v>
      </c>
      <c r="H166" s="673" t="n">
        <v>5.4</v>
      </c>
      <c r="I166" s="67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5" t="n"/>
      <c r="P166" s="675" t="n"/>
      <c r="Q166" s="675" t="n"/>
      <c r="R166" s="641" t="n"/>
      <c r="S166" s="40" t="inlineStr"/>
      <c r="T166" s="40" t="inlineStr"/>
      <c r="U166" s="41" t="inlineStr">
        <is>
          <t>кг</t>
        </is>
      </c>
      <c r="V166" s="676" t="n">
        <v>0</v>
      </c>
      <c r="W166" s="67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8" t="n">
        <v>4680115882669</v>
      </c>
      <c r="E167" s="641" t="n"/>
      <c r="F167" s="673" t="n">
        <v>0.9</v>
      </c>
      <c r="G167" s="38" t="n">
        <v>6</v>
      </c>
      <c r="H167" s="673" t="n">
        <v>5.4</v>
      </c>
      <c r="I167" s="67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5" t="n"/>
      <c r="P167" s="675" t="n"/>
      <c r="Q167" s="675" t="n"/>
      <c r="R167" s="641" t="n"/>
      <c r="S167" s="40" t="inlineStr"/>
      <c r="T167" s="40" t="inlineStr"/>
      <c r="U167" s="41" t="inlineStr">
        <is>
          <t>кг</t>
        </is>
      </c>
      <c r="V167" s="676" t="n">
        <v>0</v>
      </c>
      <c r="W167" s="67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8" t="n">
        <v>4680115882676</v>
      </c>
      <c r="E168" s="641" t="n"/>
      <c r="F168" s="673" t="n">
        <v>0.9</v>
      </c>
      <c r="G168" s="38" t="n">
        <v>6</v>
      </c>
      <c r="H168" s="673" t="n">
        <v>5.4</v>
      </c>
      <c r="I168" s="67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0</v>
      </c>
      <c r="W168" s="67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6" t="n"/>
      <c r="B169" s="322" t="n"/>
      <c r="C169" s="322" t="n"/>
      <c r="D169" s="322" t="n"/>
      <c r="E169" s="322" t="n"/>
      <c r="F169" s="322" t="n"/>
      <c r="G169" s="322" t="n"/>
      <c r="H169" s="322" t="n"/>
      <c r="I169" s="322" t="n"/>
      <c r="J169" s="322" t="n"/>
      <c r="K169" s="322" t="n"/>
      <c r="L169" s="322" t="n"/>
      <c r="M169" s="678" t="n"/>
      <c r="N169" s="679" t="inlineStr">
        <is>
          <t>Итого</t>
        </is>
      </c>
      <c r="O169" s="649" t="n"/>
      <c r="P169" s="649" t="n"/>
      <c r="Q169" s="649" t="n"/>
      <c r="R169" s="649" t="n"/>
      <c r="S169" s="649" t="n"/>
      <c r="T169" s="650" t="n"/>
      <c r="U169" s="43" t="inlineStr">
        <is>
          <t>кор</t>
        </is>
      </c>
      <c r="V169" s="680">
        <f>IFERROR(V165/H165,"0")+IFERROR(V166/H166,"0")+IFERROR(V167/H167,"0")+IFERROR(V168/H168,"0")</f>
        <v/>
      </c>
      <c r="W169" s="680">
        <f>IFERROR(W165/H165,"0")+IFERROR(W166/H166,"0")+IFERROR(W167/H167,"0")+IFERROR(W168/H168,"0")</f>
        <v/>
      </c>
      <c r="X169" s="680">
        <f>IFERROR(IF(X165="",0,X165),"0")+IFERROR(IF(X166="",0,X166),"0")+IFERROR(IF(X167="",0,X167),"0")+IFERROR(IF(X168="",0,X168),"0")</f>
        <v/>
      </c>
      <c r="Y169" s="681" t="n"/>
      <c r="Z169" s="681" t="n"/>
    </row>
    <row r="170">
      <c r="A170" s="322" t="n"/>
      <c r="B170" s="322" t="n"/>
      <c r="C170" s="322" t="n"/>
      <c r="D170" s="322" t="n"/>
      <c r="E170" s="322" t="n"/>
      <c r="F170" s="322" t="n"/>
      <c r="G170" s="322" t="n"/>
      <c r="H170" s="322" t="n"/>
      <c r="I170" s="322" t="n"/>
      <c r="J170" s="322" t="n"/>
      <c r="K170" s="322" t="n"/>
      <c r="L170" s="322" t="n"/>
      <c r="M170" s="678" t="n"/>
      <c r="N170" s="679" t="inlineStr">
        <is>
          <t>Итого</t>
        </is>
      </c>
      <c r="O170" s="649" t="n"/>
      <c r="P170" s="649" t="n"/>
      <c r="Q170" s="649" t="n"/>
      <c r="R170" s="649" t="n"/>
      <c r="S170" s="649" t="n"/>
      <c r="T170" s="650" t="n"/>
      <c r="U170" s="43" t="inlineStr">
        <is>
          <t>кг</t>
        </is>
      </c>
      <c r="V170" s="680">
        <f>IFERROR(SUM(V165:V168),"0")</f>
        <v/>
      </c>
      <c r="W170" s="680">
        <f>IFERROR(SUM(W165:W168),"0")</f>
        <v/>
      </c>
      <c r="X170" s="43" t="n"/>
      <c r="Y170" s="681" t="n"/>
      <c r="Z170" s="681" t="n"/>
    </row>
    <row r="171" ht="14.25" customHeight="1">
      <c r="A171" s="327" t="inlineStr">
        <is>
          <t>Сосиски</t>
        </is>
      </c>
      <c r="B171" s="322" t="n"/>
      <c r="C171" s="322" t="n"/>
      <c r="D171" s="322" t="n"/>
      <c r="E171" s="322" t="n"/>
      <c r="F171" s="322" t="n"/>
      <c r="G171" s="322" t="n"/>
      <c r="H171" s="322" t="n"/>
      <c r="I171" s="322" t="n"/>
      <c r="J171" s="322" t="n"/>
      <c r="K171" s="322" t="n"/>
      <c r="L171" s="322" t="n"/>
      <c r="M171" s="322" t="n"/>
      <c r="N171" s="322" t="n"/>
      <c r="O171" s="322" t="n"/>
      <c r="P171" s="322" t="n"/>
      <c r="Q171" s="322" t="n"/>
      <c r="R171" s="322" t="n"/>
      <c r="S171" s="322" t="n"/>
      <c r="T171" s="322" t="n"/>
      <c r="U171" s="322" t="n"/>
      <c r="V171" s="322" t="n"/>
      <c r="W171" s="322" t="n"/>
      <c r="X171" s="322" t="n"/>
      <c r="Y171" s="327" t="n"/>
      <c r="Z171" s="32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8" t="n">
        <v>4680115881556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8" t="n">
        <v>4680115880573</v>
      </c>
      <c r="E173" s="641" t="n"/>
      <c r="F173" s="673" t="n">
        <v>1.45</v>
      </c>
      <c r="G173" s="38" t="n">
        <v>6</v>
      </c>
      <c r="H173" s="673" t="n">
        <v>8.699999999999999</v>
      </c>
      <c r="I173" s="67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9" t="inlineStr">
        <is>
          <t>Сосиски «Сочинки» Весовой п/а ТМ «Стародворье»</t>
        </is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8" t="n">
        <v>4680115881594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8" t="n">
        <v>4680115881587</v>
      </c>
      <c r="E175" s="641" t="n"/>
      <c r="F175" s="673" t="n">
        <v>1</v>
      </c>
      <c r="G175" s="38" t="n">
        <v>4</v>
      </c>
      <c r="H175" s="673" t="n">
        <v>4</v>
      </c>
      <c r="I175" s="67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вес п/а ТМ «Стародворье» 1,0 кг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8" t="n">
        <v>4680115880962</v>
      </c>
      <c r="E176" s="641" t="n"/>
      <c r="F176" s="673" t="n">
        <v>1.3</v>
      </c>
      <c r="G176" s="38" t="n">
        <v>6</v>
      </c>
      <c r="H176" s="673" t="n">
        <v>7.8</v>
      </c>
      <c r="I176" s="67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8" t="n">
        <v>4680115881617</v>
      </c>
      <c r="E177" s="641" t="n"/>
      <c r="F177" s="673" t="n">
        <v>1.35</v>
      </c>
      <c r="G177" s="38" t="n">
        <v>6</v>
      </c>
      <c r="H177" s="673" t="n">
        <v>8.1</v>
      </c>
      <c r="I177" s="67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8" t="n">
        <v>4680115881228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4" t="inlineStr">
        <is>
          <t>Сосиски «Сочинки по-баварски с сыром» Фикс.вес 0,4 П/а мгс ТМ «Стародворье»</t>
        </is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0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8" t="n">
        <v>4680115881037</v>
      </c>
      <c r="E179" s="641" t="n"/>
      <c r="F179" s="673" t="n">
        <v>0.84</v>
      </c>
      <c r="G179" s="38" t="n">
        <v>4</v>
      </c>
      <c r="H179" s="673" t="n">
        <v>3.36</v>
      </c>
      <c r="I179" s="67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5" t="inlineStr">
        <is>
          <t>Сосиски «Сочинки по-баварски с сыром» Фикс.вес 0,84 кг п/а мгс ТМ «Стародворье»</t>
        </is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8" t="n">
        <v>4680115881211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8" t="n">
        <v>4680115881020</v>
      </c>
      <c r="E181" s="641" t="n"/>
      <c r="F181" s="673" t="n">
        <v>0.84</v>
      </c>
      <c r="G181" s="38" t="n">
        <v>4</v>
      </c>
      <c r="H181" s="673" t="n">
        <v>3.36</v>
      </c>
      <c r="I181" s="67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8" t="n">
        <v>4680115882195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8" t="n">
        <v>4680115882607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8" t="n">
        <v>4680115880092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8" t="n">
        <v>4680115880221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8" t="n">
        <v>4680115882942</v>
      </c>
      <c r="E186" s="641" t="n"/>
      <c r="F186" s="673" t="n">
        <v>0.3</v>
      </c>
      <c r="G186" s="38" t="n">
        <v>6</v>
      </c>
      <c r="H186" s="673" t="n">
        <v>1.8</v>
      </c>
      <c r="I186" s="67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5" t="n"/>
      <c r="P186" s="675" t="n"/>
      <c r="Q186" s="675" t="n"/>
      <c r="R186" s="641" t="n"/>
      <c r="S186" s="40" t="inlineStr"/>
      <c r="T186" s="40" t="inlineStr"/>
      <c r="U186" s="41" t="inlineStr">
        <is>
          <t>кг</t>
        </is>
      </c>
      <c r="V186" s="676" t="n">
        <v>0</v>
      </c>
      <c r="W186" s="67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8" t="n">
        <v>4680115880504</v>
      </c>
      <c r="E187" s="641" t="n"/>
      <c r="F187" s="673" t="n">
        <v>0.4</v>
      </c>
      <c r="G187" s="38" t="n">
        <v>6</v>
      </c>
      <c r="H187" s="673" t="n">
        <v>2.4</v>
      </c>
      <c r="I187" s="67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5" t="n"/>
      <c r="P187" s="675" t="n"/>
      <c r="Q187" s="675" t="n"/>
      <c r="R187" s="641" t="n"/>
      <c r="S187" s="40" t="inlineStr"/>
      <c r="T187" s="40" t="inlineStr"/>
      <c r="U187" s="41" t="inlineStr">
        <is>
          <t>кг</t>
        </is>
      </c>
      <c r="V187" s="676" t="n">
        <v>0</v>
      </c>
      <c r="W187" s="67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8" t="n">
        <v>4680115882164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0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6" t="n"/>
      <c r="B189" s="322" t="n"/>
      <c r="C189" s="322" t="n"/>
      <c r="D189" s="322" t="n"/>
      <c r="E189" s="322" t="n"/>
      <c r="F189" s="322" t="n"/>
      <c r="G189" s="322" t="n"/>
      <c r="H189" s="322" t="n"/>
      <c r="I189" s="322" t="n"/>
      <c r="J189" s="322" t="n"/>
      <c r="K189" s="322" t="n"/>
      <c r="L189" s="322" t="n"/>
      <c r="M189" s="678" t="n"/>
      <c r="N189" s="679" t="inlineStr">
        <is>
          <t>Итого</t>
        </is>
      </c>
      <c r="O189" s="649" t="n"/>
      <c r="P189" s="649" t="n"/>
      <c r="Q189" s="649" t="n"/>
      <c r="R189" s="649" t="n"/>
      <c r="S189" s="649" t="n"/>
      <c r="T189" s="650" t="n"/>
      <c r="U189" s="43" t="inlineStr">
        <is>
          <t>кор</t>
        </is>
      </c>
      <c r="V189" s="68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8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8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81" t="n"/>
      <c r="Z189" s="681" t="n"/>
    </row>
    <row r="190">
      <c r="A190" s="322" t="n"/>
      <c r="B190" s="322" t="n"/>
      <c r="C190" s="322" t="n"/>
      <c r="D190" s="322" t="n"/>
      <c r="E190" s="322" t="n"/>
      <c r="F190" s="322" t="n"/>
      <c r="G190" s="322" t="n"/>
      <c r="H190" s="322" t="n"/>
      <c r="I190" s="322" t="n"/>
      <c r="J190" s="322" t="n"/>
      <c r="K190" s="322" t="n"/>
      <c r="L190" s="322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кг</t>
        </is>
      </c>
      <c r="V190" s="680">
        <f>IFERROR(SUM(V172:V188),"0")</f>
        <v/>
      </c>
      <c r="W190" s="680">
        <f>IFERROR(SUM(W172:W188),"0")</f>
        <v/>
      </c>
      <c r="X190" s="43" t="n"/>
      <c r="Y190" s="681" t="n"/>
      <c r="Z190" s="681" t="n"/>
    </row>
    <row r="191" ht="14.25" customHeight="1">
      <c r="A191" s="327" t="inlineStr">
        <is>
          <t>Сардельки</t>
        </is>
      </c>
      <c r="B191" s="322" t="n"/>
      <c r="C191" s="322" t="n"/>
      <c r="D191" s="322" t="n"/>
      <c r="E191" s="322" t="n"/>
      <c r="F191" s="322" t="n"/>
      <c r="G191" s="322" t="n"/>
      <c r="H191" s="322" t="n"/>
      <c r="I191" s="322" t="n"/>
      <c r="J191" s="322" t="n"/>
      <c r="K191" s="322" t="n"/>
      <c r="L191" s="322" t="n"/>
      <c r="M191" s="322" t="n"/>
      <c r="N191" s="322" t="n"/>
      <c r="O191" s="322" t="n"/>
      <c r="P191" s="322" t="n"/>
      <c r="Q191" s="322" t="n"/>
      <c r="R191" s="322" t="n"/>
      <c r="S191" s="322" t="n"/>
      <c r="T191" s="322" t="n"/>
      <c r="U191" s="322" t="n"/>
      <c r="V191" s="322" t="n"/>
      <c r="W191" s="322" t="n"/>
      <c r="X191" s="322" t="n"/>
      <c r="Y191" s="327" t="n"/>
      <c r="Z191" s="32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8" t="n">
        <v>4680115880801</v>
      </c>
      <c r="E192" s="641" t="n"/>
      <c r="F192" s="673" t="n">
        <v>0.4</v>
      </c>
      <c r="G192" s="38" t="n">
        <v>6</v>
      </c>
      <c r="H192" s="673" t="n">
        <v>2.4</v>
      </c>
      <c r="I192" s="67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5" t="n"/>
      <c r="P192" s="675" t="n"/>
      <c r="Q192" s="675" t="n"/>
      <c r="R192" s="641" t="n"/>
      <c r="S192" s="40" t="inlineStr"/>
      <c r="T192" s="40" t="inlineStr"/>
      <c r="U192" s="41" t="inlineStr">
        <is>
          <t>кг</t>
        </is>
      </c>
      <c r="V192" s="676" t="n">
        <v>0</v>
      </c>
      <c r="W192" s="67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8" t="n">
        <v>4680115880818</v>
      </c>
      <c r="E193" s="641" t="n"/>
      <c r="F193" s="673" t="n">
        <v>0.4</v>
      </c>
      <c r="G193" s="38" t="n">
        <v>6</v>
      </c>
      <c r="H193" s="673" t="n">
        <v>2.4</v>
      </c>
      <c r="I193" s="67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5" t="n"/>
      <c r="P193" s="675" t="n"/>
      <c r="Q193" s="675" t="n"/>
      <c r="R193" s="641" t="n"/>
      <c r="S193" s="40" t="inlineStr"/>
      <c r="T193" s="40" t="inlineStr"/>
      <c r="U193" s="41" t="inlineStr">
        <is>
          <t>кг</t>
        </is>
      </c>
      <c r="V193" s="676" t="n">
        <v>0</v>
      </c>
      <c r="W193" s="67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6" t="n"/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678" t="n"/>
      <c r="N194" s="679" t="inlineStr">
        <is>
          <t>Итого</t>
        </is>
      </c>
      <c r="O194" s="649" t="n"/>
      <c r="P194" s="649" t="n"/>
      <c r="Q194" s="649" t="n"/>
      <c r="R194" s="649" t="n"/>
      <c r="S194" s="649" t="n"/>
      <c r="T194" s="650" t="n"/>
      <c r="U194" s="43" t="inlineStr">
        <is>
          <t>кор</t>
        </is>
      </c>
      <c r="V194" s="680">
        <f>IFERROR(V192/H192,"0")+IFERROR(V193/H193,"0")</f>
        <v/>
      </c>
      <c r="W194" s="680">
        <f>IFERROR(W192/H192,"0")+IFERROR(W193/H193,"0")</f>
        <v/>
      </c>
      <c r="X194" s="680">
        <f>IFERROR(IF(X192="",0,X192),"0")+IFERROR(IF(X193="",0,X193),"0")</f>
        <v/>
      </c>
      <c r="Y194" s="681" t="n"/>
      <c r="Z194" s="681" t="n"/>
    </row>
    <row r="195">
      <c r="A195" s="322" t="n"/>
      <c r="B195" s="322" t="n"/>
      <c r="C195" s="322" t="n"/>
      <c r="D195" s="322" t="n"/>
      <c r="E195" s="322" t="n"/>
      <c r="F195" s="322" t="n"/>
      <c r="G195" s="322" t="n"/>
      <c r="H195" s="322" t="n"/>
      <c r="I195" s="322" t="n"/>
      <c r="J195" s="322" t="n"/>
      <c r="K195" s="322" t="n"/>
      <c r="L195" s="322" t="n"/>
      <c r="M195" s="678" t="n"/>
      <c r="N195" s="679" t="inlineStr">
        <is>
          <t>Итого</t>
        </is>
      </c>
      <c r="O195" s="649" t="n"/>
      <c r="P195" s="649" t="n"/>
      <c r="Q195" s="649" t="n"/>
      <c r="R195" s="649" t="n"/>
      <c r="S195" s="649" t="n"/>
      <c r="T195" s="650" t="n"/>
      <c r="U195" s="43" t="inlineStr">
        <is>
          <t>кг</t>
        </is>
      </c>
      <c r="V195" s="680">
        <f>IFERROR(SUM(V192:V193),"0")</f>
        <v/>
      </c>
      <c r="W195" s="680">
        <f>IFERROR(SUM(W192:W193),"0")</f>
        <v/>
      </c>
      <c r="X195" s="43" t="n"/>
      <c r="Y195" s="681" t="n"/>
      <c r="Z195" s="681" t="n"/>
    </row>
    <row r="196" ht="16.5" customHeight="1">
      <c r="A196" s="333" t="inlineStr">
        <is>
          <t>Бордо</t>
        </is>
      </c>
      <c r="B196" s="322" t="n"/>
      <c r="C196" s="322" t="n"/>
      <c r="D196" s="322" t="n"/>
      <c r="E196" s="322" t="n"/>
      <c r="F196" s="322" t="n"/>
      <c r="G196" s="322" t="n"/>
      <c r="H196" s="322" t="n"/>
      <c r="I196" s="322" t="n"/>
      <c r="J196" s="322" t="n"/>
      <c r="K196" s="322" t="n"/>
      <c r="L196" s="322" t="n"/>
      <c r="M196" s="322" t="n"/>
      <c r="N196" s="322" t="n"/>
      <c r="O196" s="322" t="n"/>
      <c r="P196" s="322" t="n"/>
      <c r="Q196" s="322" t="n"/>
      <c r="R196" s="322" t="n"/>
      <c r="S196" s="322" t="n"/>
      <c r="T196" s="322" t="n"/>
      <c r="U196" s="322" t="n"/>
      <c r="V196" s="322" t="n"/>
      <c r="W196" s="322" t="n"/>
      <c r="X196" s="322" t="n"/>
      <c r="Y196" s="333" t="n"/>
      <c r="Z196" s="333" t="n"/>
    </row>
    <row r="197" ht="14.25" customHeight="1">
      <c r="A197" s="327" t="inlineStr">
        <is>
          <t>Вареные колбасы</t>
        </is>
      </c>
      <c r="B197" s="322" t="n"/>
      <c r="C197" s="322" t="n"/>
      <c r="D197" s="322" t="n"/>
      <c r="E197" s="322" t="n"/>
      <c r="F197" s="322" t="n"/>
      <c r="G197" s="322" t="n"/>
      <c r="H197" s="322" t="n"/>
      <c r="I197" s="322" t="n"/>
      <c r="J197" s="322" t="n"/>
      <c r="K197" s="322" t="n"/>
      <c r="L197" s="322" t="n"/>
      <c r="M197" s="322" t="n"/>
      <c r="N197" s="322" t="n"/>
      <c r="O197" s="322" t="n"/>
      <c r="P197" s="322" t="n"/>
      <c r="Q197" s="322" t="n"/>
      <c r="R197" s="322" t="n"/>
      <c r="S197" s="322" t="n"/>
      <c r="T197" s="322" t="n"/>
      <c r="U197" s="322" t="n"/>
      <c r="V197" s="322" t="n"/>
      <c r="W197" s="322" t="n"/>
      <c r="X197" s="322" t="n"/>
      <c r="Y197" s="327" t="n"/>
      <c r="Z197" s="32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8" t="n">
        <v>4607091387445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8" t="n">
        <v>4607091386004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8" t="n">
        <v>4607091386004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8" t="n">
        <v>4607091386073</v>
      </c>
      <c r="E201" s="641" t="n"/>
      <c r="F201" s="673" t="n">
        <v>0.9</v>
      </c>
      <c r="G201" s="38" t="n">
        <v>10</v>
      </c>
      <c r="H201" s="673" t="n">
        <v>9</v>
      </c>
      <c r="I201" s="67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9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8" t="n">
        <v>4607091387322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9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8" t="n">
        <v>4607091387322</v>
      </c>
      <c r="E203" s="641" t="n"/>
      <c r="F203" s="673" t="n">
        <v>1.35</v>
      </c>
      <c r="G203" s="38" t="n">
        <v>8</v>
      </c>
      <c r="H203" s="673" t="n">
        <v>10.8</v>
      </c>
      <c r="I203" s="67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8" t="n">
        <v>4607091387377</v>
      </c>
      <c r="E204" s="641" t="n"/>
      <c r="F204" s="673" t="n">
        <v>1.35</v>
      </c>
      <c r="G204" s="38" t="n">
        <v>8</v>
      </c>
      <c r="H204" s="673" t="n">
        <v>10.8</v>
      </c>
      <c r="I204" s="67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8" t="n">
        <v>4607091387353</v>
      </c>
      <c r="E205" s="641" t="n"/>
      <c r="F205" s="673" t="n">
        <v>1.35</v>
      </c>
      <c r="G205" s="38" t="n">
        <v>8</v>
      </c>
      <c r="H205" s="673" t="n">
        <v>10.8</v>
      </c>
      <c r="I205" s="67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8" t="n">
        <v>4607091386011</v>
      </c>
      <c r="E206" s="641" t="n"/>
      <c r="F206" s="673" t="n">
        <v>0.5</v>
      </c>
      <c r="G206" s="38" t="n">
        <v>10</v>
      </c>
      <c r="H206" s="673" t="n">
        <v>5</v>
      </c>
      <c r="I206" s="67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8" t="n">
        <v>4607091387308</v>
      </c>
      <c r="E207" s="641" t="n"/>
      <c r="F207" s="673" t="n">
        <v>0.5</v>
      </c>
      <c r="G207" s="38" t="n">
        <v>10</v>
      </c>
      <c r="H207" s="673" t="n">
        <v>5</v>
      </c>
      <c r="I207" s="67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8" t="n">
        <v>4607091387339</v>
      </c>
      <c r="E208" s="641" t="n"/>
      <c r="F208" s="673" t="n">
        <v>0.5</v>
      </c>
      <c r="G208" s="38" t="n">
        <v>10</v>
      </c>
      <c r="H208" s="673" t="n">
        <v>5</v>
      </c>
      <c r="I208" s="67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8" t="n">
        <v>4680115882638</v>
      </c>
      <c r="E209" s="641" t="n"/>
      <c r="F209" s="673" t="n">
        <v>0.4</v>
      </c>
      <c r="G209" s="38" t="n">
        <v>10</v>
      </c>
      <c r="H209" s="673" t="n">
        <v>4</v>
      </c>
      <c r="I209" s="67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5" t="n"/>
      <c r="P209" s="675" t="n"/>
      <c r="Q209" s="675" t="n"/>
      <c r="R209" s="641" t="n"/>
      <c r="S209" s="40" t="inlineStr"/>
      <c r="T209" s="40" t="inlineStr"/>
      <c r="U209" s="41" t="inlineStr">
        <is>
          <t>кг</t>
        </is>
      </c>
      <c r="V209" s="676" t="n">
        <v>0</v>
      </c>
      <c r="W209" s="67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8" t="n">
        <v>4680115881938</v>
      </c>
      <c r="E210" s="641" t="n"/>
      <c r="F210" s="673" t="n">
        <v>0.4</v>
      </c>
      <c r="G210" s="38" t="n">
        <v>10</v>
      </c>
      <c r="H210" s="673" t="n">
        <v>4</v>
      </c>
      <c r="I210" s="67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5" t="n"/>
      <c r="P210" s="675" t="n"/>
      <c r="Q210" s="675" t="n"/>
      <c r="R210" s="641" t="n"/>
      <c r="S210" s="40" t="inlineStr"/>
      <c r="T210" s="40" t="inlineStr"/>
      <c r="U210" s="41" t="inlineStr">
        <is>
          <t>кг</t>
        </is>
      </c>
      <c r="V210" s="676" t="n">
        <v>0</v>
      </c>
      <c r="W210" s="67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8" t="n">
        <v>4607091387346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0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8" t="n">
        <v>4607091389807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6" t="n"/>
      <c r="B213" s="322" t="n"/>
      <c r="C213" s="322" t="n"/>
      <c r="D213" s="322" t="n"/>
      <c r="E213" s="322" t="n"/>
      <c r="F213" s="322" t="n"/>
      <c r="G213" s="322" t="n"/>
      <c r="H213" s="322" t="n"/>
      <c r="I213" s="322" t="n"/>
      <c r="J213" s="322" t="n"/>
      <c r="K213" s="322" t="n"/>
      <c r="L213" s="322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8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8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81" t="n"/>
      <c r="Z213" s="681" t="n"/>
    </row>
    <row r="214">
      <c r="A214" s="322" t="n"/>
      <c r="B214" s="322" t="n"/>
      <c r="C214" s="322" t="n"/>
      <c r="D214" s="322" t="n"/>
      <c r="E214" s="322" t="n"/>
      <c r="F214" s="322" t="n"/>
      <c r="G214" s="322" t="n"/>
      <c r="H214" s="322" t="n"/>
      <c r="I214" s="322" t="n"/>
      <c r="J214" s="322" t="n"/>
      <c r="K214" s="322" t="n"/>
      <c r="L214" s="322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IFERROR(SUM(V198:V212),"0")</f>
        <v/>
      </c>
      <c r="W214" s="680">
        <f>IFERROR(SUM(W198:W212),"0")</f>
        <v/>
      </c>
      <c r="X214" s="43" t="n"/>
      <c r="Y214" s="681" t="n"/>
      <c r="Z214" s="681" t="n"/>
    </row>
    <row r="215" ht="14.25" customHeight="1">
      <c r="A215" s="327" t="inlineStr">
        <is>
          <t>Ветчины</t>
        </is>
      </c>
      <c r="B215" s="322" t="n"/>
      <c r="C215" s="322" t="n"/>
      <c r="D215" s="322" t="n"/>
      <c r="E215" s="322" t="n"/>
      <c r="F215" s="322" t="n"/>
      <c r="G215" s="322" t="n"/>
      <c r="H215" s="322" t="n"/>
      <c r="I215" s="322" t="n"/>
      <c r="J215" s="322" t="n"/>
      <c r="K215" s="322" t="n"/>
      <c r="L215" s="322" t="n"/>
      <c r="M215" s="322" t="n"/>
      <c r="N215" s="322" t="n"/>
      <c r="O215" s="322" t="n"/>
      <c r="P215" s="322" t="n"/>
      <c r="Q215" s="322" t="n"/>
      <c r="R215" s="322" t="n"/>
      <c r="S215" s="322" t="n"/>
      <c r="T215" s="322" t="n"/>
      <c r="U215" s="322" t="n"/>
      <c r="V215" s="322" t="n"/>
      <c r="W215" s="322" t="n"/>
      <c r="X215" s="322" t="n"/>
      <c r="Y215" s="327" t="n"/>
      <c r="Z215" s="32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8" t="n">
        <v>4680115881914</v>
      </c>
      <c r="E216" s="641" t="n"/>
      <c r="F216" s="673" t="n">
        <v>0.4</v>
      </c>
      <c r="G216" s="38" t="n">
        <v>10</v>
      </c>
      <c r="H216" s="673" t="n">
        <v>4</v>
      </c>
      <c r="I216" s="67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6" t="n"/>
      <c r="B217" s="322" t="n"/>
      <c r="C217" s="322" t="n"/>
      <c r="D217" s="322" t="n"/>
      <c r="E217" s="322" t="n"/>
      <c r="F217" s="322" t="n"/>
      <c r="G217" s="322" t="n"/>
      <c r="H217" s="322" t="n"/>
      <c r="I217" s="322" t="n"/>
      <c r="J217" s="322" t="n"/>
      <c r="K217" s="322" t="n"/>
      <c r="L217" s="322" t="n"/>
      <c r="M217" s="678" t="n"/>
      <c r="N217" s="679" t="inlineStr">
        <is>
          <t>Итого</t>
        </is>
      </c>
      <c r="O217" s="649" t="n"/>
      <c r="P217" s="649" t="n"/>
      <c r="Q217" s="649" t="n"/>
      <c r="R217" s="649" t="n"/>
      <c r="S217" s="649" t="n"/>
      <c r="T217" s="650" t="n"/>
      <c r="U217" s="43" t="inlineStr">
        <is>
          <t>кор</t>
        </is>
      </c>
      <c r="V217" s="680">
        <f>IFERROR(V216/H216,"0")</f>
        <v/>
      </c>
      <c r="W217" s="680">
        <f>IFERROR(W216/H216,"0")</f>
        <v/>
      </c>
      <c r="X217" s="680">
        <f>IFERROR(IF(X216="",0,X216),"0")</f>
        <v/>
      </c>
      <c r="Y217" s="681" t="n"/>
      <c r="Z217" s="681" t="n"/>
    </row>
    <row r="218">
      <c r="A218" s="322" t="n"/>
      <c r="B218" s="322" t="n"/>
      <c r="C218" s="322" t="n"/>
      <c r="D218" s="322" t="n"/>
      <c r="E218" s="322" t="n"/>
      <c r="F218" s="322" t="n"/>
      <c r="G218" s="322" t="n"/>
      <c r="H218" s="322" t="n"/>
      <c r="I218" s="322" t="n"/>
      <c r="J218" s="322" t="n"/>
      <c r="K218" s="322" t="n"/>
      <c r="L218" s="322" t="n"/>
      <c r="M218" s="678" t="n"/>
      <c r="N218" s="679" t="inlineStr">
        <is>
          <t>Итого</t>
        </is>
      </c>
      <c r="O218" s="649" t="n"/>
      <c r="P218" s="649" t="n"/>
      <c r="Q218" s="649" t="n"/>
      <c r="R218" s="649" t="n"/>
      <c r="S218" s="649" t="n"/>
      <c r="T218" s="650" t="n"/>
      <c r="U218" s="43" t="inlineStr">
        <is>
          <t>кг</t>
        </is>
      </c>
      <c r="V218" s="680">
        <f>IFERROR(SUM(V216:V216),"0")</f>
        <v/>
      </c>
      <c r="W218" s="680">
        <f>IFERROR(SUM(W216:W216),"0")</f>
        <v/>
      </c>
      <c r="X218" s="43" t="n"/>
      <c r="Y218" s="681" t="n"/>
      <c r="Z218" s="681" t="n"/>
    </row>
    <row r="219" ht="14.25" customHeight="1">
      <c r="A219" s="327" t="inlineStr">
        <is>
          <t>Копченые колбасы</t>
        </is>
      </c>
      <c r="B219" s="322" t="n"/>
      <c r="C219" s="322" t="n"/>
      <c r="D219" s="322" t="n"/>
      <c r="E219" s="322" t="n"/>
      <c r="F219" s="322" t="n"/>
      <c r="G219" s="322" t="n"/>
      <c r="H219" s="322" t="n"/>
      <c r="I219" s="322" t="n"/>
      <c r="J219" s="322" t="n"/>
      <c r="K219" s="322" t="n"/>
      <c r="L219" s="322" t="n"/>
      <c r="M219" s="322" t="n"/>
      <c r="N219" s="322" t="n"/>
      <c r="O219" s="322" t="n"/>
      <c r="P219" s="322" t="n"/>
      <c r="Q219" s="322" t="n"/>
      <c r="R219" s="322" t="n"/>
      <c r="S219" s="322" t="n"/>
      <c r="T219" s="322" t="n"/>
      <c r="U219" s="322" t="n"/>
      <c r="V219" s="322" t="n"/>
      <c r="W219" s="322" t="n"/>
      <c r="X219" s="322" t="n"/>
      <c r="Y219" s="327" t="n"/>
      <c r="Z219" s="32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8" t="n">
        <v>4607091387193</v>
      </c>
      <c r="E220" s="641" t="n"/>
      <c r="F220" s="673" t="n">
        <v>0.7</v>
      </c>
      <c r="G220" s="38" t="n">
        <v>6</v>
      </c>
      <c r="H220" s="673" t="n">
        <v>4.2</v>
      </c>
      <c r="I220" s="67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5" t="n"/>
      <c r="P220" s="675" t="n"/>
      <c r="Q220" s="675" t="n"/>
      <c r="R220" s="641" t="n"/>
      <c r="S220" s="40" t="inlineStr"/>
      <c r="T220" s="40" t="inlineStr"/>
      <c r="U220" s="41" t="inlineStr">
        <is>
          <t>кг</t>
        </is>
      </c>
      <c r="V220" s="676" t="n">
        <v>0</v>
      </c>
      <c r="W220" s="67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8" t="n">
        <v>4607091387230</v>
      </c>
      <c r="E221" s="641" t="n"/>
      <c r="F221" s="673" t="n">
        <v>0.7</v>
      </c>
      <c r="G221" s="38" t="n">
        <v>6</v>
      </c>
      <c r="H221" s="673" t="n">
        <v>4.2</v>
      </c>
      <c r="I221" s="67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5" t="n"/>
      <c r="P221" s="675" t="n"/>
      <c r="Q221" s="675" t="n"/>
      <c r="R221" s="641" t="n"/>
      <c r="S221" s="40" t="inlineStr"/>
      <c r="T221" s="40" t="inlineStr"/>
      <c r="U221" s="41" t="inlineStr">
        <is>
          <t>кг</t>
        </is>
      </c>
      <c r="V221" s="676" t="n">
        <v>0</v>
      </c>
      <c r="W221" s="67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8" t="n">
        <v>4607091387285</v>
      </c>
      <c r="E222" s="641" t="n"/>
      <c r="F222" s="673" t="n">
        <v>0.35</v>
      </c>
      <c r="G222" s="38" t="n">
        <v>6</v>
      </c>
      <c r="H222" s="673" t="n">
        <v>2.1</v>
      </c>
      <c r="I222" s="67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0</v>
      </c>
      <c r="W222" s="67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8" t="n">
        <v>4607091389845</v>
      </c>
      <c r="E223" s="641" t="n"/>
      <c r="F223" s="673" t="n">
        <v>0.35</v>
      </c>
      <c r="G223" s="38" t="n">
        <v>6</v>
      </c>
      <c r="H223" s="673" t="n">
        <v>2.1</v>
      </c>
      <c r="I223" s="67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0</v>
      </c>
      <c r="W223" s="67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6" t="n"/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678" t="n"/>
      <c r="N224" s="679" t="inlineStr">
        <is>
          <t>Итого</t>
        </is>
      </c>
      <c r="O224" s="649" t="n"/>
      <c r="P224" s="649" t="n"/>
      <c r="Q224" s="649" t="n"/>
      <c r="R224" s="649" t="n"/>
      <c r="S224" s="649" t="n"/>
      <c r="T224" s="650" t="n"/>
      <c r="U224" s="43" t="inlineStr">
        <is>
          <t>кор</t>
        </is>
      </c>
      <c r="V224" s="680">
        <f>IFERROR(V220/H220,"0")+IFERROR(V221/H221,"0")+IFERROR(V222/H222,"0")+IFERROR(V223/H223,"0")</f>
        <v/>
      </c>
      <c r="W224" s="680">
        <f>IFERROR(W220/H220,"0")+IFERROR(W221/H221,"0")+IFERROR(W222/H222,"0")+IFERROR(W223/H223,"0")</f>
        <v/>
      </c>
      <c r="X224" s="680">
        <f>IFERROR(IF(X220="",0,X220),"0")+IFERROR(IF(X221="",0,X221),"0")+IFERROR(IF(X222="",0,X222),"0")+IFERROR(IF(X223="",0,X223),"0")</f>
        <v/>
      </c>
      <c r="Y224" s="681" t="n"/>
      <c r="Z224" s="681" t="n"/>
    </row>
    <row r="225">
      <c r="A225" s="322" t="n"/>
      <c r="B225" s="322" t="n"/>
      <c r="C225" s="322" t="n"/>
      <c r="D225" s="322" t="n"/>
      <c r="E225" s="322" t="n"/>
      <c r="F225" s="322" t="n"/>
      <c r="G225" s="322" t="n"/>
      <c r="H225" s="322" t="n"/>
      <c r="I225" s="322" t="n"/>
      <c r="J225" s="322" t="n"/>
      <c r="K225" s="322" t="n"/>
      <c r="L225" s="322" t="n"/>
      <c r="M225" s="678" t="n"/>
      <c r="N225" s="679" t="inlineStr">
        <is>
          <t>Итого</t>
        </is>
      </c>
      <c r="O225" s="649" t="n"/>
      <c r="P225" s="649" t="n"/>
      <c r="Q225" s="649" t="n"/>
      <c r="R225" s="649" t="n"/>
      <c r="S225" s="649" t="n"/>
      <c r="T225" s="650" t="n"/>
      <c r="U225" s="43" t="inlineStr">
        <is>
          <t>кг</t>
        </is>
      </c>
      <c r="V225" s="680">
        <f>IFERROR(SUM(V220:V223),"0")</f>
        <v/>
      </c>
      <c r="W225" s="680">
        <f>IFERROR(SUM(W220:W223),"0")</f>
        <v/>
      </c>
      <c r="X225" s="43" t="n"/>
      <c r="Y225" s="681" t="n"/>
      <c r="Z225" s="681" t="n"/>
    </row>
    <row r="226" ht="14.25" customHeight="1">
      <c r="A226" s="327" t="inlineStr">
        <is>
          <t>Сосиски</t>
        </is>
      </c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322" t="n"/>
      <c r="N226" s="322" t="n"/>
      <c r="O226" s="322" t="n"/>
      <c r="P226" s="322" t="n"/>
      <c r="Q226" s="322" t="n"/>
      <c r="R226" s="322" t="n"/>
      <c r="S226" s="322" t="n"/>
      <c r="T226" s="322" t="n"/>
      <c r="U226" s="322" t="n"/>
      <c r="V226" s="322" t="n"/>
      <c r="W226" s="322" t="n"/>
      <c r="X226" s="322" t="n"/>
      <c r="Y226" s="327" t="n"/>
      <c r="Z226" s="32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8" t="n">
        <v>4607091387766</v>
      </c>
      <c r="E227" s="641" t="n"/>
      <c r="F227" s="673" t="n">
        <v>1.35</v>
      </c>
      <c r="G227" s="38" t="n">
        <v>6</v>
      </c>
      <c r="H227" s="673" t="n">
        <v>8.1</v>
      </c>
      <c r="I227" s="67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8" t="n">
        <v>4607091387957</v>
      </c>
      <c r="E228" s="641" t="n"/>
      <c r="F228" s="673" t="n">
        <v>1.3</v>
      </c>
      <c r="G228" s="38" t="n">
        <v>6</v>
      </c>
      <c r="H228" s="673" t="n">
        <v>7.8</v>
      </c>
      <c r="I228" s="67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8" t="n">
        <v>4607091387964</v>
      </c>
      <c r="E229" s="641" t="n"/>
      <c r="F229" s="673" t="n">
        <v>1.35</v>
      </c>
      <c r="G229" s="38" t="n">
        <v>6</v>
      </c>
      <c r="H229" s="673" t="n">
        <v>8.1</v>
      </c>
      <c r="I229" s="67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8" t="n">
        <v>4607091381672</v>
      </c>
      <c r="E230" s="641" t="n"/>
      <c r="F230" s="673" t="n">
        <v>0.6</v>
      </c>
      <c r="G230" s="38" t="n">
        <v>6</v>
      </c>
      <c r="H230" s="673" t="n">
        <v>3.6</v>
      </c>
      <c r="I230" s="673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8" t="n">
        <v>4607091387537</v>
      </c>
      <c r="E231" s="641" t="n"/>
      <c r="F231" s="673" t="n">
        <v>0.45</v>
      </c>
      <c r="G231" s="38" t="n">
        <v>6</v>
      </c>
      <c r="H231" s="673" t="n">
        <v>2.7</v>
      </c>
      <c r="I231" s="673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8" t="n">
        <v>4607091387513</v>
      </c>
      <c r="E232" s="641" t="n"/>
      <c r="F232" s="673" t="n">
        <v>0.45</v>
      </c>
      <c r="G232" s="38" t="n">
        <v>6</v>
      </c>
      <c r="H232" s="673" t="n">
        <v>2.7</v>
      </c>
      <c r="I232" s="673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5" t="n"/>
      <c r="P232" s="675" t="n"/>
      <c r="Q232" s="675" t="n"/>
      <c r="R232" s="641" t="n"/>
      <c r="S232" s="40" t="inlineStr"/>
      <c r="T232" s="40" t="inlineStr"/>
      <c r="U232" s="41" t="inlineStr">
        <is>
          <t>кг</t>
        </is>
      </c>
      <c r="V232" s="676" t="n">
        <v>0</v>
      </c>
      <c r="W232" s="67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8" t="n">
        <v>4680115880511</v>
      </c>
      <c r="E233" s="641" t="n"/>
      <c r="F233" s="673" t="n">
        <v>0.33</v>
      </c>
      <c r="G233" s="38" t="n">
        <v>6</v>
      </c>
      <c r="H233" s="673" t="n">
        <v>1.98</v>
      </c>
      <c r="I233" s="673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5" t="n"/>
      <c r="P233" s="675" t="n"/>
      <c r="Q233" s="675" t="n"/>
      <c r="R233" s="641" t="n"/>
      <c r="S233" s="40" t="inlineStr"/>
      <c r="T233" s="40" t="inlineStr"/>
      <c r="U233" s="41" t="inlineStr">
        <is>
          <t>кг</t>
        </is>
      </c>
      <c r="V233" s="676" t="n">
        <v>0</v>
      </c>
      <c r="W233" s="67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6" t="n"/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678" t="n"/>
      <c r="N234" s="679" t="inlineStr">
        <is>
          <t>Итого</t>
        </is>
      </c>
      <c r="O234" s="649" t="n"/>
      <c r="P234" s="649" t="n"/>
      <c r="Q234" s="649" t="n"/>
      <c r="R234" s="649" t="n"/>
      <c r="S234" s="649" t="n"/>
      <c r="T234" s="650" t="n"/>
      <c r="U234" s="43" t="inlineStr">
        <is>
          <t>кор</t>
        </is>
      </c>
      <c r="V234" s="680">
        <f>IFERROR(V227/H227,"0")+IFERROR(V228/H228,"0")+IFERROR(V229/H229,"0")+IFERROR(V230/H230,"0")+IFERROR(V231/H231,"0")+IFERROR(V232/H232,"0")+IFERROR(V233/H233,"0")</f>
        <v/>
      </c>
      <c r="W234" s="680">
        <f>IFERROR(W227/H227,"0")+IFERROR(W228/H228,"0")+IFERROR(W229/H229,"0")+IFERROR(W230/H230,"0")+IFERROR(W231/H231,"0")+IFERROR(W232/H232,"0")+IFERROR(W233/H233,"0")</f>
        <v/>
      </c>
      <c r="X234" s="680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81" t="n"/>
      <c r="Z234" s="681" t="n"/>
    </row>
    <row r="235">
      <c r="A235" s="322" t="n"/>
      <c r="B235" s="322" t="n"/>
      <c r="C235" s="322" t="n"/>
      <c r="D235" s="322" t="n"/>
      <c r="E235" s="322" t="n"/>
      <c r="F235" s="322" t="n"/>
      <c r="G235" s="322" t="n"/>
      <c r="H235" s="322" t="n"/>
      <c r="I235" s="322" t="n"/>
      <c r="J235" s="322" t="n"/>
      <c r="K235" s="322" t="n"/>
      <c r="L235" s="322" t="n"/>
      <c r="M235" s="678" t="n"/>
      <c r="N235" s="679" t="inlineStr">
        <is>
          <t>Итого</t>
        </is>
      </c>
      <c r="O235" s="649" t="n"/>
      <c r="P235" s="649" t="n"/>
      <c r="Q235" s="649" t="n"/>
      <c r="R235" s="649" t="n"/>
      <c r="S235" s="649" t="n"/>
      <c r="T235" s="650" t="n"/>
      <c r="U235" s="43" t="inlineStr">
        <is>
          <t>кг</t>
        </is>
      </c>
      <c r="V235" s="680">
        <f>IFERROR(SUM(V227:V233),"0")</f>
        <v/>
      </c>
      <c r="W235" s="680">
        <f>IFERROR(SUM(W227:W233),"0")</f>
        <v/>
      </c>
      <c r="X235" s="43" t="n"/>
      <c r="Y235" s="681" t="n"/>
      <c r="Z235" s="681" t="n"/>
    </row>
    <row r="236" ht="14.25" customHeight="1">
      <c r="A236" s="327" t="inlineStr">
        <is>
          <t>Сардельки</t>
        </is>
      </c>
      <c r="B236" s="322" t="n"/>
      <c r="C236" s="322" t="n"/>
      <c r="D236" s="322" t="n"/>
      <c r="E236" s="322" t="n"/>
      <c r="F236" s="322" t="n"/>
      <c r="G236" s="322" t="n"/>
      <c r="H236" s="322" t="n"/>
      <c r="I236" s="322" t="n"/>
      <c r="J236" s="322" t="n"/>
      <c r="K236" s="322" t="n"/>
      <c r="L236" s="322" t="n"/>
      <c r="M236" s="322" t="n"/>
      <c r="N236" s="322" t="n"/>
      <c r="O236" s="322" t="n"/>
      <c r="P236" s="322" t="n"/>
      <c r="Q236" s="322" t="n"/>
      <c r="R236" s="322" t="n"/>
      <c r="S236" s="322" t="n"/>
      <c r="T236" s="322" t="n"/>
      <c r="U236" s="322" t="n"/>
      <c r="V236" s="322" t="n"/>
      <c r="W236" s="322" t="n"/>
      <c r="X236" s="322" t="n"/>
      <c r="Y236" s="327" t="n"/>
      <c r="Z236" s="327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8" t="n">
        <v>4607091380880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8" t="n">
        <v>4607091384482</v>
      </c>
      <c r="E238" s="641" t="n"/>
      <c r="F238" s="673" t="n">
        <v>1.3</v>
      </c>
      <c r="G238" s="38" t="n">
        <v>6</v>
      </c>
      <c r="H238" s="673" t="n">
        <v>7.8</v>
      </c>
      <c r="I238" s="673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5" t="n"/>
      <c r="P238" s="675" t="n"/>
      <c r="Q238" s="675" t="n"/>
      <c r="R238" s="641" t="n"/>
      <c r="S238" s="40" t="inlineStr"/>
      <c r="T238" s="40" t="inlineStr"/>
      <c r="U238" s="41" t="inlineStr">
        <is>
          <t>кг</t>
        </is>
      </c>
      <c r="V238" s="676" t="n">
        <v>0</v>
      </c>
      <c r="W238" s="67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8" t="n">
        <v>4607091380897</v>
      </c>
      <c r="E239" s="641" t="n"/>
      <c r="F239" s="673" t="n">
        <v>1.4</v>
      </c>
      <c r="G239" s="38" t="n">
        <v>6</v>
      </c>
      <c r="H239" s="673" t="n">
        <v>8.4</v>
      </c>
      <c r="I239" s="67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6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5" t="n"/>
      <c r="P239" s="675" t="n"/>
      <c r="Q239" s="675" t="n"/>
      <c r="R239" s="641" t="n"/>
      <c r="S239" s="40" t="inlineStr"/>
      <c r="T239" s="40" t="inlineStr"/>
      <c r="U239" s="41" t="inlineStr">
        <is>
          <t>кг</t>
        </is>
      </c>
      <c r="V239" s="676" t="n">
        <v>0</v>
      </c>
      <c r="W239" s="67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6" t="n"/>
      <c r="B240" s="322" t="n"/>
      <c r="C240" s="322" t="n"/>
      <c r="D240" s="322" t="n"/>
      <c r="E240" s="322" t="n"/>
      <c r="F240" s="322" t="n"/>
      <c r="G240" s="322" t="n"/>
      <c r="H240" s="322" t="n"/>
      <c r="I240" s="322" t="n"/>
      <c r="J240" s="322" t="n"/>
      <c r="K240" s="322" t="n"/>
      <c r="L240" s="322" t="n"/>
      <c r="M240" s="678" t="n"/>
      <c r="N240" s="679" t="inlineStr">
        <is>
          <t>Итого</t>
        </is>
      </c>
      <c r="O240" s="649" t="n"/>
      <c r="P240" s="649" t="n"/>
      <c r="Q240" s="649" t="n"/>
      <c r="R240" s="649" t="n"/>
      <c r="S240" s="649" t="n"/>
      <c r="T240" s="650" t="n"/>
      <c r="U240" s="43" t="inlineStr">
        <is>
          <t>кор</t>
        </is>
      </c>
      <c r="V240" s="680">
        <f>IFERROR(V237/H237,"0")+IFERROR(V238/H238,"0")+IFERROR(V239/H239,"0")</f>
        <v/>
      </c>
      <c r="W240" s="680">
        <f>IFERROR(W237/H237,"0")+IFERROR(W238/H238,"0")+IFERROR(W239/H239,"0")</f>
        <v/>
      </c>
      <c r="X240" s="680">
        <f>IFERROR(IF(X237="",0,X237),"0")+IFERROR(IF(X238="",0,X238),"0")+IFERROR(IF(X239="",0,X239),"0")</f>
        <v/>
      </c>
      <c r="Y240" s="681" t="n"/>
      <c r="Z240" s="681" t="n"/>
    </row>
    <row r="241">
      <c r="A241" s="322" t="n"/>
      <c r="B241" s="322" t="n"/>
      <c r="C241" s="322" t="n"/>
      <c r="D241" s="322" t="n"/>
      <c r="E241" s="322" t="n"/>
      <c r="F241" s="322" t="n"/>
      <c r="G241" s="322" t="n"/>
      <c r="H241" s="322" t="n"/>
      <c r="I241" s="322" t="n"/>
      <c r="J241" s="322" t="n"/>
      <c r="K241" s="322" t="n"/>
      <c r="L241" s="322" t="n"/>
      <c r="M241" s="678" t="n"/>
      <c r="N241" s="679" t="inlineStr">
        <is>
          <t>Итого</t>
        </is>
      </c>
      <c r="O241" s="649" t="n"/>
      <c r="P241" s="649" t="n"/>
      <c r="Q241" s="649" t="n"/>
      <c r="R241" s="649" t="n"/>
      <c r="S241" s="649" t="n"/>
      <c r="T241" s="650" t="n"/>
      <c r="U241" s="43" t="inlineStr">
        <is>
          <t>кг</t>
        </is>
      </c>
      <c r="V241" s="680">
        <f>IFERROR(SUM(V237:V239),"0")</f>
        <v/>
      </c>
      <c r="W241" s="680">
        <f>IFERROR(SUM(W237:W239),"0")</f>
        <v/>
      </c>
      <c r="X241" s="43" t="n"/>
      <c r="Y241" s="681" t="n"/>
      <c r="Z241" s="681" t="n"/>
    </row>
    <row r="242" ht="14.25" customHeight="1">
      <c r="A242" s="327" t="inlineStr">
        <is>
          <t>Сырокопченые колбасы</t>
        </is>
      </c>
      <c r="B242" s="322" t="n"/>
      <c r="C242" s="322" t="n"/>
      <c r="D242" s="322" t="n"/>
      <c r="E242" s="322" t="n"/>
      <c r="F242" s="322" t="n"/>
      <c r="G242" s="322" t="n"/>
      <c r="H242" s="322" t="n"/>
      <c r="I242" s="322" t="n"/>
      <c r="J242" s="322" t="n"/>
      <c r="K242" s="322" t="n"/>
      <c r="L242" s="322" t="n"/>
      <c r="M242" s="322" t="n"/>
      <c r="N242" s="322" t="n"/>
      <c r="O242" s="322" t="n"/>
      <c r="P242" s="322" t="n"/>
      <c r="Q242" s="322" t="n"/>
      <c r="R242" s="322" t="n"/>
      <c r="S242" s="322" t="n"/>
      <c r="T242" s="322" t="n"/>
      <c r="U242" s="322" t="n"/>
      <c r="V242" s="322" t="n"/>
      <c r="W242" s="322" t="n"/>
      <c r="X242" s="322" t="n"/>
      <c r="Y242" s="327" t="n"/>
      <c r="Z242" s="327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8" t="n">
        <v>4607091388374</v>
      </c>
      <c r="E243" s="641" t="n"/>
      <c r="F243" s="673" t="n">
        <v>0.38</v>
      </c>
      <c r="G243" s="38" t="n">
        <v>8</v>
      </c>
      <c r="H243" s="673" t="n">
        <v>3.04</v>
      </c>
      <c r="I243" s="673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 t="inlineStr">
        <is>
          <t>С/к колбасы Княжеская Бордо Весовые б/о терм/п Стародворье</t>
        </is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8" t="n">
        <v>4607091388381</v>
      </c>
      <c r="E244" s="641" t="n"/>
      <c r="F244" s="673" t="n">
        <v>0.38</v>
      </c>
      <c r="G244" s="38" t="n">
        <v>8</v>
      </c>
      <c r="H244" s="673" t="n">
        <v>3.04</v>
      </c>
      <c r="I244" s="673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8" t="inlineStr">
        <is>
          <t>С/к колбасы Салями Охотничья Бордо Весовые б/о терм/п 180 Стародворье</t>
        </is>
      </c>
      <c r="O244" s="675" t="n"/>
      <c r="P244" s="675" t="n"/>
      <c r="Q244" s="675" t="n"/>
      <c r="R244" s="641" t="n"/>
      <c r="S244" s="40" t="inlineStr"/>
      <c r="T244" s="40" t="inlineStr"/>
      <c r="U244" s="41" t="inlineStr">
        <is>
          <t>кг</t>
        </is>
      </c>
      <c r="V244" s="676" t="n">
        <v>0</v>
      </c>
      <c r="W244" s="67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8" t="n">
        <v>4680115881860</v>
      </c>
      <c r="E245" s="641" t="n"/>
      <c r="F245" s="673" t="n">
        <v>0.17</v>
      </c>
      <c r="G245" s="38" t="n">
        <v>10</v>
      </c>
      <c r="H245" s="673" t="n">
        <v>1.7</v>
      </c>
      <c r="I245" s="673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9" t="inlineStr">
        <is>
          <t>С/к колбасы «Швейцарская» Фикс.вес 0,17 Фиброуз терм/п ТМ «Стародворье»</t>
        </is>
      </c>
      <c r="O245" s="675" t="n"/>
      <c r="P245" s="675" t="n"/>
      <c r="Q245" s="675" t="n"/>
      <c r="R245" s="641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6" t="n">
        <v>0</v>
      </c>
      <c r="W245" s="677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8" t="n">
        <v>4607091388404</v>
      </c>
      <c r="E246" s="641" t="n"/>
      <c r="F246" s="673" t="n">
        <v>0.17</v>
      </c>
      <c r="G246" s="38" t="n">
        <v>15</v>
      </c>
      <c r="H246" s="673" t="n">
        <v>2.55</v>
      </c>
      <c r="I246" s="673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5" t="n"/>
      <c r="P246" s="675" t="n"/>
      <c r="Q246" s="675" t="n"/>
      <c r="R246" s="641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6" t="n">
        <v>0</v>
      </c>
      <c r="W246" s="67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6" t="n"/>
      <c r="B247" s="322" t="n"/>
      <c r="C247" s="322" t="n"/>
      <c r="D247" s="322" t="n"/>
      <c r="E247" s="322" t="n"/>
      <c r="F247" s="322" t="n"/>
      <c r="G247" s="322" t="n"/>
      <c r="H247" s="322" t="n"/>
      <c r="I247" s="322" t="n"/>
      <c r="J247" s="322" t="n"/>
      <c r="K247" s="322" t="n"/>
      <c r="L247" s="322" t="n"/>
      <c r="M247" s="678" t="n"/>
      <c r="N247" s="679" t="inlineStr">
        <is>
          <t>Итого</t>
        </is>
      </c>
      <c r="O247" s="649" t="n"/>
      <c r="P247" s="649" t="n"/>
      <c r="Q247" s="649" t="n"/>
      <c r="R247" s="649" t="n"/>
      <c r="S247" s="649" t="n"/>
      <c r="T247" s="650" t="n"/>
      <c r="U247" s="43" t="inlineStr">
        <is>
          <t>кор</t>
        </is>
      </c>
      <c r="V247" s="680">
        <f>IFERROR(V243/H243,"0")+IFERROR(V244/H244,"0")+IFERROR(V245/H245,"0")+IFERROR(V246/H246,"0")</f>
        <v/>
      </c>
      <c r="W247" s="680">
        <f>IFERROR(W243/H243,"0")+IFERROR(W244/H244,"0")+IFERROR(W245/H245,"0")+IFERROR(W246/H246,"0")</f>
        <v/>
      </c>
      <c r="X247" s="680">
        <f>IFERROR(IF(X243="",0,X243),"0")+IFERROR(IF(X244="",0,X244),"0")+IFERROR(IF(X245="",0,X245),"0")+IFERROR(IF(X246="",0,X246),"0")</f>
        <v/>
      </c>
      <c r="Y247" s="681" t="n"/>
      <c r="Z247" s="681" t="n"/>
    </row>
    <row r="248">
      <c r="A248" s="322" t="n"/>
      <c r="B248" s="322" t="n"/>
      <c r="C248" s="322" t="n"/>
      <c r="D248" s="322" t="n"/>
      <c r="E248" s="322" t="n"/>
      <c r="F248" s="322" t="n"/>
      <c r="G248" s="322" t="n"/>
      <c r="H248" s="322" t="n"/>
      <c r="I248" s="322" t="n"/>
      <c r="J248" s="322" t="n"/>
      <c r="K248" s="322" t="n"/>
      <c r="L248" s="322" t="n"/>
      <c r="M248" s="678" t="n"/>
      <c r="N248" s="679" t="inlineStr">
        <is>
          <t>Итого</t>
        </is>
      </c>
      <c r="O248" s="649" t="n"/>
      <c r="P248" s="649" t="n"/>
      <c r="Q248" s="649" t="n"/>
      <c r="R248" s="649" t="n"/>
      <c r="S248" s="649" t="n"/>
      <c r="T248" s="650" t="n"/>
      <c r="U248" s="43" t="inlineStr">
        <is>
          <t>кг</t>
        </is>
      </c>
      <c r="V248" s="680">
        <f>IFERROR(SUM(V243:V246),"0")</f>
        <v/>
      </c>
      <c r="W248" s="680">
        <f>IFERROR(SUM(W243:W246),"0")</f>
        <v/>
      </c>
      <c r="X248" s="43" t="n"/>
      <c r="Y248" s="681" t="n"/>
      <c r="Z248" s="681" t="n"/>
    </row>
    <row r="249" ht="14.25" customHeight="1">
      <c r="A249" s="327" t="inlineStr">
        <is>
          <t>Паштеты</t>
        </is>
      </c>
      <c r="B249" s="322" t="n"/>
      <c r="C249" s="322" t="n"/>
      <c r="D249" s="322" t="n"/>
      <c r="E249" s="322" t="n"/>
      <c r="F249" s="322" t="n"/>
      <c r="G249" s="322" t="n"/>
      <c r="H249" s="322" t="n"/>
      <c r="I249" s="322" t="n"/>
      <c r="J249" s="322" t="n"/>
      <c r="K249" s="322" t="n"/>
      <c r="L249" s="322" t="n"/>
      <c r="M249" s="322" t="n"/>
      <c r="N249" s="322" t="n"/>
      <c r="O249" s="322" t="n"/>
      <c r="P249" s="322" t="n"/>
      <c r="Q249" s="322" t="n"/>
      <c r="R249" s="322" t="n"/>
      <c r="S249" s="322" t="n"/>
      <c r="T249" s="322" t="n"/>
      <c r="U249" s="322" t="n"/>
      <c r="V249" s="322" t="n"/>
      <c r="W249" s="322" t="n"/>
      <c r="X249" s="322" t="n"/>
      <c r="Y249" s="327" t="n"/>
      <c r="Z249" s="327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8" t="n">
        <v>4680115881808</v>
      </c>
      <c r="E250" s="641" t="n"/>
      <c r="F250" s="673" t="n">
        <v>0.1</v>
      </c>
      <c r="G250" s="38" t="n">
        <v>20</v>
      </c>
      <c r="H250" s="673" t="n">
        <v>2</v>
      </c>
      <c r="I250" s="673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5" t="n"/>
      <c r="P250" s="675" t="n"/>
      <c r="Q250" s="675" t="n"/>
      <c r="R250" s="641" t="n"/>
      <c r="S250" s="40" t="inlineStr"/>
      <c r="T250" s="40" t="inlineStr"/>
      <c r="U250" s="41" t="inlineStr">
        <is>
          <t>кг</t>
        </is>
      </c>
      <c r="V250" s="676" t="n">
        <v>0</v>
      </c>
      <c r="W250" s="677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8" t="n">
        <v>4680115881822</v>
      </c>
      <c r="E251" s="641" t="n"/>
      <c r="F251" s="673" t="n">
        <v>0.1</v>
      </c>
      <c r="G251" s="38" t="n">
        <v>20</v>
      </c>
      <c r="H251" s="673" t="n">
        <v>2</v>
      </c>
      <c r="I251" s="67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5" t="n"/>
      <c r="P251" s="675" t="n"/>
      <c r="Q251" s="675" t="n"/>
      <c r="R251" s="641" t="n"/>
      <c r="S251" s="40" t="inlineStr"/>
      <c r="T251" s="40" t="inlineStr"/>
      <c r="U251" s="41" t="inlineStr">
        <is>
          <t>кг</t>
        </is>
      </c>
      <c r="V251" s="676" t="n">
        <v>0</v>
      </c>
      <c r="W251" s="67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8" t="n">
        <v>4680115880016</v>
      </c>
      <c r="E252" s="641" t="n"/>
      <c r="F252" s="673" t="n">
        <v>0.1</v>
      </c>
      <c r="G252" s="38" t="n">
        <v>20</v>
      </c>
      <c r="H252" s="673" t="n">
        <v>2</v>
      </c>
      <c r="I252" s="67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5" t="n"/>
      <c r="P252" s="675" t="n"/>
      <c r="Q252" s="675" t="n"/>
      <c r="R252" s="641" t="n"/>
      <c r="S252" s="40" t="inlineStr"/>
      <c r="T252" s="40" t="inlineStr"/>
      <c r="U252" s="41" t="inlineStr">
        <is>
          <t>кг</t>
        </is>
      </c>
      <c r="V252" s="676" t="n">
        <v>0</v>
      </c>
      <c r="W252" s="67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6" t="n"/>
      <c r="B253" s="322" t="n"/>
      <c r="C253" s="322" t="n"/>
      <c r="D253" s="322" t="n"/>
      <c r="E253" s="322" t="n"/>
      <c r="F253" s="322" t="n"/>
      <c r="G253" s="322" t="n"/>
      <c r="H253" s="322" t="n"/>
      <c r="I253" s="322" t="n"/>
      <c r="J253" s="322" t="n"/>
      <c r="K253" s="322" t="n"/>
      <c r="L253" s="322" t="n"/>
      <c r="M253" s="678" t="n"/>
      <c r="N253" s="679" t="inlineStr">
        <is>
          <t>Итого</t>
        </is>
      </c>
      <c r="O253" s="649" t="n"/>
      <c r="P253" s="649" t="n"/>
      <c r="Q253" s="649" t="n"/>
      <c r="R253" s="649" t="n"/>
      <c r="S253" s="649" t="n"/>
      <c r="T253" s="650" t="n"/>
      <c r="U253" s="43" t="inlineStr">
        <is>
          <t>кор</t>
        </is>
      </c>
      <c r="V253" s="680">
        <f>IFERROR(V250/H250,"0")+IFERROR(V251/H251,"0")+IFERROR(V252/H252,"0")</f>
        <v/>
      </c>
      <c r="W253" s="680">
        <f>IFERROR(W250/H250,"0")+IFERROR(W251/H251,"0")+IFERROR(W252/H252,"0")</f>
        <v/>
      </c>
      <c r="X253" s="680">
        <f>IFERROR(IF(X250="",0,X250),"0")+IFERROR(IF(X251="",0,X251),"0")+IFERROR(IF(X252="",0,X252),"0")</f>
        <v/>
      </c>
      <c r="Y253" s="681" t="n"/>
      <c r="Z253" s="681" t="n"/>
    </row>
    <row r="254">
      <c r="A254" s="322" t="n"/>
      <c r="B254" s="322" t="n"/>
      <c r="C254" s="322" t="n"/>
      <c r="D254" s="322" t="n"/>
      <c r="E254" s="322" t="n"/>
      <c r="F254" s="322" t="n"/>
      <c r="G254" s="322" t="n"/>
      <c r="H254" s="322" t="n"/>
      <c r="I254" s="322" t="n"/>
      <c r="J254" s="322" t="n"/>
      <c r="K254" s="322" t="n"/>
      <c r="L254" s="322" t="n"/>
      <c r="M254" s="678" t="n"/>
      <c r="N254" s="679" t="inlineStr">
        <is>
          <t>Итого</t>
        </is>
      </c>
      <c r="O254" s="649" t="n"/>
      <c r="P254" s="649" t="n"/>
      <c r="Q254" s="649" t="n"/>
      <c r="R254" s="649" t="n"/>
      <c r="S254" s="649" t="n"/>
      <c r="T254" s="650" t="n"/>
      <c r="U254" s="43" t="inlineStr">
        <is>
          <t>кг</t>
        </is>
      </c>
      <c r="V254" s="680">
        <f>IFERROR(SUM(V250:V252),"0")</f>
        <v/>
      </c>
      <c r="W254" s="680">
        <f>IFERROR(SUM(W250:W252),"0")</f>
        <v/>
      </c>
      <c r="X254" s="43" t="n"/>
      <c r="Y254" s="681" t="n"/>
      <c r="Z254" s="681" t="n"/>
    </row>
    <row r="255" ht="16.5" customHeight="1">
      <c r="A255" s="333" t="inlineStr">
        <is>
          <t>Фирменная</t>
        </is>
      </c>
      <c r="B255" s="322" t="n"/>
      <c r="C255" s="322" t="n"/>
      <c r="D255" s="322" t="n"/>
      <c r="E255" s="322" t="n"/>
      <c r="F255" s="322" t="n"/>
      <c r="G255" s="322" t="n"/>
      <c r="H255" s="322" t="n"/>
      <c r="I255" s="322" t="n"/>
      <c r="J255" s="322" t="n"/>
      <c r="K255" s="322" t="n"/>
      <c r="L255" s="322" t="n"/>
      <c r="M255" s="322" t="n"/>
      <c r="N255" s="322" t="n"/>
      <c r="O255" s="322" t="n"/>
      <c r="P255" s="322" t="n"/>
      <c r="Q255" s="322" t="n"/>
      <c r="R255" s="322" t="n"/>
      <c r="S255" s="322" t="n"/>
      <c r="T255" s="322" t="n"/>
      <c r="U255" s="322" t="n"/>
      <c r="V255" s="322" t="n"/>
      <c r="W255" s="322" t="n"/>
      <c r="X255" s="322" t="n"/>
      <c r="Y255" s="333" t="n"/>
      <c r="Z255" s="333" t="n"/>
    </row>
    <row r="256" ht="14.25" customHeight="1">
      <c r="A256" s="327" t="inlineStr">
        <is>
          <t>Вареные колбасы</t>
        </is>
      </c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322" t="n"/>
      <c r="N256" s="322" t="n"/>
      <c r="O256" s="322" t="n"/>
      <c r="P256" s="322" t="n"/>
      <c r="Q256" s="322" t="n"/>
      <c r="R256" s="322" t="n"/>
      <c r="S256" s="322" t="n"/>
      <c r="T256" s="322" t="n"/>
      <c r="U256" s="322" t="n"/>
      <c r="V256" s="322" t="n"/>
      <c r="W256" s="322" t="n"/>
      <c r="X256" s="322" t="n"/>
      <c r="Y256" s="327" t="n"/>
      <c r="Z256" s="327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8" t="n">
        <v>4607091387421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8" t="n">
        <v>4607091387421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8" t="n">
        <v>4607091387452</v>
      </c>
      <c r="E259" s="641" t="n"/>
      <c r="F259" s="673" t="n">
        <v>1.45</v>
      </c>
      <c r="G259" s="38" t="n">
        <v>8</v>
      </c>
      <c r="H259" s="673" t="n">
        <v>11.6</v>
      </c>
      <c r="I259" s="673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6" t="inlineStr">
        <is>
          <t>Вареные колбасы Молочная По-стародворски Фирменная Весовые П/а Стародворье</t>
        </is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8" t="n">
        <v>4607091387452</v>
      </c>
      <c r="E260" s="641" t="n"/>
      <c r="F260" s="673" t="n">
        <v>1.35</v>
      </c>
      <c r="G260" s="38" t="n">
        <v>8</v>
      </c>
      <c r="H260" s="673" t="n">
        <v>10.8</v>
      </c>
      <c r="I260" s="67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8" t="n">
        <v>4607091385984</v>
      </c>
      <c r="E261" s="641" t="n"/>
      <c r="F261" s="673" t="n">
        <v>1.35</v>
      </c>
      <c r="G261" s="38" t="n">
        <v>8</v>
      </c>
      <c r="H261" s="673" t="n">
        <v>10.8</v>
      </c>
      <c r="I261" s="673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5" t="n"/>
      <c r="P261" s="675" t="n"/>
      <c r="Q261" s="675" t="n"/>
      <c r="R261" s="641" t="n"/>
      <c r="S261" s="40" t="inlineStr"/>
      <c r="T261" s="40" t="inlineStr"/>
      <c r="U261" s="41" t="inlineStr">
        <is>
          <t>кг</t>
        </is>
      </c>
      <c r="V261" s="676" t="n">
        <v>0</v>
      </c>
      <c r="W261" s="67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8" t="n">
        <v>4607091387438</v>
      </c>
      <c r="E262" s="641" t="n"/>
      <c r="F262" s="673" t="n">
        <v>0.5</v>
      </c>
      <c r="G262" s="38" t="n">
        <v>10</v>
      </c>
      <c r="H262" s="673" t="n">
        <v>5</v>
      </c>
      <c r="I262" s="673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5" t="n"/>
      <c r="P262" s="675" t="n"/>
      <c r="Q262" s="675" t="n"/>
      <c r="R262" s="641" t="n"/>
      <c r="S262" s="40" t="inlineStr"/>
      <c r="T262" s="40" t="inlineStr"/>
      <c r="U262" s="41" t="inlineStr">
        <is>
          <t>кг</t>
        </is>
      </c>
      <c r="V262" s="676" t="n">
        <v>0</v>
      </c>
      <c r="W262" s="677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8" t="n">
        <v>4607091387469</v>
      </c>
      <c r="E263" s="641" t="n"/>
      <c r="F263" s="673" t="n">
        <v>0.5</v>
      </c>
      <c r="G263" s="38" t="n">
        <v>10</v>
      </c>
      <c r="H263" s="673" t="n">
        <v>5</v>
      </c>
      <c r="I263" s="673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6" t="n"/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678" t="n"/>
      <c r="N264" s="679" t="inlineStr">
        <is>
          <t>Итого</t>
        </is>
      </c>
      <c r="O264" s="649" t="n"/>
      <c r="P264" s="649" t="n"/>
      <c r="Q264" s="649" t="n"/>
      <c r="R264" s="649" t="n"/>
      <c r="S264" s="649" t="n"/>
      <c r="T264" s="650" t="n"/>
      <c r="U264" s="43" t="inlineStr">
        <is>
          <t>кор</t>
        </is>
      </c>
      <c r="V264" s="680">
        <f>IFERROR(V257/H257,"0")+IFERROR(V258/H258,"0")+IFERROR(V259/H259,"0")+IFERROR(V260/H260,"0")+IFERROR(V261/H261,"0")+IFERROR(V262/H262,"0")+IFERROR(V263/H263,"0")</f>
        <v/>
      </c>
      <c r="W264" s="680">
        <f>IFERROR(W257/H257,"0")+IFERROR(W258/H258,"0")+IFERROR(W259/H259,"0")+IFERROR(W260/H260,"0")+IFERROR(W261/H261,"0")+IFERROR(W262/H262,"0")+IFERROR(W263/H263,"0")</f>
        <v/>
      </c>
      <c r="X264" s="680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81" t="n"/>
      <c r="Z264" s="681" t="n"/>
    </row>
    <row r="265">
      <c r="A265" s="322" t="n"/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кг</t>
        </is>
      </c>
      <c r="V265" s="680">
        <f>IFERROR(SUM(V257:V263),"0")</f>
        <v/>
      </c>
      <c r="W265" s="680">
        <f>IFERROR(SUM(W257:W263),"0")</f>
        <v/>
      </c>
      <c r="X265" s="43" t="n"/>
      <c r="Y265" s="681" t="n"/>
      <c r="Z265" s="681" t="n"/>
    </row>
    <row r="266" ht="14.25" customHeight="1">
      <c r="A266" s="327" t="inlineStr">
        <is>
          <t>Копченые колбасы</t>
        </is>
      </c>
      <c r="B266" s="322" t="n"/>
      <c r="C266" s="322" t="n"/>
      <c r="D266" s="322" t="n"/>
      <c r="E266" s="322" t="n"/>
      <c r="F266" s="322" t="n"/>
      <c r="G266" s="322" t="n"/>
      <c r="H266" s="322" t="n"/>
      <c r="I266" s="322" t="n"/>
      <c r="J266" s="322" t="n"/>
      <c r="K266" s="322" t="n"/>
      <c r="L266" s="322" t="n"/>
      <c r="M266" s="322" t="n"/>
      <c r="N266" s="322" t="n"/>
      <c r="O266" s="322" t="n"/>
      <c r="P266" s="322" t="n"/>
      <c r="Q266" s="322" t="n"/>
      <c r="R266" s="322" t="n"/>
      <c r="S266" s="322" t="n"/>
      <c r="T266" s="322" t="n"/>
      <c r="U266" s="322" t="n"/>
      <c r="V266" s="322" t="n"/>
      <c r="W266" s="322" t="n"/>
      <c r="X266" s="322" t="n"/>
      <c r="Y266" s="327" t="n"/>
      <c r="Z266" s="327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8" t="n">
        <v>4607091387292</v>
      </c>
      <c r="E267" s="641" t="n"/>
      <c r="F267" s="673" t="n">
        <v>0.73</v>
      </c>
      <c r="G267" s="38" t="n">
        <v>6</v>
      </c>
      <c r="H267" s="673" t="n">
        <v>4.38</v>
      </c>
      <c r="I267" s="673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5" t="n"/>
      <c r="P267" s="675" t="n"/>
      <c r="Q267" s="675" t="n"/>
      <c r="R267" s="641" t="n"/>
      <c r="S267" s="40" t="inlineStr"/>
      <c r="T267" s="40" t="inlineStr"/>
      <c r="U267" s="41" t="inlineStr">
        <is>
          <t>кг</t>
        </is>
      </c>
      <c r="V267" s="676" t="n">
        <v>0</v>
      </c>
      <c r="W267" s="67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8" t="n">
        <v>4607091387315</v>
      </c>
      <c r="E268" s="641" t="n"/>
      <c r="F268" s="673" t="n">
        <v>0.7</v>
      </c>
      <c r="G268" s="38" t="n">
        <v>4</v>
      </c>
      <c r="H268" s="673" t="n">
        <v>2.8</v>
      </c>
      <c r="I268" s="673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5" t="n"/>
      <c r="P268" s="675" t="n"/>
      <c r="Q268" s="675" t="n"/>
      <c r="R268" s="641" t="n"/>
      <c r="S268" s="40" t="inlineStr"/>
      <c r="T268" s="40" t="inlineStr"/>
      <c r="U268" s="41" t="inlineStr">
        <is>
          <t>кг</t>
        </is>
      </c>
      <c r="V268" s="676" t="n">
        <v>0</v>
      </c>
      <c r="W268" s="67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6" t="n"/>
      <c r="B269" s="322" t="n"/>
      <c r="C269" s="322" t="n"/>
      <c r="D269" s="322" t="n"/>
      <c r="E269" s="322" t="n"/>
      <c r="F269" s="322" t="n"/>
      <c r="G269" s="322" t="n"/>
      <c r="H269" s="322" t="n"/>
      <c r="I269" s="322" t="n"/>
      <c r="J269" s="322" t="n"/>
      <c r="K269" s="322" t="n"/>
      <c r="L269" s="322" t="n"/>
      <c r="M269" s="678" t="n"/>
      <c r="N269" s="679" t="inlineStr">
        <is>
          <t>Итого</t>
        </is>
      </c>
      <c r="O269" s="649" t="n"/>
      <c r="P269" s="649" t="n"/>
      <c r="Q269" s="649" t="n"/>
      <c r="R269" s="649" t="n"/>
      <c r="S269" s="649" t="n"/>
      <c r="T269" s="650" t="n"/>
      <c r="U269" s="43" t="inlineStr">
        <is>
          <t>кор</t>
        </is>
      </c>
      <c r="V269" s="680">
        <f>IFERROR(V267/H267,"0")+IFERROR(V268/H268,"0")</f>
        <v/>
      </c>
      <c r="W269" s="680">
        <f>IFERROR(W267/H267,"0")+IFERROR(W268/H268,"0")</f>
        <v/>
      </c>
      <c r="X269" s="680">
        <f>IFERROR(IF(X267="",0,X267),"0")+IFERROR(IF(X268="",0,X268),"0")</f>
        <v/>
      </c>
      <c r="Y269" s="681" t="n"/>
      <c r="Z269" s="681" t="n"/>
    </row>
    <row r="270">
      <c r="A270" s="322" t="n"/>
      <c r="B270" s="322" t="n"/>
      <c r="C270" s="322" t="n"/>
      <c r="D270" s="322" t="n"/>
      <c r="E270" s="322" t="n"/>
      <c r="F270" s="322" t="n"/>
      <c r="G270" s="322" t="n"/>
      <c r="H270" s="322" t="n"/>
      <c r="I270" s="322" t="n"/>
      <c r="J270" s="322" t="n"/>
      <c r="K270" s="322" t="n"/>
      <c r="L270" s="322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кг</t>
        </is>
      </c>
      <c r="V270" s="680">
        <f>IFERROR(SUM(V267:V268),"0")</f>
        <v/>
      </c>
      <c r="W270" s="680">
        <f>IFERROR(SUM(W267:W268),"0")</f>
        <v/>
      </c>
      <c r="X270" s="43" t="n"/>
      <c r="Y270" s="681" t="n"/>
      <c r="Z270" s="681" t="n"/>
    </row>
    <row r="271" ht="16.5" customHeight="1">
      <c r="A271" s="333" t="inlineStr">
        <is>
          <t>Бавария</t>
        </is>
      </c>
      <c r="B271" s="322" t="n"/>
      <c r="C271" s="322" t="n"/>
      <c r="D271" s="322" t="n"/>
      <c r="E271" s="322" t="n"/>
      <c r="F271" s="322" t="n"/>
      <c r="G271" s="322" t="n"/>
      <c r="H271" s="322" t="n"/>
      <c r="I271" s="322" t="n"/>
      <c r="J271" s="322" t="n"/>
      <c r="K271" s="322" t="n"/>
      <c r="L271" s="322" t="n"/>
      <c r="M271" s="322" t="n"/>
      <c r="N271" s="322" t="n"/>
      <c r="O271" s="322" t="n"/>
      <c r="P271" s="322" t="n"/>
      <c r="Q271" s="322" t="n"/>
      <c r="R271" s="322" t="n"/>
      <c r="S271" s="322" t="n"/>
      <c r="T271" s="322" t="n"/>
      <c r="U271" s="322" t="n"/>
      <c r="V271" s="322" t="n"/>
      <c r="W271" s="322" t="n"/>
      <c r="X271" s="322" t="n"/>
      <c r="Y271" s="333" t="n"/>
      <c r="Z271" s="333" t="n"/>
    </row>
    <row r="272" ht="14.25" customHeight="1">
      <c r="A272" s="327" t="inlineStr">
        <is>
          <t>Копченые колбасы</t>
        </is>
      </c>
      <c r="B272" s="322" t="n"/>
      <c r="C272" s="322" t="n"/>
      <c r="D272" s="322" t="n"/>
      <c r="E272" s="322" t="n"/>
      <c r="F272" s="322" t="n"/>
      <c r="G272" s="322" t="n"/>
      <c r="H272" s="322" t="n"/>
      <c r="I272" s="322" t="n"/>
      <c r="J272" s="322" t="n"/>
      <c r="K272" s="322" t="n"/>
      <c r="L272" s="322" t="n"/>
      <c r="M272" s="322" t="n"/>
      <c r="N272" s="322" t="n"/>
      <c r="O272" s="322" t="n"/>
      <c r="P272" s="322" t="n"/>
      <c r="Q272" s="322" t="n"/>
      <c r="R272" s="322" t="n"/>
      <c r="S272" s="322" t="n"/>
      <c r="T272" s="322" t="n"/>
      <c r="U272" s="322" t="n"/>
      <c r="V272" s="322" t="n"/>
      <c r="W272" s="322" t="n"/>
      <c r="X272" s="322" t="n"/>
      <c r="Y272" s="327" t="n"/>
      <c r="Z272" s="327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8" t="n">
        <v>4607091383836</v>
      </c>
      <c r="E273" s="641" t="n"/>
      <c r="F273" s="673" t="n">
        <v>0.3</v>
      </c>
      <c r="G273" s="38" t="n">
        <v>6</v>
      </c>
      <c r="H273" s="673" t="n">
        <v>1.8</v>
      </c>
      <c r="I273" s="673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0</v>
      </c>
      <c r="W273" s="677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6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78" t="n"/>
      <c r="N274" s="679" t="inlineStr">
        <is>
          <t>Итого</t>
        </is>
      </c>
      <c r="O274" s="649" t="n"/>
      <c r="P274" s="649" t="n"/>
      <c r="Q274" s="649" t="n"/>
      <c r="R274" s="649" t="n"/>
      <c r="S274" s="649" t="n"/>
      <c r="T274" s="650" t="n"/>
      <c r="U274" s="43" t="inlineStr">
        <is>
          <t>кор</t>
        </is>
      </c>
      <c r="V274" s="680">
        <f>IFERROR(V273/H273,"0")</f>
        <v/>
      </c>
      <c r="W274" s="680">
        <f>IFERROR(W273/H273,"0")</f>
        <v/>
      </c>
      <c r="X274" s="680">
        <f>IFERROR(IF(X273="",0,X273),"0")</f>
        <v/>
      </c>
      <c r="Y274" s="681" t="n"/>
      <c r="Z274" s="681" t="n"/>
    </row>
    <row r="275">
      <c r="A275" s="322" t="n"/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кг</t>
        </is>
      </c>
      <c r="V275" s="680">
        <f>IFERROR(SUM(V273:V273),"0")</f>
        <v/>
      </c>
      <c r="W275" s="680">
        <f>IFERROR(SUM(W273:W273),"0")</f>
        <v/>
      </c>
      <c r="X275" s="43" t="n"/>
      <c r="Y275" s="681" t="n"/>
      <c r="Z275" s="681" t="n"/>
    </row>
    <row r="276" ht="14.25" customHeight="1">
      <c r="A276" s="327" t="inlineStr">
        <is>
          <t>Сосиски</t>
        </is>
      </c>
      <c r="B276" s="322" t="n"/>
      <c r="C276" s="322" t="n"/>
      <c r="D276" s="322" t="n"/>
      <c r="E276" s="322" t="n"/>
      <c r="F276" s="322" t="n"/>
      <c r="G276" s="322" t="n"/>
      <c r="H276" s="322" t="n"/>
      <c r="I276" s="322" t="n"/>
      <c r="J276" s="322" t="n"/>
      <c r="K276" s="322" t="n"/>
      <c r="L276" s="322" t="n"/>
      <c r="M276" s="322" t="n"/>
      <c r="N276" s="322" t="n"/>
      <c r="O276" s="322" t="n"/>
      <c r="P276" s="322" t="n"/>
      <c r="Q276" s="322" t="n"/>
      <c r="R276" s="322" t="n"/>
      <c r="S276" s="322" t="n"/>
      <c r="T276" s="322" t="n"/>
      <c r="U276" s="322" t="n"/>
      <c r="V276" s="322" t="n"/>
      <c r="W276" s="322" t="n"/>
      <c r="X276" s="322" t="n"/>
      <c r="Y276" s="327" t="n"/>
      <c r="Z276" s="327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8" t="n">
        <v>4607091387919</v>
      </c>
      <c r="E277" s="641" t="n"/>
      <c r="F277" s="673" t="n">
        <v>1.35</v>
      </c>
      <c r="G277" s="38" t="n">
        <v>6</v>
      </c>
      <c r="H277" s="673" t="n">
        <v>8.1</v>
      </c>
      <c r="I277" s="673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5" t="n"/>
      <c r="P277" s="675" t="n"/>
      <c r="Q277" s="675" t="n"/>
      <c r="R277" s="641" t="n"/>
      <c r="S277" s="40" t="inlineStr"/>
      <c r="T277" s="40" t="inlineStr"/>
      <c r="U277" s="41" t="inlineStr">
        <is>
          <t>кг</t>
        </is>
      </c>
      <c r="V277" s="676" t="n">
        <v>0</v>
      </c>
      <c r="W277" s="677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8" t="n">
        <v>4607091383942</v>
      </c>
      <c r="E278" s="641" t="n"/>
      <c r="F278" s="673" t="n">
        <v>0.42</v>
      </c>
      <c r="G278" s="38" t="n">
        <v>6</v>
      </c>
      <c r="H278" s="673" t="n">
        <v>2.52</v>
      </c>
      <c r="I278" s="673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0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8" t="n">
        <v>4607091383959</v>
      </c>
      <c r="E279" s="641" t="n"/>
      <c r="F279" s="673" t="n">
        <v>0.42</v>
      </c>
      <c r="G279" s="38" t="n">
        <v>6</v>
      </c>
      <c r="H279" s="673" t="n">
        <v>2.52</v>
      </c>
      <c r="I279" s="673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6" t="inlineStr">
        <is>
          <t>Сосиски «Баварские с сыром» Фикс.вес 0,42 п/а ТМ «Стародворье»</t>
        </is>
      </c>
      <c r="O279" s="675" t="n"/>
      <c r="P279" s="675" t="n"/>
      <c r="Q279" s="675" t="n"/>
      <c r="R279" s="641" t="n"/>
      <c r="S279" s="40" t="inlineStr"/>
      <c r="T279" s="40" t="inlineStr"/>
      <c r="U279" s="41" t="inlineStr">
        <is>
          <t>кг</t>
        </is>
      </c>
      <c r="V279" s="676" t="n">
        <v>0</v>
      </c>
      <c r="W279" s="67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6" t="n"/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кор</t>
        </is>
      </c>
      <c r="V280" s="680">
        <f>IFERROR(V277/H277,"0")+IFERROR(V278/H278,"0")+IFERROR(V279/H279,"0")</f>
        <v/>
      </c>
      <c r="W280" s="680">
        <f>IFERROR(W277/H277,"0")+IFERROR(W278/H278,"0")+IFERROR(W279/H279,"0")</f>
        <v/>
      </c>
      <c r="X280" s="680">
        <f>IFERROR(IF(X277="",0,X277),"0")+IFERROR(IF(X278="",0,X278),"0")+IFERROR(IF(X279="",0,X279),"0")</f>
        <v/>
      </c>
      <c r="Y280" s="681" t="n"/>
      <c r="Z280" s="681" t="n"/>
    </row>
    <row r="281">
      <c r="A281" s="322" t="n"/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678" t="n"/>
      <c r="N281" s="679" t="inlineStr">
        <is>
          <t>Итого</t>
        </is>
      </c>
      <c r="O281" s="649" t="n"/>
      <c r="P281" s="649" t="n"/>
      <c r="Q281" s="649" t="n"/>
      <c r="R281" s="649" t="n"/>
      <c r="S281" s="649" t="n"/>
      <c r="T281" s="650" t="n"/>
      <c r="U281" s="43" t="inlineStr">
        <is>
          <t>кг</t>
        </is>
      </c>
      <c r="V281" s="680">
        <f>IFERROR(SUM(V277:V279),"0")</f>
        <v/>
      </c>
      <c r="W281" s="680">
        <f>IFERROR(SUM(W277:W279),"0")</f>
        <v/>
      </c>
      <c r="X281" s="43" t="n"/>
      <c r="Y281" s="681" t="n"/>
      <c r="Z281" s="681" t="n"/>
    </row>
    <row r="282" ht="14.25" customHeight="1">
      <c r="A282" s="327" t="inlineStr">
        <is>
          <t>Сардельки</t>
        </is>
      </c>
      <c r="B282" s="322" t="n"/>
      <c r="C282" s="322" t="n"/>
      <c r="D282" s="322" t="n"/>
      <c r="E282" s="322" t="n"/>
      <c r="F282" s="322" t="n"/>
      <c r="G282" s="322" t="n"/>
      <c r="H282" s="322" t="n"/>
      <c r="I282" s="322" t="n"/>
      <c r="J282" s="322" t="n"/>
      <c r="K282" s="322" t="n"/>
      <c r="L282" s="322" t="n"/>
      <c r="M282" s="322" t="n"/>
      <c r="N282" s="322" t="n"/>
      <c r="O282" s="322" t="n"/>
      <c r="P282" s="322" t="n"/>
      <c r="Q282" s="322" t="n"/>
      <c r="R282" s="322" t="n"/>
      <c r="S282" s="322" t="n"/>
      <c r="T282" s="322" t="n"/>
      <c r="U282" s="322" t="n"/>
      <c r="V282" s="322" t="n"/>
      <c r="W282" s="322" t="n"/>
      <c r="X282" s="322" t="n"/>
      <c r="Y282" s="327" t="n"/>
      <c r="Z282" s="32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8" t="n">
        <v>4607091388831</v>
      </c>
      <c r="E283" s="641" t="n"/>
      <c r="F283" s="673" t="n">
        <v>0.38</v>
      </c>
      <c r="G283" s="38" t="n">
        <v>6</v>
      </c>
      <c r="H283" s="673" t="n">
        <v>2.28</v>
      </c>
      <c r="I283" s="67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5" t="n"/>
      <c r="P283" s="675" t="n"/>
      <c r="Q283" s="675" t="n"/>
      <c r="R283" s="641" t="n"/>
      <c r="S283" s="40" t="inlineStr"/>
      <c r="T283" s="40" t="inlineStr"/>
      <c r="U283" s="41" t="inlineStr">
        <is>
          <t>кг</t>
        </is>
      </c>
      <c r="V283" s="676" t="n">
        <v>0</v>
      </c>
      <c r="W283" s="67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6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кор</t>
        </is>
      </c>
      <c r="V284" s="680">
        <f>IFERROR(V283/H283,"0")</f>
        <v/>
      </c>
      <c r="W284" s="680">
        <f>IFERROR(W283/H283,"0")</f>
        <v/>
      </c>
      <c r="X284" s="680">
        <f>IFERROR(IF(X283="",0,X283),"0")</f>
        <v/>
      </c>
      <c r="Y284" s="681" t="n"/>
      <c r="Z284" s="681" t="n"/>
    </row>
    <row r="285">
      <c r="A285" s="322" t="n"/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678" t="n"/>
      <c r="N285" s="679" t="inlineStr">
        <is>
          <t>Итого</t>
        </is>
      </c>
      <c r="O285" s="649" t="n"/>
      <c r="P285" s="649" t="n"/>
      <c r="Q285" s="649" t="n"/>
      <c r="R285" s="649" t="n"/>
      <c r="S285" s="649" t="n"/>
      <c r="T285" s="650" t="n"/>
      <c r="U285" s="43" t="inlineStr">
        <is>
          <t>кг</t>
        </is>
      </c>
      <c r="V285" s="680">
        <f>IFERROR(SUM(V283:V283),"0")</f>
        <v/>
      </c>
      <c r="W285" s="680">
        <f>IFERROR(SUM(W283:W283),"0")</f>
        <v/>
      </c>
      <c r="X285" s="43" t="n"/>
      <c r="Y285" s="681" t="n"/>
      <c r="Z285" s="681" t="n"/>
    </row>
    <row r="286" ht="14.25" customHeight="1">
      <c r="A286" s="327" t="inlineStr">
        <is>
          <t>Сырокопченые колбасы</t>
        </is>
      </c>
      <c r="B286" s="322" t="n"/>
      <c r="C286" s="322" t="n"/>
      <c r="D286" s="322" t="n"/>
      <c r="E286" s="322" t="n"/>
      <c r="F286" s="322" t="n"/>
      <c r="G286" s="322" t="n"/>
      <c r="H286" s="322" t="n"/>
      <c r="I286" s="322" t="n"/>
      <c r="J286" s="322" t="n"/>
      <c r="K286" s="322" t="n"/>
      <c r="L286" s="322" t="n"/>
      <c r="M286" s="322" t="n"/>
      <c r="N286" s="322" t="n"/>
      <c r="O286" s="322" t="n"/>
      <c r="P286" s="322" t="n"/>
      <c r="Q286" s="322" t="n"/>
      <c r="R286" s="322" t="n"/>
      <c r="S286" s="322" t="n"/>
      <c r="T286" s="322" t="n"/>
      <c r="U286" s="322" t="n"/>
      <c r="V286" s="322" t="n"/>
      <c r="W286" s="322" t="n"/>
      <c r="X286" s="322" t="n"/>
      <c r="Y286" s="327" t="n"/>
      <c r="Z286" s="32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8" t="n">
        <v>4607091383102</v>
      </c>
      <c r="E287" s="641" t="n"/>
      <c r="F287" s="673" t="n">
        <v>0.17</v>
      </c>
      <c r="G287" s="38" t="n">
        <v>15</v>
      </c>
      <c r="H287" s="673" t="n">
        <v>2.55</v>
      </c>
      <c r="I287" s="67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5" t="n"/>
      <c r="P287" s="675" t="n"/>
      <c r="Q287" s="675" t="n"/>
      <c r="R287" s="641" t="n"/>
      <c r="S287" s="40" t="inlineStr"/>
      <c r="T287" s="40" t="inlineStr"/>
      <c r="U287" s="41" t="inlineStr">
        <is>
          <t>кг</t>
        </is>
      </c>
      <c r="V287" s="676" t="n">
        <v>0</v>
      </c>
      <c r="W287" s="67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6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78" t="n"/>
      <c r="N288" s="679" t="inlineStr">
        <is>
          <t>Итого</t>
        </is>
      </c>
      <c r="O288" s="649" t="n"/>
      <c r="P288" s="649" t="n"/>
      <c r="Q288" s="649" t="n"/>
      <c r="R288" s="649" t="n"/>
      <c r="S288" s="649" t="n"/>
      <c r="T288" s="650" t="n"/>
      <c r="U288" s="43" t="inlineStr">
        <is>
          <t>кор</t>
        </is>
      </c>
      <c r="V288" s="680">
        <f>IFERROR(V287/H287,"0")</f>
        <v/>
      </c>
      <c r="W288" s="680">
        <f>IFERROR(W287/H287,"0")</f>
        <v/>
      </c>
      <c r="X288" s="680">
        <f>IFERROR(IF(X287="",0,X287),"0")</f>
        <v/>
      </c>
      <c r="Y288" s="681" t="n"/>
      <c r="Z288" s="681" t="n"/>
    </row>
    <row r="289">
      <c r="A289" s="322" t="n"/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678" t="n"/>
      <c r="N289" s="679" t="inlineStr">
        <is>
          <t>Итого</t>
        </is>
      </c>
      <c r="O289" s="649" t="n"/>
      <c r="P289" s="649" t="n"/>
      <c r="Q289" s="649" t="n"/>
      <c r="R289" s="649" t="n"/>
      <c r="S289" s="649" t="n"/>
      <c r="T289" s="650" t="n"/>
      <c r="U289" s="43" t="inlineStr">
        <is>
          <t>кг</t>
        </is>
      </c>
      <c r="V289" s="680">
        <f>IFERROR(SUM(V287:V287),"0")</f>
        <v/>
      </c>
      <c r="W289" s="680">
        <f>IFERROR(SUM(W287:W287),"0")</f>
        <v/>
      </c>
      <c r="X289" s="43" t="n"/>
      <c r="Y289" s="681" t="n"/>
      <c r="Z289" s="681" t="n"/>
    </row>
    <row r="290" ht="27.75" customHeight="1">
      <c r="A290" s="344" t="inlineStr">
        <is>
          <t>Особый рецепт</t>
        </is>
      </c>
      <c r="B290" s="672" t="n"/>
      <c r="C290" s="672" t="n"/>
      <c r="D290" s="672" t="n"/>
      <c r="E290" s="672" t="n"/>
      <c r="F290" s="672" t="n"/>
      <c r="G290" s="672" t="n"/>
      <c r="H290" s="672" t="n"/>
      <c r="I290" s="672" t="n"/>
      <c r="J290" s="672" t="n"/>
      <c r="K290" s="672" t="n"/>
      <c r="L290" s="672" t="n"/>
      <c r="M290" s="672" t="n"/>
      <c r="N290" s="672" t="n"/>
      <c r="O290" s="672" t="n"/>
      <c r="P290" s="672" t="n"/>
      <c r="Q290" s="672" t="n"/>
      <c r="R290" s="672" t="n"/>
      <c r="S290" s="672" t="n"/>
      <c r="T290" s="672" t="n"/>
      <c r="U290" s="672" t="n"/>
      <c r="V290" s="672" t="n"/>
      <c r="W290" s="672" t="n"/>
      <c r="X290" s="672" t="n"/>
      <c r="Y290" s="55" t="n"/>
      <c r="Z290" s="55" t="n"/>
    </row>
    <row r="291" ht="16.5" customHeight="1">
      <c r="A291" s="333" t="inlineStr">
        <is>
          <t>Особая</t>
        </is>
      </c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322" t="n"/>
      <c r="N291" s="322" t="n"/>
      <c r="O291" s="322" t="n"/>
      <c r="P291" s="322" t="n"/>
      <c r="Q291" s="322" t="n"/>
      <c r="R291" s="322" t="n"/>
      <c r="S291" s="322" t="n"/>
      <c r="T291" s="322" t="n"/>
      <c r="U291" s="322" t="n"/>
      <c r="V291" s="322" t="n"/>
      <c r="W291" s="322" t="n"/>
      <c r="X291" s="322" t="n"/>
      <c r="Y291" s="333" t="n"/>
      <c r="Z291" s="333" t="n"/>
    </row>
    <row r="292" ht="14.25" customHeight="1">
      <c r="A292" s="327" t="inlineStr">
        <is>
          <t>Вареные колбасы</t>
        </is>
      </c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322" t="n"/>
      <c r="N292" s="322" t="n"/>
      <c r="O292" s="322" t="n"/>
      <c r="P292" s="322" t="n"/>
      <c r="Q292" s="322" t="n"/>
      <c r="R292" s="322" t="n"/>
      <c r="S292" s="322" t="n"/>
      <c r="T292" s="322" t="n"/>
      <c r="U292" s="322" t="n"/>
      <c r="V292" s="322" t="n"/>
      <c r="W292" s="322" t="n"/>
      <c r="X292" s="322" t="n"/>
      <c r="Y292" s="327" t="n"/>
      <c r="Z292" s="32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8" t="n">
        <v>4607091383997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0</v>
      </c>
      <c r="W293" s="67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8" t="n">
        <v>4607091383997</v>
      </c>
      <c r="E294" s="641" t="n"/>
      <c r="F294" s="673" t="n">
        <v>2.5</v>
      </c>
      <c r="G294" s="38" t="n">
        <v>6</v>
      </c>
      <c r="H294" s="673" t="n">
        <v>15</v>
      </c>
      <c r="I294" s="67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8" t="n">
        <v>4607091384130</v>
      </c>
      <c r="E295" s="641" t="n"/>
      <c r="F295" s="673" t="n">
        <v>2.5</v>
      </c>
      <c r="G295" s="38" t="n">
        <v>6</v>
      </c>
      <c r="H295" s="673" t="n">
        <v>15</v>
      </c>
      <c r="I295" s="67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0</v>
      </c>
      <c r="W295" s="67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8" t="n">
        <v>4607091384130</v>
      </c>
      <c r="E296" s="641" t="n"/>
      <c r="F296" s="673" t="n">
        <v>2.5</v>
      </c>
      <c r="G296" s="38" t="n">
        <v>6</v>
      </c>
      <c r="H296" s="673" t="n">
        <v>15</v>
      </c>
      <c r="I296" s="67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5" t="n"/>
      <c r="P296" s="675" t="n"/>
      <c r="Q296" s="675" t="n"/>
      <c r="R296" s="641" t="n"/>
      <c r="S296" s="40" t="inlineStr"/>
      <c r="T296" s="40" t="inlineStr"/>
      <c r="U296" s="41" t="inlineStr">
        <is>
          <t>кг</t>
        </is>
      </c>
      <c r="V296" s="676" t="n">
        <v>0</v>
      </c>
      <c r="W296" s="67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8" t="n">
        <v>4607091384147</v>
      </c>
      <c r="E297" s="641" t="n"/>
      <c r="F297" s="673" t="n">
        <v>2.5</v>
      </c>
      <c r="G297" s="38" t="n">
        <v>6</v>
      </c>
      <c r="H297" s="673" t="n">
        <v>15</v>
      </c>
      <c r="I297" s="67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5" t="n"/>
      <c r="P297" s="675" t="n"/>
      <c r="Q297" s="675" t="n"/>
      <c r="R297" s="641" t="n"/>
      <c r="S297" s="40" t="inlineStr"/>
      <c r="T297" s="40" t="inlineStr"/>
      <c r="U297" s="41" t="inlineStr">
        <is>
          <t>кг</t>
        </is>
      </c>
      <c r="V297" s="676" t="n">
        <v>0</v>
      </c>
      <c r="W297" s="67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8" t="n">
        <v>4607091384147</v>
      </c>
      <c r="E298" s="641" t="n"/>
      <c r="F298" s="673" t="n">
        <v>2.5</v>
      </c>
      <c r="G298" s="38" t="n">
        <v>6</v>
      </c>
      <c r="H298" s="673" t="n">
        <v>15</v>
      </c>
      <c r="I298" s="67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4" t="inlineStr">
        <is>
          <t>Вареные колбасы Особая Особая Весовые П/а Особый рецепт</t>
        </is>
      </c>
      <c r="O298" s="675" t="n"/>
      <c r="P298" s="675" t="n"/>
      <c r="Q298" s="675" t="n"/>
      <c r="R298" s="641" t="n"/>
      <c r="S298" s="40" t="inlineStr"/>
      <c r="T298" s="40" t="inlineStr"/>
      <c r="U298" s="41" t="inlineStr">
        <is>
          <t>кг</t>
        </is>
      </c>
      <c r="V298" s="676" t="n">
        <v>2700</v>
      </c>
      <c r="W298" s="67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8" t="n">
        <v>4607091384154</v>
      </c>
      <c r="E299" s="641" t="n"/>
      <c r="F299" s="673" t="n">
        <v>0.5</v>
      </c>
      <c r="G299" s="38" t="n">
        <v>10</v>
      </c>
      <c r="H299" s="673" t="n">
        <v>5</v>
      </c>
      <c r="I299" s="67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0</v>
      </c>
      <c r="W299" s="67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8" t="n">
        <v>4607091384161</v>
      </c>
      <c r="E300" s="641" t="n"/>
      <c r="F300" s="673" t="n">
        <v>0.5</v>
      </c>
      <c r="G300" s="38" t="n">
        <v>10</v>
      </c>
      <c r="H300" s="673" t="n">
        <v>5</v>
      </c>
      <c r="I300" s="67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6" t="n"/>
      <c r="B301" s="322" t="n"/>
      <c r="C301" s="322" t="n"/>
      <c r="D301" s="322" t="n"/>
      <c r="E301" s="322" t="n"/>
      <c r="F301" s="322" t="n"/>
      <c r="G301" s="322" t="n"/>
      <c r="H301" s="322" t="n"/>
      <c r="I301" s="322" t="n"/>
      <c r="J301" s="322" t="n"/>
      <c r="K301" s="322" t="n"/>
      <c r="L301" s="322" t="n"/>
      <c r="M301" s="678" t="n"/>
      <c r="N301" s="679" t="inlineStr">
        <is>
          <t>Итого</t>
        </is>
      </c>
      <c r="O301" s="649" t="n"/>
      <c r="P301" s="649" t="n"/>
      <c r="Q301" s="649" t="n"/>
      <c r="R301" s="649" t="n"/>
      <c r="S301" s="649" t="n"/>
      <c r="T301" s="650" t="n"/>
      <c r="U301" s="43" t="inlineStr">
        <is>
          <t>кор</t>
        </is>
      </c>
      <c r="V301" s="680">
        <f>IFERROR(V293/H293,"0")+IFERROR(V294/H294,"0")+IFERROR(V295/H295,"0")+IFERROR(V296/H296,"0")+IFERROR(V297/H297,"0")+IFERROR(V298/H298,"0")+IFERROR(V299/H299,"0")+IFERROR(V300/H300,"0")</f>
        <v/>
      </c>
      <c r="W301" s="680">
        <f>IFERROR(W293/H293,"0")+IFERROR(W294/H294,"0")+IFERROR(W295/H295,"0")+IFERROR(W296/H296,"0")+IFERROR(W297/H297,"0")+IFERROR(W298/H298,"0")+IFERROR(W299/H299,"0")+IFERROR(W300/H300,"0")</f>
        <v/>
      </c>
      <c r="X301" s="68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81" t="n"/>
      <c r="Z301" s="681" t="n"/>
    </row>
    <row r="302">
      <c r="A302" s="322" t="n"/>
      <c r="B302" s="322" t="n"/>
      <c r="C302" s="322" t="n"/>
      <c r="D302" s="322" t="n"/>
      <c r="E302" s="322" t="n"/>
      <c r="F302" s="322" t="n"/>
      <c r="G302" s="322" t="n"/>
      <c r="H302" s="322" t="n"/>
      <c r="I302" s="322" t="n"/>
      <c r="J302" s="322" t="n"/>
      <c r="K302" s="322" t="n"/>
      <c r="L302" s="322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кг</t>
        </is>
      </c>
      <c r="V302" s="680">
        <f>IFERROR(SUM(V293:V300),"0")</f>
        <v/>
      </c>
      <c r="W302" s="680">
        <f>IFERROR(SUM(W293:W300),"0")</f>
        <v/>
      </c>
      <c r="X302" s="43" t="n"/>
      <c r="Y302" s="681" t="n"/>
      <c r="Z302" s="681" t="n"/>
    </row>
    <row r="303" ht="14.25" customHeight="1">
      <c r="A303" s="327" t="inlineStr">
        <is>
          <t>Ветчины</t>
        </is>
      </c>
      <c r="B303" s="322" t="n"/>
      <c r="C303" s="322" t="n"/>
      <c r="D303" s="322" t="n"/>
      <c r="E303" s="322" t="n"/>
      <c r="F303" s="322" t="n"/>
      <c r="G303" s="322" t="n"/>
      <c r="H303" s="322" t="n"/>
      <c r="I303" s="322" t="n"/>
      <c r="J303" s="322" t="n"/>
      <c r="K303" s="322" t="n"/>
      <c r="L303" s="322" t="n"/>
      <c r="M303" s="322" t="n"/>
      <c r="N303" s="322" t="n"/>
      <c r="O303" s="322" t="n"/>
      <c r="P303" s="322" t="n"/>
      <c r="Q303" s="322" t="n"/>
      <c r="R303" s="322" t="n"/>
      <c r="S303" s="322" t="n"/>
      <c r="T303" s="322" t="n"/>
      <c r="U303" s="322" t="n"/>
      <c r="V303" s="322" t="n"/>
      <c r="W303" s="322" t="n"/>
      <c r="X303" s="322" t="n"/>
      <c r="Y303" s="327" t="n"/>
      <c r="Z303" s="32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8" t="n">
        <v>4607091383980</v>
      </c>
      <c r="E304" s="641" t="n"/>
      <c r="F304" s="673" t="n">
        <v>2.5</v>
      </c>
      <c r="G304" s="38" t="n">
        <v>6</v>
      </c>
      <c r="H304" s="673" t="n">
        <v>15</v>
      </c>
      <c r="I304" s="67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5" t="n"/>
      <c r="P304" s="675" t="n"/>
      <c r="Q304" s="675" t="n"/>
      <c r="R304" s="641" t="n"/>
      <c r="S304" s="40" t="inlineStr"/>
      <c r="T304" s="40" t="inlineStr"/>
      <c r="U304" s="41" t="inlineStr">
        <is>
          <t>кг</t>
        </is>
      </c>
      <c r="V304" s="676" t="n">
        <v>0</v>
      </c>
      <c r="W304" s="67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8" t="n">
        <v>4607091384178</v>
      </c>
      <c r="E305" s="641" t="n"/>
      <c r="F305" s="673" t="n">
        <v>0.4</v>
      </c>
      <c r="G305" s="38" t="n">
        <v>10</v>
      </c>
      <c r="H305" s="673" t="n">
        <v>4</v>
      </c>
      <c r="I305" s="673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6" t="n"/>
      <c r="B306" s="322" t="n"/>
      <c r="C306" s="322" t="n"/>
      <c r="D306" s="322" t="n"/>
      <c r="E306" s="322" t="n"/>
      <c r="F306" s="322" t="n"/>
      <c r="G306" s="322" t="n"/>
      <c r="H306" s="322" t="n"/>
      <c r="I306" s="322" t="n"/>
      <c r="J306" s="322" t="n"/>
      <c r="K306" s="322" t="n"/>
      <c r="L306" s="322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IFERROR(V304/H304,"0")+IFERROR(V305/H305,"0")</f>
        <v/>
      </c>
      <c r="W306" s="680">
        <f>IFERROR(W304/H304,"0")+IFERROR(W305/H305,"0")</f>
        <v/>
      </c>
      <c r="X306" s="680">
        <f>IFERROR(IF(X304="",0,X304),"0")+IFERROR(IF(X305="",0,X305),"0")</f>
        <v/>
      </c>
      <c r="Y306" s="681" t="n"/>
      <c r="Z306" s="681" t="n"/>
    </row>
    <row r="307">
      <c r="A307" s="322" t="n"/>
      <c r="B307" s="322" t="n"/>
      <c r="C307" s="322" t="n"/>
      <c r="D307" s="322" t="n"/>
      <c r="E307" s="322" t="n"/>
      <c r="F307" s="322" t="n"/>
      <c r="G307" s="322" t="n"/>
      <c r="H307" s="322" t="n"/>
      <c r="I307" s="322" t="n"/>
      <c r="J307" s="322" t="n"/>
      <c r="K307" s="322" t="n"/>
      <c r="L307" s="322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IFERROR(SUM(V304:V305),"0")</f>
        <v/>
      </c>
      <c r="W307" s="680">
        <f>IFERROR(SUM(W304:W305),"0")</f>
        <v/>
      </c>
      <c r="X307" s="43" t="n"/>
      <c r="Y307" s="681" t="n"/>
      <c r="Z307" s="681" t="n"/>
    </row>
    <row r="308" ht="14.25" customHeight="1">
      <c r="A308" s="327" t="inlineStr">
        <is>
          <t>Сосиски</t>
        </is>
      </c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322" t="n"/>
      <c r="N308" s="322" t="n"/>
      <c r="O308" s="322" t="n"/>
      <c r="P308" s="322" t="n"/>
      <c r="Q308" s="322" t="n"/>
      <c r="R308" s="322" t="n"/>
      <c r="S308" s="322" t="n"/>
      <c r="T308" s="322" t="n"/>
      <c r="U308" s="322" t="n"/>
      <c r="V308" s="322" t="n"/>
      <c r="W308" s="322" t="n"/>
      <c r="X308" s="322" t="n"/>
      <c r="Y308" s="327" t="n"/>
      <c r="Z308" s="327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8" t="n">
        <v>4607091384260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6" t="n"/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322" t="n"/>
      <c r="B311" s="322" t="n"/>
      <c r="C311" s="322" t="n"/>
      <c r="D311" s="322" t="n"/>
      <c r="E311" s="322" t="n"/>
      <c r="F311" s="322" t="n"/>
      <c r="G311" s="322" t="n"/>
      <c r="H311" s="322" t="n"/>
      <c r="I311" s="322" t="n"/>
      <c r="J311" s="322" t="n"/>
      <c r="K311" s="322" t="n"/>
      <c r="L311" s="322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4.25" customHeight="1">
      <c r="A312" s="327" t="inlineStr">
        <is>
          <t>Сардельки</t>
        </is>
      </c>
      <c r="B312" s="322" t="n"/>
      <c r="C312" s="322" t="n"/>
      <c r="D312" s="322" t="n"/>
      <c r="E312" s="322" t="n"/>
      <c r="F312" s="322" t="n"/>
      <c r="G312" s="322" t="n"/>
      <c r="H312" s="322" t="n"/>
      <c r="I312" s="322" t="n"/>
      <c r="J312" s="322" t="n"/>
      <c r="K312" s="322" t="n"/>
      <c r="L312" s="322" t="n"/>
      <c r="M312" s="322" t="n"/>
      <c r="N312" s="322" t="n"/>
      <c r="O312" s="322" t="n"/>
      <c r="P312" s="322" t="n"/>
      <c r="Q312" s="322" t="n"/>
      <c r="R312" s="322" t="n"/>
      <c r="S312" s="322" t="n"/>
      <c r="T312" s="322" t="n"/>
      <c r="U312" s="322" t="n"/>
      <c r="V312" s="322" t="n"/>
      <c r="W312" s="322" t="n"/>
      <c r="X312" s="322" t="n"/>
      <c r="Y312" s="327" t="n"/>
      <c r="Z312" s="327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8" t="n">
        <v>4607091384673</v>
      </c>
      <c r="E313" s="641" t="n"/>
      <c r="F313" s="673" t="n">
        <v>1.3</v>
      </c>
      <c r="G313" s="38" t="n">
        <v>6</v>
      </c>
      <c r="H313" s="673" t="n">
        <v>7.8</v>
      </c>
      <c r="I313" s="673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5" t="n"/>
      <c r="P313" s="675" t="n"/>
      <c r="Q313" s="675" t="n"/>
      <c r="R313" s="641" t="n"/>
      <c r="S313" s="40" t="inlineStr"/>
      <c r="T313" s="40" t="inlineStr"/>
      <c r="U313" s="41" t="inlineStr">
        <is>
          <t>кг</t>
        </is>
      </c>
      <c r="V313" s="676" t="n">
        <v>0</v>
      </c>
      <c r="W313" s="677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6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78" t="n"/>
      <c r="N314" s="679" t="inlineStr">
        <is>
          <t>Итого</t>
        </is>
      </c>
      <c r="O314" s="649" t="n"/>
      <c r="P314" s="649" t="n"/>
      <c r="Q314" s="649" t="n"/>
      <c r="R314" s="649" t="n"/>
      <c r="S314" s="649" t="n"/>
      <c r="T314" s="650" t="n"/>
      <c r="U314" s="43" t="inlineStr">
        <is>
          <t>кор</t>
        </is>
      </c>
      <c r="V314" s="680">
        <f>IFERROR(V313/H313,"0")</f>
        <v/>
      </c>
      <c r="W314" s="680">
        <f>IFERROR(W313/H313,"0")</f>
        <v/>
      </c>
      <c r="X314" s="680">
        <f>IFERROR(IF(X313="",0,X313),"0")</f>
        <v/>
      </c>
      <c r="Y314" s="681" t="n"/>
      <c r="Z314" s="681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78" t="n"/>
      <c r="N315" s="679" t="inlineStr">
        <is>
          <t>Итого</t>
        </is>
      </c>
      <c r="O315" s="649" t="n"/>
      <c r="P315" s="649" t="n"/>
      <c r="Q315" s="649" t="n"/>
      <c r="R315" s="649" t="n"/>
      <c r="S315" s="649" t="n"/>
      <c r="T315" s="650" t="n"/>
      <c r="U315" s="43" t="inlineStr">
        <is>
          <t>кг</t>
        </is>
      </c>
      <c r="V315" s="680">
        <f>IFERROR(SUM(V313:V313),"0")</f>
        <v/>
      </c>
      <c r="W315" s="680">
        <f>IFERROR(SUM(W313:W313),"0")</f>
        <v/>
      </c>
      <c r="X315" s="43" t="n"/>
      <c r="Y315" s="681" t="n"/>
      <c r="Z315" s="681" t="n"/>
    </row>
    <row r="316" ht="16.5" customHeight="1">
      <c r="A316" s="333" t="inlineStr">
        <is>
          <t>Особая Без свинины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3" t="n"/>
      <c r="Z316" s="333" t="n"/>
    </row>
    <row r="317" ht="14.25" customHeight="1">
      <c r="A317" s="327" t="inlineStr">
        <is>
          <t>Вареные колбасы</t>
        </is>
      </c>
      <c r="B317" s="322" t="n"/>
      <c r="C317" s="322" t="n"/>
      <c r="D317" s="322" t="n"/>
      <c r="E317" s="322" t="n"/>
      <c r="F317" s="322" t="n"/>
      <c r="G317" s="322" t="n"/>
      <c r="H317" s="322" t="n"/>
      <c r="I317" s="322" t="n"/>
      <c r="J317" s="322" t="n"/>
      <c r="K317" s="322" t="n"/>
      <c r="L317" s="322" t="n"/>
      <c r="M317" s="322" t="n"/>
      <c r="N317" s="322" t="n"/>
      <c r="O317" s="322" t="n"/>
      <c r="P317" s="322" t="n"/>
      <c r="Q317" s="322" t="n"/>
      <c r="R317" s="322" t="n"/>
      <c r="S317" s="322" t="n"/>
      <c r="T317" s="322" t="n"/>
      <c r="U317" s="322" t="n"/>
      <c r="V317" s="322" t="n"/>
      <c r="W317" s="322" t="n"/>
      <c r="X317" s="322" t="n"/>
      <c r="Y317" s="327" t="n"/>
      <c r="Z317" s="327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8" t="n">
        <v>4607091384185</v>
      </c>
      <c r="E318" s="641" t="n"/>
      <c r="F318" s="673" t="n">
        <v>0.8</v>
      </c>
      <c r="G318" s="38" t="n">
        <v>15</v>
      </c>
      <c r="H318" s="673" t="n">
        <v>12</v>
      </c>
      <c r="I318" s="673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5" t="n"/>
      <c r="P318" s="675" t="n"/>
      <c r="Q318" s="675" t="n"/>
      <c r="R318" s="641" t="n"/>
      <c r="S318" s="40" t="inlineStr"/>
      <c r="T318" s="40" t="inlineStr"/>
      <c r="U318" s="41" t="inlineStr">
        <is>
          <t>кг</t>
        </is>
      </c>
      <c r="V318" s="676" t="n">
        <v>0</v>
      </c>
      <c r="W318" s="67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8" t="n">
        <v>4607091384192</v>
      </c>
      <c r="E319" s="641" t="n"/>
      <c r="F319" s="673" t="n">
        <v>1.8</v>
      </c>
      <c r="G319" s="38" t="n">
        <v>6</v>
      </c>
      <c r="H319" s="673" t="n">
        <v>10.8</v>
      </c>
      <c r="I319" s="673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5" t="n"/>
      <c r="P319" s="675" t="n"/>
      <c r="Q319" s="675" t="n"/>
      <c r="R319" s="641" t="n"/>
      <c r="S319" s="40" t="inlineStr"/>
      <c r="T319" s="40" t="inlineStr"/>
      <c r="U319" s="41" t="inlineStr">
        <is>
          <t>кг</t>
        </is>
      </c>
      <c r="V319" s="676" t="n">
        <v>0</v>
      </c>
      <c r="W319" s="67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8" t="n">
        <v>4680115881907</v>
      </c>
      <c r="E320" s="641" t="n"/>
      <c r="F320" s="673" t="n">
        <v>1.8</v>
      </c>
      <c r="G320" s="38" t="n">
        <v>6</v>
      </c>
      <c r="H320" s="673" t="n">
        <v>10.8</v>
      </c>
      <c r="I320" s="673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5" t="n"/>
      <c r="P320" s="675" t="n"/>
      <c r="Q320" s="675" t="n"/>
      <c r="R320" s="641" t="n"/>
      <c r="S320" s="40" t="inlineStr"/>
      <c r="T320" s="40" t="inlineStr"/>
      <c r="U320" s="41" t="inlineStr">
        <is>
          <t>кг</t>
        </is>
      </c>
      <c r="V320" s="676" t="n">
        <v>0</v>
      </c>
      <c r="W320" s="67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8" t="n">
        <v>4607091384680</v>
      </c>
      <c r="E321" s="641" t="n"/>
      <c r="F321" s="673" t="n">
        <v>0.4</v>
      </c>
      <c r="G321" s="38" t="n">
        <v>10</v>
      </c>
      <c r="H321" s="673" t="n">
        <v>4</v>
      </c>
      <c r="I321" s="673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6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78" t="n"/>
      <c r="N322" s="679" t="inlineStr">
        <is>
          <t>Итого</t>
        </is>
      </c>
      <c r="O322" s="649" t="n"/>
      <c r="P322" s="649" t="n"/>
      <c r="Q322" s="649" t="n"/>
      <c r="R322" s="649" t="n"/>
      <c r="S322" s="649" t="n"/>
      <c r="T322" s="650" t="n"/>
      <c r="U322" s="43" t="inlineStr">
        <is>
          <t>кор</t>
        </is>
      </c>
      <c r="V322" s="680">
        <f>IFERROR(V318/H318,"0")+IFERROR(V319/H319,"0")+IFERROR(V320/H320,"0")+IFERROR(V321/H321,"0")</f>
        <v/>
      </c>
      <c r="W322" s="680">
        <f>IFERROR(W318/H318,"0")+IFERROR(W319/H319,"0")+IFERROR(W320/H320,"0")+IFERROR(W321/H321,"0")</f>
        <v/>
      </c>
      <c r="X322" s="680">
        <f>IFERROR(IF(X318="",0,X318),"0")+IFERROR(IF(X319="",0,X319),"0")+IFERROR(IF(X320="",0,X320),"0")+IFERROR(IF(X321="",0,X321),"0")</f>
        <v/>
      </c>
      <c r="Y322" s="681" t="n"/>
      <c r="Z322" s="681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кг</t>
        </is>
      </c>
      <c r="V323" s="680">
        <f>IFERROR(SUM(V318:V321),"0")</f>
        <v/>
      </c>
      <c r="W323" s="680">
        <f>IFERROR(SUM(W318:W321),"0")</f>
        <v/>
      </c>
      <c r="X323" s="43" t="n"/>
      <c r="Y323" s="681" t="n"/>
      <c r="Z323" s="681" t="n"/>
    </row>
    <row r="324" ht="14.25" customHeight="1">
      <c r="A324" s="327" t="inlineStr">
        <is>
          <t>Копченые колбасы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27" t="n"/>
      <c r="Z324" s="327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8" t="n">
        <v>4607091384802</v>
      </c>
      <c r="E325" s="641" t="n"/>
      <c r="F325" s="673" t="n">
        <v>0.73</v>
      </c>
      <c r="G325" s="38" t="n">
        <v>6</v>
      </c>
      <c r="H325" s="673" t="n">
        <v>4.38</v>
      </c>
      <c r="I325" s="673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5" t="n"/>
      <c r="P325" s="675" t="n"/>
      <c r="Q325" s="675" t="n"/>
      <c r="R325" s="641" t="n"/>
      <c r="S325" s="40" t="inlineStr"/>
      <c r="T325" s="40" t="inlineStr"/>
      <c r="U325" s="41" t="inlineStr">
        <is>
          <t>кг</t>
        </is>
      </c>
      <c r="V325" s="676" t="n">
        <v>0</v>
      </c>
      <c r="W325" s="677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8" t="n">
        <v>4607091384826</v>
      </c>
      <c r="E326" s="641" t="n"/>
      <c r="F326" s="673" t="n">
        <v>0.35</v>
      </c>
      <c r="G326" s="38" t="n">
        <v>8</v>
      </c>
      <c r="H326" s="673" t="n">
        <v>2.8</v>
      </c>
      <c r="I326" s="673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6" t="n"/>
      <c r="B327" s="322" t="n"/>
      <c r="C327" s="322" t="n"/>
      <c r="D327" s="322" t="n"/>
      <c r="E327" s="322" t="n"/>
      <c r="F327" s="322" t="n"/>
      <c r="G327" s="322" t="n"/>
      <c r="H327" s="322" t="n"/>
      <c r="I327" s="322" t="n"/>
      <c r="J327" s="322" t="n"/>
      <c r="K327" s="322" t="n"/>
      <c r="L327" s="322" t="n"/>
      <c r="M327" s="678" t="n"/>
      <c r="N327" s="679" t="inlineStr">
        <is>
          <t>Итого</t>
        </is>
      </c>
      <c r="O327" s="649" t="n"/>
      <c r="P327" s="649" t="n"/>
      <c r="Q327" s="649" t="n"/>
      <c r="R327" s="649" t="n"/>
      <c r="S327" s="649" t="n"/>
      <c r="T327" s="650" t="n"/>
      <c r="U327" s="43" t="inlineStr">
        <is>
          <t>кор</t>
        </is>
      </c>
      <c r="V327" s="680">
        <f>IFERROR(V325/H325,"0")+IFERROR(V326/H326,"0")</f>
        <v/>
      </c>
      <c r="W327" s="680">
        <f>IFERROR(W325/H325,"0")+IFERROR(W326/H326,"0")</f>
        <v/>
      </c>
      <c r="X327" s="680">
        <f>IFERROR(IF(X325="",0,X325),"0")+IFERROR(IF(X326="",0,X326),"0")</f>
        <v/>
      </c>
      <c r="Y327" s="681" t="n"/>
      <c r="Z327" s="681" t="n"/>
    </row>
    <row r="328">
      <c r="A328" s="322" t="n"/>
      <c r="B328" s="322" t="n"/>
      <c r="C328" s="322" t="n"/>
      <c r="D328" s="322" t="n"/>
      <c r="E328" s="322" t="n"/>
      <c r="F328" s="322" t="n"/>
      <c r="G328" s="322" t="n"/>
      <c r="H328" s="322" t="n"/>
      <c r="I328" s="322" t="n"/>
      <c r="J328" s="322" t="n"/>
      <c r="K328" s="322" t="n"/>
      <c r="L328" s="322" t="n"/>
      <c r="M328" s="678" t="n"/>
      <c r="N328" s="679" t="inlineStr">
        <is>
          <t>Итого</t>
        </is>
      </c>
      <c r="O328" s="649" t="n"/>
      <c r="P328" s="649" t="n"/>
      <c r="Q328" s="649" t="n"/>
      <c r="R328" s="649" t="n"/>
      <c r="S328" s="649" t="n"/>
      <c r="T328" s="650" t="n"/>
      <c r="U328" s="43" t="inlineStr">
        <is>
          <t>кг</t>
        </is>
      </c>
      <c r="V328" s="680">
        <f>IFERROR(SUM(V325:V326),"0")</f>
        <v/>
      </c>
      <c r="W328" s="680">
        <f>IFERROR(SUM(W325:W326),"0")</f>
        <v/>
      </c>
      <c r="X328" s="43" t="n"/>
      <c r="Y328" s="681" t="n"/>
      <c r="Z328" s="681" t="n"/>
    </row>
    <row r="329" ht="14.25" customHeight="1">
      <c r="A329" s="327" t="inlineStr">
        <is>
          <t>Сосиски</t>
        </is>
      </c>
      <c r="B329" s="322" t="n"/>
      <c r="C329" s="322" t="n"/>
      <c r="D329" s="322" t="n"/>
      <c r="E329" s="322" t="n"/>
      <c r="F329" s="322" t="n"/>
      <c r="G329" s="322" t="n"/>
      <c r="H329" s="322" t="n"/>
      <c r="I329" s="322" t="n"/>
      <c r="J329" s="322" t="n"/>
      <c r="K329" s="322" t="n"/>
      <c r="L329" s="322" t="n"/>
      <c r="M329" s="322" t="n"/>
      <c r="N329" s="322" t="n"/>
      <c r="O329" s="322" t="n"/>
      <c r="P329" s="322" t="n"/>
      <c r="Q329" s="322" t="n"/>
      <c r="R329" s="322" t="n"/>
      <c r="S329" s="322" t="n"/>
      <c r="T329" s="322" t="n"/>
      <c r="U329" s="322" t="n"/>
      <c r="V329" s="322" t="n"/>
      <c r="W329" s="322" t="n"/>
      <c r="X329" s="322" t="n"/>
      <c r="Y329" s="327" t="n"/>
      <c r="Z329" s="327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8" t="n">
        <v>4607091384246</v>
      </c>
      <c r="E330" s="641" t="n"/>
      <c r="F330" s="673" t="n">
        <v>1.3</v>
      </c>
      <c r="G330" s="38" t="n">
        <v>6</v>
      </c>
      <c r="H330" s="673" t="n">
        <v>7.8</v>
      </c>
      <c r="I330" s="673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5" t="n"/>
      <c r="P330" s="675" t="n"/>
      <c r="Q330" s="675" t="n"/>
      <c r="R330" s="641" t="n"/>
      <c r="S330" s="40" t="inlineStr"/>
      <c r="T330" s="40" t="inlineStr"/>
      <c r="U330" s="41" t="inlineStr">
        <is>
          <t>кг</t>
        </is>
      </c>
      <c r="V330" s="676" t="n">
        <v>0</v>
      </c>
      <c r="W330" s="67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8" t="n">
        <v>4680115881976</v>
      </c>
      <c r="E331" s="641" t="n"/>
      <c r="F331" s="673" t="n">
        <v>1.3</v>
      </c>
      <c r="G331" s="38" t="n">
        <v>6</v>
      </c>
      <c r="H331" s="673" t="n">
        <v>7.8</v>
      </c>
      <c r="I331" s="673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5" t="n"/>
      <c r="P331" s="675" t="n"/>
      <c r="Q331" s="675" t="n"/>
      <c r="R331" s="641" t="n"/>
      <c r="S331" s="40" t="inlineStr"/>
      <c r="T331" s="40" t="inlineStr"/>
      <c r="U331" s="41" t="inlineStr">
        <is>
          <t>кг</t>
        </is>
      </c>
      <c r="V331" s="676" t="n">
        <v>0</v>
      </c>
      <c r="W331" s="67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8" t="n">
        <v>4607091384253</v>
      </c>
      <c r="E332" s="641" t="n"/>
      <c r="F332" s="673" t="n">
        <v>0.4</v>
      </c>
      <c r="G332" s="38" t="n">
        <v>6</v>
      </c>
      <c r="H332" s="673" t="n">
        <v>2.4</v>
      </c>
      <c r="I332" s="673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5" t="n"/>
      <c r="P332" s="675" t="n"/>
      <c r="Q332" s="675" t="n"/>
      <c r="R332" s="641" t="n"/>
      <c r="S332" s="40" t="inlineStr"/>
      <c r="T332" s="40" t="inlineStr"/>
      <c r="U332" s="41" t="inlineStr">
        <is>
          <t>кг</t>
        </is>
      </c>
      <c r="V332" s="676" t="n">
        <v>0</v>
      </c>
      <c r="W332" s="677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8" t="n">
        <v>4680115881969</v>
      </c>
      <c r="E333" s="641" t="n"/>
      <c r="F333" s="673" t="n">
        <v>0.4</v>
      </c>
      <c r="G333" s="38" t="n">
        <v>6</v>
      </c>
      <c r="H333" s="673" t="n">
        <v>2.4</v>
      </c>
      <c r="I333" s="673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6" t="n"/>
      <c r="B334" s="322" t="n"/>
      <c r="C334" s="322" t="n"/>
      <c r="D334" s="322" t="n"/>
      <c r="E334" s="322" t="n"/>
      <c r="F334" s="322" t="n"/>
      <c r="G334" s="322" t="n"/>
      <c r="H334" s="322" t="n"/>
      <c r="I334" s="322" t="n"/>
      <c r="J334" s="322" t="n"/>
      <c r="K334" s="322" t="n"/>
      <c r="L334" s="322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IFERROR(V330/H330,"0")+IFERROR(V331/H331,"0")+IFERROR(V332/H332,"0")+IFERROR(V333/H333,"0")</f>
        <v/>
      </c>
      <c r="W334" s="680">
        <f>IFERROR(W330/H330,"0")+IFERROR(W331/H331,"0")+IFERROR(W332/H332,"0")+IFERROR(W333/H333,"0")</f>
        <v/>
      </c>
      <c r="X334" s="680">
        <f>IFERROR(IF(X330="",0,X330),"0")+IFERROR(IF(X331="",0,X331),"0")+IFERROR(IF(X332="",0,X332),"0")+IFERROR(IF(X333="",0,X333),"0")</f>
        <v/>
      </c>
      <c r="Y334" s="681" t="n"/>
      <c r="Z334" s="681" t="n"/>
    </row>
    <row r="335">
      <c r="A335" s="322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IFERROR(SUM(V330:V333),"0")</f>
        <v/>
      </c>
      <c r="W335" s="680">
        <f>IFERROR(SUM(W330:W333),"0")</f>
        <v/>
      </c>
      <c r="X335" s="43" t="n"/>
      <c r="Y335" s="681" t="n"/>
      <c r="Z335" s="681" t="n"/>
    </row>
    <row r="336" ht="14.25" customHeight="1">
      <c r="A336" s="327" t="inlineStr">
        <is>
          <t>Сардельки</t>
        </is>
      </c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322" t="n"/>
      <c r="N336" s="322" t="n"/>
      <c r="O336" s="322" t="n"/>
      <c r="P336" s="322" t="n"/>
      <c r="Q336" s="322" t="n"/>
      <c r="R336" s="322" t="n"/>
      <c r="S336" s="322" t="n"/>
      <c r="T336" s="322" t="n"/>
      <c r="U336" s="322" t="n"/>
      <c r="V336" s="322" t="n"/>
      <c r="W336" s="322" t="n"/>
      <c r="X336" s="322" t="n"/>
      <c r="Y336" s="327" t="n"/>
      <c r="Z336" s="327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8" t="n">
        <v>4607091389357</v>
      </c>
      <c r="E337" s="641" t="n"/>
      <c r="F337" s="673" t="n">
        <v>1.3</v>
      </c>
      <c r="G337" s="38" t="n">
        <v>6</v>
      </c>
      <c r="H337" s="673" t="n">
        <v>7.8</v>
      </c>
      <c r="I337" s="67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5" t="n"/>
      <c r="P337" s="675" t="n"/>
      <c r="Q337" s="675" t="n"/>
      <c r="R337" s="641" t="n"/>
      <c r="S337" s="40" t="inlineStr"/>
      <c r="T337" s="40" t="inlineStr"/>
      <c r="U337" s="41" t="inlineStr">
        <is>
          <t>кг</t>
        </is>
      </c>
      <c r="V337" s="676" t="n">
        <v>0</v>
      </c>
      <c r="W337" s="67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6" t="n"/>
      <c r="B338" s="322" t="n"/>
      <c r="C338" s="322" t="n"/>
      <c r="D338" s="322" t="n"/>
      <c r="E338" s="322" t="n"/>
      <c r="F338" s="322" t="n"/>
      <c r="G338" s="322" t="n"/>
      <c r="H338" s="322" t="n"/>
      <c r="I338" s="322" t="n"/>
      <c r="J338" s="322" t="n"/>
      <c r="K338" s="322" t="n"/>
      <c r="L338" s="322" t="n"/>
      <c r="M338" s="678" t="n"/>
      <c r="N338" s="679" t="inlineStr">
        <is>
          <t>Итого</t>
        </is>
      </c>
      <c r="O338" s="649" t="n"/>
      <c r="P338" s="649" t="n"/>
      <c r="Q338" s="649" t="n"/>
      <c r="R338" s="649" t="n"/>
      <c r="S338" s="649" t="n"/>
      <c r="T338" s="650" t="n"/>
      <c r="U338" s="43" t="inlineStr">
        <is>
          <t>кор</t>
        </is>
      </c>
      <c r="V338" s="680">
        <f>IFERROR(V337/H337,"0")</f>
        <v/>
      </c>
      <c r="W338" s="680">
        <f>IFERROR(W337/H337,"0")</f>
        <v/>
      </c>
      <c r="X338" s="680">
        <f>IFERROR(IF(X337="",0,X337),"0")</f>
        <v/>
      </c>
      <c r="Y338" s="681" t="n"/>
      <c r="Z338" s="681" t="n"/>
    </row>
    <row r="339">
      <c r="A339" s="322" t="n"/>
      <c r="B339" s="322" t="n"/>
      <c r="C339" s="322" t="n"/>
      <c r="D339" s="322" t="n"/>
      <c r="E339" s="322" t="n"/>
      <c r="F339" s="322" t="n"/>
      <c r="G339" s="322" t="n"/>
      <c r="H339" s="322" t="n"/>
      <c r="I339" s="322" t="n"/>
      <c r="J339" s="322" t="n"/>
      <c r="K339" s="322" t="n"/>
      <c r="L339" s="322" t="n"/>
      <c r="M339" s="678" t="n"/>
      <c r="N339" s="679" t="inlineStr">
        <is>
          <t>Итого</t>
        </is>
      </c>
      <c r="O339" s="649" t="n"/>
      <c r="P339" s="649" t="n"/>
      <c r="Q339" s="649" t="n"/>
      <c r="R339" s="649" t="n"/>
      <c r="S339" s="649" t="n"/>
      <c r="T339" s="650" t="n"/>
      <c r="U339" s="43" t="inlineStr">
        <is>
          <t>кг</t>
        </is>
      </c>
      <c r="V339" s="680">
        <f>IFERROR(SUM(V337:V337),"0")</f>
        <v/>
      </c>
      <c r="W339" s="680">
        <f>IFERROR(SUM(W337:W337),"0")</f>
        <v/>
      </c>
      <c r="X339" s="43" t="n"/>
      <c r="Y339" s="681" t="n"/>
      <c r="Z339" s="681" t="n"/>
    </row>
    <row r="340" ht="27.75" customHeight="1">
      <c r="A340" s="344" t="inlineStr">
        <is>
          <t>Баварушка</t>
        </is>
      </c>
      <c r="B340" s="672" t="n"/>
      <c r="C340" s="672" t="n"/>
      <c r="D340" s="672" t="n"/>
      <c r="E340" s="672" t="n"/>
      <c r="F340" s="672" t="n"/>
      <c r="G340" s="672" t="n"/>
      <c r="H340" s="672" t="n"/>
      <c r="I340" s="672" t="n"/>
      <c r="J340" s="672" t="n"/>
      <c r="K340" s="672" t="n"/>
      <c r="L340" s="672" t="n"/>
      <c r="M340" s="672" t="n"/>
      <c r="N340" s="672" t="n"/>
      <c r="O340" s="672" t="n"/>
      <c r="P340" s="672" t="n"/>
      <c r="Q340" s="672" t="n"/>
      <c r="R340" s="672" t="n"/>
      <c r="S340" s="672" t="n"/>
      <c r="T340" s="672" t="n"/>
      <c r="U340" s="672" t="n"/>
      <c r="V340" s="672" t="n"/>
      <c r="W340" s="672" t="n"/>
      <c r="X340" s="672" t="n"/>
      <c r="Y340" s="55" t="n"/>
      <c r="Z340" s="55" t="n"/>
    </row>
    <row r="341" ht="16.5" customHeight="1">
      <c r="A341" s="333" t="inlineStr">
        <is>
          <t>Филейбургская</t>
        </is>
      </c>
      <c r="B341" s="322" t="n"/>
      <c r="C341" s="322" t="n"/>
      <c r="D341" s="322" t="n"/>
      <c r="E341" s="322" t="n"/>
      <c r="F341" s="322" t="n"/>
      <c r="G341" s="322" t="n"/>
      <c r="H341" s="322" t="n"/>
      <c r="I341" s="322" t="n"/>
      <c r="J341" s="322" t="n"/>
      <c r="K341" s="322" t="n"/>
      <c r="L341" s="322" t="n"/>
      <c r="M341" s="322" t="n"/>
      <c r="N341" s="322" t="n"/>
      <c r="O341" s="322" t="n"/>
      <c r="P341" s="322" t="n"/>
      <c r="Q341" s="322" t="n"/>
      <c r="R341" s="322" t="n"/>
      <c r="S341" s="322" t="n"/>
      <c r="T341" s="322" t="n"/>
      <c r="U341" s="322" t="n"/>
      <c r="V341" s="322" t="n"/>
      <c r="W341" s="322" t="n"/>
      <c r="X341" s="322" t="n"/>
      <c r="Y341" s="333" t="n"/>
      <c r="Z341" s="333" t="n"/>
    </row>
    <row r="342" ht="14.25" customHeight="1">
      <c r="A342" s="327" t="inlineStr">
        <is>
          <t>Вареные колбасы</t>
        </is>
      </c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322" t="n"/>
      <c r="N342" s="322" t="n"/>
      <c r="O342" s="322" t="n"/>
      <c r="P342" s="322" t="n"/>
      <c r="Q342" s="322" t="n"/>
      <c r="R342" s="322" t="n"/>
      <c r="S342" s="322" t="n"/>
      <c r="T342" s="322" t="n"/>
      <c r="U342" s="322" t="n"/>
      <c r="V342" s="322" t="n"/>
      <c r="W342" s="322" t="n"/>
      <c r="X342" s="322" t="n"/>
      <c r="Y342" s="327" t="n"/>
      <c r="Z342" s="327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8" t="n">
        <v>4607091389708</v>
      </c>
      <c r="E343" s="641" t="n"/>
      <c r="F343" s="673" t="n">
        <v>0.45</v>
      </c>
      <c r="G343" s="38" t="n">
        <v>6</v>
      </c>
      <c r="H343" s="673" t="n">
        <v>2.7</v>
      </c>
      <c r="I343" s="673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5" t="n"/>
      <c r="P343" s="675" t="n"/>
      <c r="Q343" s="675" t="n"/>
      <c r="R343" s="641" t="n"/>
      <c r="S343" s="40" t="inlineStr"/>
      <c r="T343" s="40" t="inlineStr"/>
      <c r="U343" s="41" t="inlineStr">
        <is>
          <t>кг</t>
        </is>
      </c>
      <c r="V343" s="676" t="n">
        <v>0</v>
      </c>
      <c r="W343" s="67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8" t="n">
        <v>4607091389692</v>
      </c>
      <c r="E344" s="641" t="n"/>
      <c r="F344" s="673" t="n">
        <v>0.45</v>
      </c>
      <c r="G344" s="38" t="n">
        <v>6</v>
      </c>
      <c r="H344" s="673" t="n">
        <v>2.7</v>
      </c>
      <c r="I344" s="67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6" t="n"/>
      <c r="B345" s="322" t="n"/>
      <c r="C345" s="322" t="n"/>
      <c r="D345" s="322" t="n"/>
      <c r="E345" s="322" t="n"/>
      <c r="F345" s="322" t="n"/>
      <c r="G345" s="322" t="n"/>
      <c r="H345" s="322" t="n"/>
      <c r="I345" s="322" t="n"/>
      <c r="J345" s="322" t="n"/>
      <c r="K345" s="322" t="n"/>
      <c r="L345" s="322" t="n"/>
      <c r="M345" s="678" t="n"/>
      <c r="N345" s="679" t="inlineStr">
        <is>
          <t>Итого</t>
        </is>
      </c>
      <c r="O345" s="649" t="n"/>
      <c r="P345" s="649" t="n"/>
      <c r="Q345" s="649" t="n"/>
      <c r="R345" s="649" t="n"/>
      <c r="S345" s="649" t="n"/>
      <c r="T345" s="650" t="n"/>
      <c r="U345" s="43" t="inlineStr">
        <is>
          <t>кор</t>
        </is>
      </c>
      <c r="V345" s="680">
        <f>IFERROR(V343/H343,"0")+IFERROR(V344/H344,"0")</f>
        <v/>
      </c>
      <c r="W345" s="680">
        <f>IFERROR(W343/H343,"0")+IFERROR(W344/H344,"0")</f>
        <v/>
      </c>
      <c r="X345" s="680">
        <f>IFERROR(IF(X343="",0,X343),"0")+IFERROR(IF(X344="",0,X344),"0")</f>
        <v/>
      </c>
      <c r="Y345" s="681" t="n"/>
      <c r="Z345" s="681" t="n"/>
    </row>
    <row r="346">
      <c r="A346" s="322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78" t="n"/>
      <c r="N346" s="679" t="inlineStr">
        <is>
          <t>Итого</t>
        </is>
      </c>
      <c r="O346" s="649" t="n"/>
      <c r="P346" s="649" t="n"/>
      <c r="Q346" s="649" t="n"/>
      <c r="R346" s="649" t="n"/>
      <c r="S346" s="649" t="n"/>
      <c r="T346" s="650" t="n"/>
      <c r="U346" s="43" t="inlineStr">
        <is>
          <t>кг</t>
        </is>
      </c>
      <c r="V346" s="680">
        <f>IFERROR(SUM(V343:V344),"0")</f>
        <v/>
      </c>
      <c r="W346" s="680">
        <f>IFERROR(SUM(W343:W344),"0")</f>
        <v/>
      </c>
      <c r="X346" s="43" t="n"/>
      <c r="Y346" s="681" t="n"/>
      <c r="Z346" s="681" t="n"/>
    </row>
    <row r="347" ht="14.25" customHeight="1">
      <c r="A347" s="327" t="inlineStr">
        <is>
          <t>Копченые колбасы</t>
        </is>
      </c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322" t="n"/>
      <c r="N347" s="322" t="n"/>
      <c r="O347" s="322" t="n"/>
      <c r="P347" s="322" t="n"/>
      <c r="Q347" s="322" t="n"/>
      <c r="R347" s="322" t="n"/>
      <c r="S347" s="322" t="n"/>
      <c r="T347" s="322" t="n"/>
      <c r="U347" s="322" t="n"/>
      <c r="V347" s="322" t="n"/>
      <c r="W347" s="322" t="n"/>
      <c r="X347" s="322" t="n"/>
      <c r="Y347" s="327" t="n"/>
      <c r="Z347" s="327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8" t="n">
        <v>4607091389753</v>
      </c>
      <c r="E348" s="641" t="n"/>
      <c r="F348" s="673" t="n">
        <v>0.7</v>
      </c>
      <c r="G348" s="38" t="n">
        <v>6</v>
      </c>
      <c r="H348" s="673" t="n">
        <v>4.2</v>
      </c>
      <c r="I348" s="673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8" t="n">
        <v>4607091389760</v>
      </c>
      <c r="E349" s="641" t="n"/>
      <c r="F349" s="673" t="n">
        <v>0.7</v>
      </c>
      <c r="G349" s="38" t="n">
        <v>6</v>
      </c>
      <c r="H349" s="673" t="n">
        <v>4.2</v>
      </c>
      <c r="I349" s="67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8" t="n">
        <v>4607091389746</v>
      </c>
      <c r="E350" s="641" t="n"/>
      <c r="F350" s="673" t="n">
        <v>0.7</v>
      </c>
      <c r="G350" s="38" t="n">
        <v>6</v>
      </c>
      <c r="H350" s="673" t="n">
        <v>4.2</v>
      </c>
      <c r="I350" s="67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8" t="n">
        <v>4680115882928</v>
      </c>
      <c r="E351" s="641" t="n"/>
      <c r="F351" s="673" t="n">
        <v>0.28</v>
      </c>
      <c r="G351" s="38" t="n">
        <v>6</v>
      </c>
      <c r="H351" s="673" t="n">
        <v>1.68</v>
      </c>
      <c r="I351" s="673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0</v>
      </c>
      <c r="W351" s="67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8" t="n">
        <v>4680115883147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8" t="n">
        <v>4607091384338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8" t="n">
        <v>4680115883154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8" t="n">
        <v>4607091389524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8" t="n">
        <v>4680115883161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8" t="n">
        <v>4607091384345</v>
      </c>
      <c r="E357" s="641" t="n"/>
      <c r="F357" s="673" t="n">
        <v>0.35</v>
      </c>
      <c r="G357" s="38" t="n">
        <v>6</v>
      </c>
      <c r="H357" s="673" t="n">
        <v>2.1</v>
      </c>
      <c r="I357" s="673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5" t="n"/>
      <c r="P357" s="675" t="n"/>
      <c r="Q357" s="675" t="n"/>
      <c r="R357" s="641" t="n"/>
      <c r="S357" s="40" t="inlineStr"/>
      <c r="T357" s="40" t="inlineStr"/>
      <c r="U357" s="41" t="inlineStr">
        <is>
          <t>кг</t>
        </is>
      </c>
      <c r="V357" s="676" t="n">
        <v>0</v>
      </c>
      <c r="W357" s="67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8" t="n">
        <v>4680115883178</v>
      </c>
      <c r="E358" s="641" t="n"/>
      <c r="F358" s="673" t="n">
        <v>0.28</v>
      </c>
      <c r="G358" s="38" t="n">
        <v>6</v>
      </c>
      <c r="H358" s="673" t="n">
        <v>1.68</v>
      </c>
      <c r="I358" s="67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5" t="n"/>
      <c r="P358" s="675" t="n"/>
      <c r="Q358" s="675" t="n"/>
      <c r="R358" s="641" t="n"/>
      <c r="S358" s="40" t="inlineStr"/>
      <c r="T358" s="40" t="inlineStr"/>
      <c r="U358" s="41" t="inlineStr">
        <is>
          <t>кг</t>
        </is>
      </c>
      <c r="V358" s="676" t="n">
        <v>0</v>
      </c>
      <c r="W358" s="67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8" t="n">
        <v>4607091389531</v>
      </c>
      <c r="E359" s="641" t="n"/>
      <c r="F359" s="673" t="n">
        <v>0.35</v>
      </c>
      <c r="G359" s="38" t="n">
        <v>6</v>
      </c>
      <c r="H359" s="673" t="n">
        <v>2.1</v>
      </c>
      <c r="I359" s="67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5" t="n"/>
      <c r="P359" s="675" t="n"/>
      <c r="Q359" s="675" t="n"/>
      <c r="R359" s="641" t="n"/>
      <c r="S359" s="40" t="inlineStr"/>
      <c r="T359" s="40" t="inlineStr"/>
      <c r="U359" s="41" t="inlineStr">
        <is>
          <t>кг</t>
        </is>
      </c>
      <c r="V359" s="676" t="n">
        <v>0</v>
      </c>
      <c r="W359" s="67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8" t="n">
        <v>4680115883185</v>
      </c>
      <c r="E360" s="641" t="n"/>
      <c r="F360" s="673" t="n">
        <v>0.28</v>
      </c>
      <c r="G360" s="38" t="n">
        <v>6</v>
      </c>
      <c r="H360" s="673" t="n">
        <v>1.68</v>
      </c>
      <c r="I360" s="67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6" t="inlineStr">
        <is>
          <t>В/к колбасы «Филейбургская с душистым чесноком» срез Фикс.вес 0,28 фиброуз в/у Баварушка</t>
        </is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6" t="n"/>
      <c r="B361" s="322" t="n"/>
      <c r="C361" s="322" t="n"/>
      <c r="D361" s="322" t="n"/>
      <c r="E361" s="322" t="n"/>
      <c r="F361" s="322" t="n"/>
      <c r="G361" s="322" t="n"/>
      <c r="H361" s="322" t="n"/>
      <c r="I361" s="322" t="n"/>
      <c r="J361" s="322" t="n"/>
      <c r="K361" s="322" t="n"/>
      <c r="L361" s="322" t="n"/>
      <c r="M361" s="678" t="n"/>
      <c r="N361" s="679" t="inlineStr">
        <is>
          <t>Итого</t>
        </is>
      </c>
      <c r="O361" s="649" t="n"/>
      <c r="P361" s="649" t="n"/>
      <c r="Q361" s="649" t="n"/>
      <c r="R361" s="649" t="n"/>
      <c r="S361" s="649" t="n"/>
      <c r="T361" s="650" t="n"/>
      <c r="U361" s="43" t="inlineStr">
        <is>
          <t>кор</t>
        </is>
      </c>
      <c r="V361" s="680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80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80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81" t="n"/>
      <c r="Z361" s="681" t="n"/>
    </row>
    <row r="362">
      <c r="A362" s="322" t="n"/>
      <c r="B362" s="322" t="n"/>
      <c r="C362" s="322" t="n"/>
      <c r="D362" s="322" t="n"/>
      <c r="E362" s="322" t="n"/>
      <c r="F362" s="322" t="n"/>
      <c r="G362" s="322" t="n"/>
      <c r="H362" s="322" t="n"/>
      <c r="I362" s="322" t="n"/>
      <c r="J362" s="322" t="n"/>
      <c r="K362" s="322" t="n"/>
      <c r="L362" s="322" t="n"/>
      <c r="M362" s="678" t="n"/>
      <c r="N362" s="679" t="inlineStr">
        <is>
          <t>Итого</t>
        </is>
      </c>
      <c r="O362" s="649" t="n"/>
      <c r="P362" s="649" t="n"/>
      <c r="Q362" s="649" t="n"/>
      <c r="R362" s="649" t="n"/>
      <c r="S362" s="649" t="n"/>
      <c r="T362" s="650" t="n"/>
      <c r="U362" s="43" t="inlineStr">
        <is>
          <t>кг</t>
        </is>
      </c>
      <c r="V362" s="680">
        <f>IFERROR(SUM(V348:V360),"0")</f>
        <v/>
      </c>
      <c r="W362" s="680">
        <f>IFERROR(SUM(W348:W360),"0")</f>
        <v/>
      </c>
      <c r="X362" s="43" t="n"/>
      <c r="Y362" s="681" t="n"/>
      <c r="Z362" s="681" t="n"/>
    </row>
    <row r="363" ht="14.25" customHeight="1">
      <c r="A363" s="327" t="inlineStr">
        <is>
          <t>Сосиски</t>
        </is>
      </c>
      <c r="B363" s="322" t="n"/>
      <c r="C363" s="322" t="n"/>
      <c r="D363" s="322" t="n"/>
      <c r="E363" s="322" t="n"/>
      <c r="F363" s="322" t="n"/>
      <c r="G363" s="322" t="n"/>
      <c r="H363" s="322" t="n"/>
      <c r="I363" s="322" t="n"/>
      <c r="J363" s="322" t="n"/>
      <c r="K363" s="322" t="n"/>
      <c r="L363" s="322" t="n"/>
      <c r="M363" s="322" t="n"/>
      <c r="N363" s="322" t="n"/>
      <c r="O363" s="322" t="n"/>
      <c r="P363" s="322" t="n"/>
      <c r="Q363" s="322" t="n"/>
      <c r="R363" s="322" t="n"/>
      <c r="S363" s="322" t="n"/>
      <c r="T363" s="322" t="n"/>
      <c r="U363" s="322" t="n"/>
      <c r="V363" s="322" t="n"/>
      <c r="W363" s="322" t="n"/>
      <c r="X363" s="322" t="n"/>
      <c r="Y363" s="327" t="n"/>
      <c r="Z363" s="327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8" t="n">
        <v>4607091389685</v>
      </c>
      <c r="E364" s="641" t="n"/>
      <c r="F364" s="673" t="n">
        <v>1.3</v>
      </c>
      <c r="G364" s="38" t="n">
        <v>6</v>
      </c>
      <c r="H364" s="673" t="n">
        <v>7.8</v>
      </c>
      <c r="I364" s="673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5" t="n"/>
      <c r="P364" s="675" t="n"/>
      <c r="Q364" s="675" t="n"/>
      <c r="R364" s="641" t="n"/>
      <c r="S364" s="40" t="inlineStr"/>
      <c r="T364" s="40" t="inlineStr"/>
      <c r="U364" s="41" t="inlineStr">
        <is>
          <t>кг</t>
        </is>
      </c>
      <c r="V364" s="676" t="n">
        <v>0</v>
      </c>
      <c r="W364" s="677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8" t="n">
        <v>4607091389654</v>
      </c>
      <c r="E365" s="641" t="n"/>
      <c r="F365" s="673" t="n">
        <v>0.33</v>
      </c>
      <c r="G365" s="38" t="n">
        <v>6</v>
      </c>
      <c r="H365" s="673" t="n">
        <v>1.98</v>
      </c>
      <c r="I365" s="673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5" t="n"/>
      <c r="P365" s="675" t="n"/>
      <c r="Q365" s="675" t="n"/>
      <c r="R365" s="641" t="n"/>
      <c r="S365" s="40" t="inlineStr"/>
      <c r="T365" s="40" t="inlineStr"/>
      <c r="U365" s="41" t="inlineStr">
        <is>
          <t>кг</t>
        </is>
      </c>
      <c r="V365" s="676" t="n">
        <v>0</v>
      </c>
      <c r="W365" s="677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8" t="n">
        <v>4607091384352</v>
      </c>
      <c r="E366" s="641" t="n"/>
      <c r="F366" s="673" t="n">
        <v>0.6</v>
      </c>
      <c r="G366" s="38" t="n">
        <v>4</v>
      </c>
      <c r="H366" s="673" t="n">
        <v>2.4</v>
      </c>
      <c r="I366" s="673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5" t="n"/>
      <c r="P366" s="675" t="n"/>
      <c r="Q366" s="675" t="n"/>
      <c r="R366" s="641" t="n"/>
      <c r="S366" s="40" t="inlineStr"/>
      <c r="T366" s="40" t="inlineStr"/>
      <c r="U366" s="41" t="inlineStr">
        <is>
          <t>кг</t>
        </is>
      </c>
      <c r="V366" s="676" t="n">
        <v>0</v>
      </c>
      <c r="W366" s="677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8" t="n">
        <v>4607091389661</v>
      </c>
      <c r="E367" s="641" t="n"/>
      <c r="F367" s="673" t="n">
        <v>0.55</v>
      </c>
      <c r="G367" s="38" t="n">
        <v>4</v>
      </c>
      <c r="H367" s="673" t="n">
        <v>2.2</v>
      </c>
      <c r="I367" s="673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6" t="n"/>
      <c r="B368" s="322" t="n"/>
      <c r="C368" s="322" t="n"/>
      <c r="D368" s="322" t="n"/>
      <c r="E368" s="322" t="n"/>
      <c r="F368" s="322" t="n"/>
      <c r="G368" s="322" t="n"/>
      <c r="H368" s="322" t="n"/>
      <c r="I368" s="322" t="n"/>
      <c r="J368" s="322" t="n"/>
      <c r="K368" s="322" t="n"/>
      <c r="L368" s="322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IFERROR(V364/H364,"0")+IFERROR(V365/H365,"0")+IFERROR(V366/H366,"0")+IFERROR(V367/H367,"0")</f>
        <v/>
      </c>
      <c r="W368" s="680">
        <f>IFERROR(W364/H364,"0")+IFERROR(W365/H365,"0")+IFERROR(W366/H366,"0")+IFERROR(W367/H367,"0")</f>
        <v/>
      </c>
      <c r="X368" s="680">
        <f>IFERROR(IF(X364="",0,X364),"0")+IFERROR(IF(X365="",0,X365),"0")+IFERROR(IF(X366="",0,X366),"0")+IFERROR(IF(X367="",0,X367),"0")</f>
        <v/>
      </c>
      <c r="Y368" s="681" t="n"/>
      <c r="Z368" s="681" t="n"/>
    </row>
    <row r="369">
      <c r="A369" s="322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IFERROR(SUM(V364:V367),"0")</f>
        <v/>
      </c>
      <c r="W369" s="680">
        <f>IFERROR(SUM(W364:W367),"0")</f>
        <v/>
      </c>
      <c r="X369" s="43" t="n"/>
      <c r="Y369" s="681" t="n"/>
      <c r="Z369" s="681" t="n"/>
    </row>
    <row r="370" ht="14.25" customHeight="1">
      <c r="A370" s="327" t="inlineStr">
        <is>
          <t>Сардельки</t>
        </is>
      </c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322" t="n"/>
      <c r="N370" s="322" t="n"/>
      <c r="O370" s="322" t="n"/>
      <c r="P370" s="322" t="n"/>
      <c r="Q370" s="322" t="n"/>
      <c r="R370" s="322" t="n"/>
      <c r="S370" s="322" t="n"/>
      <c r="T370" s="322" t="n"/>
      <c r="U370" s="322" t="n"/>
      <c r="V370" s="322" t="n"/>
      <c r="W370" s="322" t="n"/>
      <c r="X370" s="322" t="n"/>
      <c r="Y370" s="327" t="n"/>
      <c r="Z370" s="327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8" t="n">
        <v>4680115881648</v>
      </c>
      <c r="E371" s="641" t="n"/>
      <c r="F371" s="673" t="n">
        <v>1</v>
      </c>
      <c r="G371" s="38" t="n">
        <v>4</v>
      </c>
      <c r="H371" s="673" t="n">
        <v>4</v>
      </c>
      <c r="I371" s="673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6" t="n"/>
      <c r="B372" s="322" t="n"/>
      <c r="C372" s="322" t="n"/>
      <c r="D372" s="322" t="n"/>
      <c r="E372" s="322" t="n"/>
      <c r="F372" s="322" t="n"/>
      <c r="G372" s="322" t="n"/>
      <c r="H372" s="322" t="n"/>
      <c r="I372" s="322" t="n"/>
      <c r="J372" s="322" t="n"/>
      <c r="K372" s="322" t="n"/>
      <c r="L372" s="322" t="n"/>
      <c r="M372" s="678" t="n"/>
      <c r="N372" s="679" t="inlineStr">
        <is>
          <t>Итого</t>
        </is>
      </c>
      <c r="O372" s="649" t="n"/>
      <c r="P372" s="649" t="n"/>
      <c r="Q372" s="649" t="n"/>
      <c r="R372" s="649" t="n"/>
      <c r="S372" s="649" t="n"/>
      <c r="T372" s="650" t="n"/>
      <c r="U372" s="43" t="inlineStr">
        <is>
          <t>кор</t>
        </is>
      </c>
      <c r="V372" s="680">
        <f>IFERROR(V371/H371,"0")</f>
        <v/>
      </c>
      <c r="W372" s="680">
        <f>IFERROR(W371/H371,"0")</f>
        <v/>
      </c>
      <c r="X372" s="680">
        <f>IFERROR(IF(X371="",0,X371),"0")</f>
        <v/>
      </c>
      <c r="Y372" s="681" t="n"/>
      <c r="Z372" s="681" t="n"/>
    </row>
    <row r="373">
      <c r="A373" s="322" t="n"/>
      <c r="B373" s="322" t="n"/>
      <c r="C373" s="322" t="n"/>
      <c r="D373" s="322" t="n"/>
      <c r="E373" s="322" t="n"/>
      <c r="F373" s="322" t="n"/>
      <c r="G373" s="322" t="n"/>
      <c r="H373" s="322" t="n"/>
      <c r="I373" s="322" t="n"/>
      <c r="J373" s="322" t="n"/>
      <c r="K373" s="322" t="n"/>
      <c r="L373" s="322" t="n"/>
      <c r="M373" s="678" t="n"/>
      <c r="N373" s="679" t="inlineStr">
        <is>
          <t>Итого</t>
        </is>
      </c>
      <c r="O373" s="649" t="n"/>
      <c r="P373" s="649" t="n"/>
      <c r="Q373" s="649" t="n"/>
      <c r="R373" s="649" t="n"/>
      <c r="S373" s="649" t="n"/>
      <c r="T373" s="650" t="n"/>
      <c r="U373" s="43" t="inlineStr">
        <is>
          <t>кг</t>
        </is>
      </c>
      <c r="V373" s="680">
        <f>IFERROR(SUM(V371:V371),"0")</f>
        <v/>
      </c>
      <c r="W373" s="680">
        <f>IFERROR(SUM(W371:W371),"0")</f>
        <v/>
      </c>
      <c r="X373" s="43" t="n"/>
      <c r="Y373" s="681" t="n"/>
      <c r="Z373" s="681" t="n"/>
    </row>
    <row r="374" ht="14.25" customHeight="1">
      <c r="A374" s="327" t="inlineStr">
        <is>
          <t>Сыровяленые колбасы</t>
        </is>
      </c>
      <c r="B374" s="322" t="n"/>
      <c r="C374" s="322" t="n"/>
      <c r="D374" s="322" t="n"/>
      <c r="E374" s="322" t="n"/>
      <c r="F374" s="322" t="n"/>
      <c r="G374" s="322" t="n"/>
      <c r="H374" s="322" t="n"/>
      <c r="I374" s="322" t="n"/>
      <c r="J374" s="322" t="n"/>
      <c r="K374" s="322" t="n"/>
      <c r="L374" s="322" t="n"/>
      <c r="M374" s="322" t="n"/>
      <c r="N374" s="322" t="n"/>
      <c r="O374" s="322" t="n"/>
      <c r="P374" s="322" t="n"/>
      <c r="Q374" s="322" t="n"/>
      <c r="R374" s="322" t="n"/>
      <c r="S374" s="322" t="n"/>
      <c r="T374" s="322" t="n"/>
      <c r="U374" s="322" t="n"/>
      <c r="V374" s="322" t="n"/>
      <c r="W374" s="322" t="n"/>
      <c r="X374" s="322" t="n"/>
      <c r="Y374" s="327" t="n"/>
      <c r="Z374" s="327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8" t="n">
        <v>4680115882997</v>
      </c>
      <c r="E375" s="641" t="n"/>
      <c r="F375" s="673" t="n">
        <v>0.13</v>
      </c>
      <c r="G375" s="38" t="n">
        <v>10</v>
      </c>
      <c r="H375" s="673" t="n">
        <v>1.3</v>
      </c>
      <c r="I375" s="673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2" t="inlineStr">
        <is>
          <t>с/в колбасы «Филейбургская с филе сочного окорока» ф/в 0,13 н/о ТМ «Баварушка»</t>
        </is>
      </c>
      <c r="O375" s="675" t="n"/>
      <c r="P375" s="675" t="n"/>
      <c r="Q375" s="675" t="n"/>
      <c r="R375" s="641" t="n"/>
      <c r="S375" s="40" t="inlineStr"/>
      <c r="T375" s="40" t="inlineStr"/>
      <c r="U375" s="41" t="inlineStr">
        <is>
          <t>кг</t>
        </is>
      </c>
      <c r="V375" s="676" t="n">
        <v>0</v>
      </c>
      <c r="W375" s="677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6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кор</t>
        </is>
      </c>
      <c r="V376" s="680">
        <f>IFERROR(V375/H375,"0")</f>
        <v/>
      </c>
      <c r="W376" s="680">
        <f>IFERROR(W375/H375,"0")</f>
        <v/>
      </c>
      <c r="X376" s="680">
        <f>IFERROR(IF(X375="",0,X375),"0")</f>
        <v/>
      </c>
      <c r="Y376" s="681" t="n"/>
      <c r="Z376" s="681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78" t="n"/>
      <c r="N377" s="679" t="inlineStr">
        <is>
          <t>Итого</t>
        </is>
      </c>
      <c r="O377" s="649" t="n"/>
      <c r="P377" s="649" t="n"/>
      <c r="Q377" s="649" t="n"/>
      <c r="R377" s="649" t="n"/>
      <c r="S377" s="649" t="n"/>
      <c r="T377" s="650" t="n"/>
      <c r="U377" s="43" t="inlineStr">
        <is>
          <t>кг</t>
        </is>
      </c>
      <c r="V377" s="680">
        <f>IFERROR(SUM(V375:V375),"0")</f>
        <v/>
      </c>
      <c r="W377" s="680">
        <f>IFERROR(SUM(W375:W375),"0")</f>
        <v/>
      </c>
      <c r="X377" s="43" t="n"/>
      <c r="Y377" s="681" t="n"/>
      <c r="Z377" s="681" t="n"/>
    </row>
    <row r="378" ht="16.5" customHeight="1">
      <c r="A378" s="333" t="inlineStr">
        <is>
          <t>Балыкбургская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3" t="n"/>
      <c r="Z378" s="333" t="n"/>
    </row>
    <row r="379" ht="14.25" customHeight="1">
      <c r="A379" s="327" t="inlineStr">
        <is>
          <t>Ветчины</t>
        </is>
      </c>
      <c r="B379" s="322" t="n"/>
      <c r="C379" s="322" t="n"/>
      <c r="D379" s="322" t="n"/>
      <c r="E379" s="322" t="n"/>
      <c r="F379" s="322" t="n"/>
      <c r="G379" s="322" t="n"/>
      <c r="H379" s="322" t="n"/>
      <c r="I379" s="322" t="n"/>
      <c r="J379" s="322" t="n"/>
      <c r="K379" s="322" t="n"/>
      <c r="L379" s="322" t="n"/>
      <c r="M379" s="322" t="n"/>
      <c r="N379" s="322" t="n"/>
      <c r="O379" s="322" t="n"/>
      <c r="P379" s="322" t="n"/>
      <c r="Q379" s="322" t="n"/>
      <c r="R379" s="322" t="n"/>
      <c r="S379" s="322" t="n"/>
      <c r="T379" s="322" t="n"/>
      <c r="U379" s="322" t="n"/>
      <c r="V379" s="322" t="n"/>
      <c r="W379" s="322" t="n"/>
      <c r="X379" s="322" t="n"/>
      <c r="Y379" s="327" t="n"/>
      <c r="Z379" s="327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8" t="n">
        <v>4607091389388</v>
      </c>
      <c r="E380" s="641" t="n"/>
      <c r="F380" s="673" t="n">
        <v>1.3</v>
      </c>
      <c r="G380" s="38" t="n">
        <v>4</v>
      </c>
      <c r="H380" s="673" t="n">
        <v>5.2</v>
      </c>
      <c r="I380" s="673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5" t="n"/>
      <c r="P380" s="675" t="n"/>
      <c r="Q380" s="675" t="n"/>
      <c r="R380" s="641" t="n"/>
      <c r="S380" s="40" t="inlineStr"/>
      <c r="T380" s="40" t="inlineStr"/>
      <c r="U380" s="41" t="inlineStr">
        <is>
          <t>кг</t>
        </is>
      </c>
      <c r="V380" s="676" t="n">
        <v>0</v>
      </c>
      <c r="W380" s="677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8" t="n">
        <v>4607091389364</v>
      </c>
      <c r="E381" s="641" t="n"/>
      <c r="F381" s="673" t="n">
        <v>0.42</v>
      </c>
      <c r="G381" s="38" t="n">
        <v>6</v>
      </c>
      <c r="H381" s="673" t="n">
        <v>2.52</v>
      </c>
      <c r="I381" s="673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5" t="n"/>
      <c r="P381" s="675" t="n"/>
      <c r="Q381" s="675" t="n"/>
      <c r="R381" s="641" t="n"/>
      <c r="S381" s="40" t="inlineStr"/>
      <c r="T381" s="40" t="inlineStr"/>
      <c r="U381" s="41" t="inlineStr">
        <is>
          <t>кг</t>
        </is>
      </c>
      <c r="V381" s="676" t="n">
        <v>0</v>
      </c>
      <c r="W381" s="67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6" t="n"/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678" t="n"/>
      <c r="N382" s="679" t="inlineStr">
        <is>
          <t>Итого</t>
        </is>
      </c>
      <c r="O382" s="649" t="n"/>
      <c r="P382" s="649" t="n"/>
      <c r="Q382" s="649" t="n"/>
      <c r="R382" s="649" t="n"/>
      <c r="S382" s="649" t="n"/>
      <c r="T382" s="650" t="n"/>
      <c r="U382" s="43" t="inlineStr">
        <is>
          <t>кор</t>
        </is>
      </c>
      <c r="V382" s="680">
        <f>IFERROR(V380/H380,"0")+IFERROR(V381/H381,"0")</f>
        <v/>
      </c>
      <c r="W382" s="680">
        <f>IFERROR(W380/H380,"0")+IFERROR(W381/H381,"0")</f>
        <v/>
      </c>
      <c r="X382" s="680">
        <f>IFERROR(IF(X380="",0,X380),"0")+IFERROR(IF(X381="",0,X381),"0")</f>
        <v/>
      </c>
      <c r="Y382" s="681" t="n"/>
      <c r="Z382" s="681" t="n"/>
    </row>
    <row r="383">
      <c r="A383" s="322" t="n"/>
      <c r="B383" s="322" t="n"/>
      <c r="C383" s="322" t="n"/>
      <c r="D383" s="322" t="n"/>
      <c r="E383" s="322" t="n"/>
      <c r="F383" s="322" t="n"/>
      <c r="G383" s="322" t="n"/>
      <c r="H383" s="322" t="n"/>
      <c r="I383" s="322" t="n"/>
      <c r="J383" s="322" t="n"/>
      <c r="K383" s="322" t="n"/>
      <c r="L383" s="322" t="n"/>
      <c r="M383" s="678" t="n"/>
      <c r="N383" s="679" t="inlineStr">
        <is>
          <t>Итого</t>
        </is>
      </c>
      <c r="O383" s="649" t="n"/>
      <c r="P383" s="649" t="n"/>
      <c r="Q383" s="649" t="n"/>
      <c r="R383" s="649" t="n"/>
      <c r="S383" s="649" t="n"/>
      <c r="T383" s="650" t="n"/>
      <c r="U383" s="43" t="inlineStr">
        <is>
          <t>кг</t>
        </is>
      </c>
      <c r="V383" s="680">
        <f>IFERROR(SUM(V380:V381),"0")</f>
        <v/>
      </c>
      <c r="W383" s="680">
        <f>IFERROR(SUM(W380:W381),"0")</f>
        <v/>
      </c>
      <c r="X383" s="43" t="n"/>
      <c r="Y383" s="681" t="n"/>
      <c r="Z383" s="681" t="n"/>
    </row>
    <row r="384" ht="14.25" customHeight="1">
      <c r="A384" s="327" t="inlineStr">
        <is>
          <t>Копченые колбасы</t>
        </is>
      </c>
      <c r="B384" s="322" t="n"/>
      <c r="C384" s="322" t="n"/>
      <c r="D384" s="322" t="n"/>
      <c r="E384" s="322" t="n"/>
      <c r="F384" s="322" t="n"/>
      <c r="G384" s="322" t="n"/>
      <c r="H384" s="322" t="n"/>
      <c r="I384" s="322" t="n"/>
      <c r="J384" s="322" t="n"/>
      <c r="K384" s="322" t="n"/>
      <c r="L384" s="322" t="n"/>
      <c r="M384" s="322" t="n"/>
      <c r="N384" s="322" t="n"/>
      <c r="O384" s="322" t="n"/>
      <c r="P384" s="322" t="n"/>
      <c r="Q384" s="322" t="n"/>
      <c r="R384" s="322" t="n"/>
      <c r="S384" s="322" t="n"/>
      <c r="T384" s="322" t="n"/>
      <c r="U384" s="322" t="n"/>
      <c r="V384" s="322" t="n"/>
      <c r="W384" s="322" t="n"/>
      <c r="X384" s="322" t="n"/>
      <c r="Y384" s="327" t="n"/>
      <c r="Z384" s="327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8" t="n">
        <v>4607091389739</v>
      </c>
      <c r="E385" s="641" t="n"/>
      <c r="F385" s="673" t="n">
        <v>0.7</v>
      </c>
      <c r="G385" s="38" t="n">
        <v>6</v>
      </c>
      <c r="H385" s="673" t="n">
        <v>4.2</v>
      </c>
      <c r="I385" s="673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8" t="n">
        <v>4680115883048</v>
      </c>
      <c r="E386" s="641" t="n"/>
      <c r="F386" s="673" t="n">
        <v>1</v>
      </c>
      <c r="G386" s="38" t="n">
        <v>4</v>
      </c>
      <c r="H386" s="673" t="n">
        <v>4</v>
      </c>
      <c r="I386" s="673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5" t="n"/>
      <c r="P386" s="675" t="n"/>
      <c r="Q386" s="675" t="n"/>
      <c r="R386" s="641" t="n"/>
      <c r="S386" s="40" t="inlineStr"/>
      <c r="T386" s="40" t="inlineStr"/>
      <c r="U386" s="41" t="inlineStr">
        <is>
          <t>кг</t>
        </is>
      </c>
      <c r="V386" s="676" t="n">
        <v>0</v>
      </c>
      <c r="W386" s="677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8" t="n">
        <v>4607091389425</v>
      </c>
      <c r="E387" s="641" t="n"/>
      <c r="F387" s="673" t="n">
        <v>0.35</v>
      </c>
      <c r="G387" s="38" t="n">
        <v>6</v>
      </c>
      <c r="H387" s="673" t="n">
        <v>2.1</v>
      </c>
      <c r="I387" s="67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5" t="n"/>
      <c r="P387" s="675" t="n"/>
      <c r="Q387" s="675" t="n"/>
      <c r="R387" s="641" t="n"/>
      <c r="S387" s="40" t="inlineStr"/>
      <c r="T387" s="40" t="inlineStr"/>
      <c r="U387" s="41" t="inlineStr">
        <is>
          <t>кг</t>
        </is>
      </c>
      <c r="V387" s="676" t="n">
        <v>0</v>
      </c>
      <c r="W387" s="67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8" t="n">
        <v>4680115882911</v>
      </c>
      <c r="E388" s="641" t="n"/>
      <c r="F388" s="673" t="n">
        <v>0.4</v>
      </c>
      <c r="G388" s="38" t="n">
        <v>6</v>
      </c>
      <c r="H388" s="673" t="n">
        <v>2.4</v>
      </c>
      <c r="I388" s="673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8" t="inlineStr">
        <is>
          <t>П/к колбасы «Балыкбургская по-баварски» Фикс.вес 0,4 н/о мгс ТМ «Баварушка»</t>
        </is>
      </c>
      <c r="O388" s="675" t="n"/>
      <c r="P388" s="675" t="n"/>
      <c r="Q388" s="675" t="n"/>
      <c r="R388" s="641" t="n"/>
      <c r="S388" s="40" t="inlineStr"/>
      <c r="T388" s="40" t="inlineStr"/>
      <c r="U388" s="41" t="inlineStr">
        <is>
          <t>кг</t>
        </is>
      </c>
      <c r="V388" s="676" t="n">
        <v>0</v>
      </c>
      <c r="W388" s="67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8" t="n">
        <v>4680115880771</v>
      </c>
      <c r="E389" s="641" t="n"/>
      <c r="F389" s="673" t="n">
        <v>0.28</v>
      </c>
      <c r="G389" s="38" t="n">
        <v>6</v>
      </c>
      <c r="H389" s="673" t="n">
        <v>1.68</v>
      </c>
      <c r="I389" s="673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8" t="n">
        <v>4607091389500</v>
      </c>
      <c r="E390" s="641" t="n"/>
      <c r="F390" s="673" t="n">
        <v>0.35</v>
      </c>
      <c r="G390" s="38" t="n">
        <v>6</v>
      </c>
      <c r="H390" s="673" t="n">
        <v>2.1</v>
      </c>
      <c r="I390" s="673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8" t="n">
        <v>4680115881983</v>
      </c>
      <c r="E391" s="641" t="n"/>
      <c r="F391" s="673" t="n">
        <v>0.28</v>
      </c>
      <c r="G391" s="38" t="n">
        <v>4</v>
      </c>
      <c r="H391" s="673" t="n">
        <v>1.12</v>
      </c>
      <c r="I391" s="673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6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78" t="n"/>
      <c r="N392" s="679" t="inlineStr">
        <is>
          <t>Итого</t>
        </is>
      </c>
      <c r="O392" s="649" t="n"/>
      <c r="P392" s="649" t="n"/>
      <c r="Q392" s="649" t="n"/>
      <c r="R392" s="649" t="n"/>
      <c r="S392" s="649" t="n"/>
      <c r="T392" s="650" t="n"/>
      <c r="U392" s="43" t="inlineStr">
        <is>
          <t>кор</t>
        </is>
      </c>
      <c r="V392" s="680">
        <f>IFERROR(V385/H385,"0")+IFERROR(V386/H386,"0")+IFERROR(V387/H387,"0")+IFERROR(V388/H388,"0")+IFERROR(V389/H389,"0")+IFERROR(V390/H390,"0")+IFERROR(V391/H391,"0")</f>
        <v/>
      </c>
      <c r="W392" s="680">
        <f>IFERROR(W385/H385,"0")+IFERROR(W386/H386,"0")+IFERROR(W387/H387,"0")+IFERROR(W388/H388,"0")+IFERROR(W389/H389,"0")+IFERROR(W390/H390,"0")+IFERROR(W391/H391,"0")</f>
        <v/>
      </c>
      <c r="X392" s="680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81" t="n"/>
      <c r="Z392" s="681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78" t="n"/>
      <c r="N393" s="679" t="inlineStr">
        <is>
          <t>Итого</t>
        </is>
      </c>
      <c r="O393" s="649" t="n"/>
      <c r="P393" s="649" t="n"/>
      <c r="Q393" s="649" t="n"/>
      <c r="R393" s="649" t="n"/>
      <c r="S393" s="649" t="n"/>
      <c r="T393" s="650" t="n"/>
      <c r="U393" s="43" t="inlineStr">
        <is>
          <t>кг</t>
        </is>
      </c>
      <c r="V393" s="680">
        <f>IFERROR(SUM(V385:V391),"0")</f>
        <v/>
      </c>
      <c r="W393" s="680">
        <f>IFERROR(SUM(W385:W391),"0")</f>
        <v/>
      </c>
      <c r="X393" s="43" t="n"/>
      <c r="Y393" s="681" t="n"/>
      <c r="Z393" s="681" t="n"/>
    </row>
    <row r="394" ht="14.25" customHeight="1">
      <c r="A394" s="327" t="inlineStr">
        <is>
          <t>Сыровяленые колбасы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27" t="n"/>
      <c r="Z394" s="327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8" t="n">
        <v>4680115882980</v>
      </c>
      <c r="E395" s="641" t="n"/>
      <c r="F395" s="673" t="n">
        <v>0.13</v>
      </c>
      <c r="G395" s="38" t="n">
        <v>10</v>
      </c>
      <c r="H395" s="673" t="n">
        <v>1.3</v>
      </c>
      <c r="I395" s="673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6" t="n"/>
      <c r="B396" s="322" t="n"/>
      <c r="C396" s="322" t="n"/>
      <c r="D396" s="322" t="n"/>
      <c r="E396" s="322" t="n"/>
      <c r="F396" s="322" t="n"/>
      <c r="G396" s="322" t="n"/>
      <c r="H396" s="322" t="n"/>
      <c r="I396" s="322" t="n"/>
      <c r="J396" s="322" t="n"/>
      <c r="K396" s="322" t="n"/>
      <c r="L396" s="322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IFERROR(V395/H395,"0")</f>
        <v/>
      </c>
      <c r="W396" s="680">
        <f>IFERROR(W395/H395,"0")</f>
        <v/>
      </c>
      <c r="X396" s="680">
        <f>IFERROR(IF(X395="",0,X395),"0")</f>
        <v/>
      </c>
      <c r="Y396" s="681" t="n"/>
      <c r="Z396" s="681" t="n"/>
    </row>
    <row r="397">
      <c r="A397" s="322" t="n"/>
      <c r="B397" s="322" t="n"/>
      <c r="C397" s="322" t="n"/>
      <c r="D397" s="322" t="n"/>
      <c r="E397" s="322" t="n"/>
      <c r="F397" s="322" t="n"/>
      <c r="G397" s="322" t="n"/>
      <c r="H397" s="322" t="n"/>
      <c r="I397" s="322" t="n"/>
      <c r="J397" s="322" t="n"/>
      <c r="K397" s="322" t="n"/>
      <c r="L397" s="322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IFERROR(SUM(V395:V395),"0")</f>
        <v/>
      </c>
      <c r="W397" s="680">
        <f>IFERROR(SUM(W395:W395),"0")</f>
        <v/>
      </c>
      <c r="X397" s="43" t="n"/>
      <c r="Y397" s="681" t="n"/>
      <c r="Z397" s="681" t="n"/>
    </row>
    <row r="398" ht="27.75" customHeight="1">
      <c r="A398" s="344" t="inlineStr">
        <is>
          <t>Дугушка</t>
        </is>
      </c>
      <c r="B398" s="672" t="n"/>
      <c r="C398" s="672" t="n"/>
      <c r="D398" s="672" t="n"/>
      <c r="E398" s="672" t="n"/>
      <c r="F398" s="672" t="n"/>
      <c r="G398" s="672" t="n"/>
      <c r="H398" s="672" t="n"/>
      <c r="I398" s="672" t="n"/>
      <c r="J398" s="672" t="n"/>
      <c r="K398" s="672" t="n"/>
      <c r="L398" s="672" t="n"/>
      <c r="M398" s="672" t="n"/>
      <c r="N398" s="672" t="n"/>
      <c r="O398" s="672" t="n"/>
      <c r="P398" s="672" t="n"/>
      <c r="Q398" s="672" t="n"/>
      <c r="R398" s="672" t="n"/>
      <c r="S398" s="672" t="n"/>
      <c r="T398" s="672" t="n"/>
      <c r="U398" s="672" t="n"/>
      <c r="V398" s="672" t="n"/>
      <c r="W398" s="672" t="n"/>
      <c r="X398" s="672" t="n"/>
      <c r="Y398" s="55" t="n"/>
      <c r="Z398" s="55" t="n"/>
    </row>
    <row r="399" ht="16.5" customHeight="1">
      <c r="A399" s="333" t="inlineStr">
        <is>
          <t>Дугушка</t>
        </is>
      </c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322" t="n"/>
      <c r="N399" s="322" t="n"/>
      <c r="O399" s="322" t="n"/>
      <c r="P399" s="322" t="n"/>
      <c r="Q399" s="322" t="n"/>
      <c r="R399" s="322" t="n"/>
      <c r="S399" s="322" t="n"/>
      <c r="T399" s="322" t="n"/>
      <c r="U399" s="322" t="n"/>
      <c r="V399" s="322" t="n"/>
      <c r="W399" s="322" t="n"/>
      <c r="X399" s="322" t="n"/>
      <c r="Y399" s="333" t="n"/>
      <c r="Z399" s="333" t="n"/>
    </row>
    <row r="400" ht="14.25" customHeight="1">
      <c r="A400" s="327" t="inlineStr">
        <is>
          <t>Вареные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27" t="n"/>
      <c r="Z400" s="327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8" t="n">
        <v>4607091389067</v>
      </c>
      <c r="E401" s="641" t="n"/>
      <c r="F401" s="673" t="n">
        <v>0.88</v>
      </c>
      <c r="G401" s="38" t="n">
        <v>6</v>
      </c>
      <c r="H401" s="673" t="n">
        <v>5.28</v>
      </c>
      <c r="I401" s="673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5" t="n"/>
      <c r="P401" s="675" t="n"/>
      <c r="Q401" s="675" t="n"/>
      <c r="R401" s="641" t="n"/>
      <c r="S401" s="40" t="inlineStr"/>
      <c r="T401" s="40" t="inlineStr"/>
      <c r="U401" s="41" t="inlineStr">
        <is>
          <t>кг</t>
        </is>
      </c>
      <c r="V401" s="676" t="n">
        <v>0</v>
      </c>
      <c r="W401" s="677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8" t="n">
        <v>4607091383522</v>
      </c>
      <c r="E402" s="641" t="n"/>
      <c r="F402" s="673" t="n">
        <v>0.88</v>
      </c>
      <c r="G402" s="38" t="n">
        <v>6</v>
      </c>
      <c r="H402" s="673" t="n">
        <v>5.28</v>
      </c>
      <c r="I402" s="673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5" t="n"/>
      <c r="P402" s="675" t="n"/>
      <c r="Q402" s="675" t="n"/>
      <c r="R402" s="641" t="n"/>
      <c r="S402" s="40" t="inlineStr"/>
      <c r="T402" s="40" t="inlineStr"/>
      <c r="U402" s="41" t="inlineStr">
        <is>
          <t>кг</t>
        </is>
      </c>
      <c r="V402" s="676" t="n">
        <v>0</v>
      </c>
      <c r="W402" s="677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8" t="n">
        <v>4607091384437</v>
      </c>
      <c r="E403" s="641" t="n"/>
      <c r="F403" s="673" t="n">
        <v>0.88</v>
      </c>
      <c r="G403" s="38" t="n">
        <v>6</v>
      </c>
      <c r="H403" s="673" t="n">
        <v>5.28</v>
      </c>
      <c r="I403" s="673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5" t="n"/>
      <c r="P403" s="675" t="n"/>
      <c r="Q403" s="675" t="n"/>
      <c r="R403" s="641" t="n"/>
      <c r="S403" s="40" t="inlineStr"/>
      <c r="T403" s="40" t="inlineStr"/>
      <c r="U403" s="41" t="inlineStr">
        <is>
          <t>кг</t>
        </is>
      </c>
      <c r="V403" s="676" t="n">
        <v>0</v>
      </c>
      <c r="W403" s="677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8" t="n">
        <v>4607091389104</v>
      </c>
      <c r="E404" s="641" t="n"/>
      <c r="F404" s="673" t="n">
        <v>0.88</v>
      </c>
      <c r="G404" s="38" t="n">
        <v>6</v>
      </c>
      <c r="H404" s="673" t="n">
        <v>5.28</v>
      </c>
      <c r="I404" s="673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5" t="n"/>
      <c r="P404" s="675" t="n"/>
      <c r="Q404" s="675" t="n"/>
      <c r="R404" s="641" t="n"/>
      <c r="S404" s="40" t="inlineStr"/>
      <c r="T404" s="40" t="inlineStr"/>
      <c r="U404" s="41" t="inlineStr">
        <is>
          <t>кг</t>
        </is>
      </c>
      <c r="V404" s="676" t="n">
        <v>0</v>
      </c>
      <c r="W404" s="677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8" t="n">
        <v>4680115880603</v>
      </c>
      <c r="E405" s="641" t="n"/>
      <c r="F405" s="673" t="n">
        <v>0.6</v>
      </c>
      <c r="G405" s="38" t="n">
        <v>6</v>
      </c>
      <c r="H405" s="673" t="n">
        <v>3.6</v>
      </c>
      <c r="I405" s="67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8" t="n">
        <v>4607091389999</v>
      </c>
      <c r="E406" s="641" t="n"/>
      <c r="F406" s="673" t="n">
        <v>0.6</v>
      </c>
      <c r="G406" s="38" t="n">
        <v>6</v>
      </c>
      <c r="H406" s="673" t="n">
        <v>3.6</v>
      </c>
      <c r="I406" s="673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8" t="n">
        <v>4680115882782</v>
      </c>
      <c r="E407" s="641" t="n"/>
      <c r="F407" s="673" t="n">
        <v>0.6</v>
      </c>
      <c r="G407" s="38" t="n">
        <v>6</v>
      </c>
      <c r="H407" s="673" t="n">
        <v>3.6</v>
      </c>
      <c r="I407" s="673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8" t="n">
        <v>4607091389098</v>
      </c>
      <c r="E408" s="641" t="n"/>
      <c r="F408" s="673" t="n">
        <v>0.4</v>
      </c>
      <c r="G408" s="38" t="n">
        <v>6</v>
      </c>
      <c r="H408" s="673" t="n">
        <v>2.4</v>
      </c>
      <c r="I408" s="673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9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8" t="n">
        <v>4607091389982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9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6" t="n"/>
      <c r="B410" s="322" t="n"/>
      <c r="C410" s="322" t="n"/>
      <c r="D410" s="322" t="n"/>
      <c r="E410" s="322" t="n"/>
      <c r="F410" s="322" t="n"/>
      <c r="G410" s="322" t="n"/>
      <c r="H410" s="322" t="n"/>
      <c r="I410" s="322" t="n"/>
      <c r="J410" s="322" t="n"/>
      <c r="K410" s="322" t="n"/>
      <c r="L410" s="322" t="n"/>
      <c r="M410" s="678" t="n"/>
      <c r="N410" s="679" t="inlineStr">
        <is>
          <t>Итого</t>
        </is>
      </c>
      <c r="O410" s="649" t="n"/>
      <c r="P410" s="649" t="n"/>
      <c r="Q410" s="649" t="n"/>
      <c r="R410" s="649" t="n"/>
      <c r="S410" s="649" t="n"/>
      <c r="T410" s="650" t="n"/>
      <c r="U410" s="43" t="inlineStr">
        <is>
          <t>кор</t>
        </is>
      </c>
      <c r="V410" s="680">
        <f>IFERROR(V401/H401,"0")+IFERROR(V402/H402,"0")+IFERROR(V403/H403,"0")+IFERROR(V404/H404,"0")+IFERROR(V405/H405,"0")+IFERROR(V406/H406,"0")+IFERROR(V407/H407,"0")+IFERROR(V408/H408,"0")+IFERROR(V409/H409,"0")</f>
        <v/>
      </c>
      <c r="W410" s="680">
        <f>IFERROR(W401/H401,"0")+IFERROR(W402/H402,"0")+IFERROR(W403/H403,"0")+IFERROR(W404/H404,"0")+IFERROR(W405/H405,"0")+IFERROR(W406/H406,"0")+IFERROR(W407/H407,"0")+IFERROR(W408/H408,"0")+IFERROR(W409/H409,"0")</f>
        <v/>
      </c>
      <c r="X410" s="680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81" t="n"/>
      <c r="Z410" s="681" t="n"/>
    </row>
    <row r="411">
      <c r="A411" s="322" t="n"/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678" t="n"/>
      <c r="N411" s="679" t="inlineStr">
        <is>
          <t>Итого</t>
        </is>
      </c>
      <c r="O411" s="649" t="n"/>
      <c r="P411" s="649" t="n"/>
      <c r="Q411" s="649" t="n"/>
      <c r="R411" s="649" t="n"/>
      <c r="S411" s="649" t="n"/>
      <c r="T411" s="650" t="n"/>
      <c r="U411" s="43" t="inlineStr">
        <is>
          <t>кг</t>
        </is>
      </c>
      <c r="V411" s="680">
        <f>IFERROR(SUM(V401:V409),"0")</f>
        <v/>
      </c>
      <c r="W411" s="680">
        <f>IFERROR(SUM(W401:W409),"0")</f>
        <v/>
      </c>
      <c r="X411" s="43" t="n"/>
      <c r="Y411" s="681" t="n"/>
      <c r="Z411" s="681" t="n"/>
    </row>
    <row r="412" ht="14.25" customHeight="1">
      <c r="A412" s="327" t="inlineStr">
        <is>
          <t>Ветчины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27" t="n"/>
      <c r="Z412" s="327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8" t="n">
        <v>4607091388930</v>
      </c>
      <c r="E413" s="641" t="n"/>
      <c r="F413" s="673" t="n">
        <v>0.88</v>
      </c>
      <c r="G413" s="38" t="n">
        <v>6</v>
      </c>
      <c r="H413" s="673" t="n">
        <v>5.28</v>
      </c>
      <c r="I413" s="67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HYPERLINK("https://abi.ru/products/Охлажденные/Дугушка/Дугушка/Ветчины/P003146/","Ветчины Дугушка Дугушка Вес б/о Дугушка")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0</v>
      </c>
      <c r="W413" s="67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8" t="n">
        <v>4680115880054</v>
      </c>
      <c r="E414" s="641" t="n"/>
      <c r="F414" s="673" t="n">
        <v>0.6</v>
      </c>
      <c r="G414" s="38" t="n">
        <v>6</v>
      </c>
      <c r="H414" s="673" t="n">
        <v>3.6</v>
      </c>
      <c r="I414" s="67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3">
        <f>HYPERLINK("https://abi.ru/products/Охлажденные/Дугушка/Дугушка/Ветчины/P002993/","Ветчины «Дугушка» Фикс.вес 0,6 П/а ТМ «Дугушка»")</f>
        <v/>
      </c>
      <c r="O414" s="675" t="n"/>
      <c r="P414" s="675" t="n"/>
      <c r="Q414" s="675" t="n"/>
      <c r="R414" s="641" t="n"/>
      <c r="S414" s="40" t="inlineStr"/>
      <c r="T414" s="40" t="inlineStr"/>
      <c r="U414" s="41" t="inlineStr">
        <is>
          <t>кг</t>
        </is>
      </c>
      <c r="V414" s="676" t="n">
        <v>0</v>
      </c>
      <c r="W414" s="67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6" t="n"/>
      <c r="B415" s="322" t="n"/>
      <c r="C415" s="322" t="n"/>
      <c r="D415" s="322" t="n"/>
      <c r="E415" s="322" t="n"/>
      <c r="F415" s="322" t="n"/>
      <c r="G415" s="322" t="n"/>
      <c r="H415" s="322" t="n"/>
      <c r="I415" s="322" t="n"/>
      <c r="J415" s="322" t="n"/>
      <c r="K415" s="322" t="n"/>
      <c r="L415" s="322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кор</t>
        </is>
      </c>
      <c r="V415" s="680">
        <f>IFERROR(V413/H413,"0")+IFERROR(V414/H414,"0")</f>
        <v/>
      </c>
      <c r="W415" s="680">
        <f>IFERROR(W413/H413,"0")+IFERROR(W414/H414,"0")</f>
        <v/>
      </c>
      <c r="X415" s="680">
        <f>IFERROR(IF(X413="",0,X413),"0")+IFERROR(IF(X414="",0,X414),"0")</f>
        <v/>
      </c>
      <c r="Y415" s="681" t="n"/>
      <c r="Z415" s="681" t="n"/>
    </row>
    <row r="416">
      <c r="A416" s="322" t="n"/>
      <c r="B416" s="322" t="n"/>
      <c r="C416" s="322" t="n"/>
      <c r="D416" s="322" t="n"/>
      <c r="E416" s="322" t="n"/>
      <c r="F416" s="322" t="n"/>
      <c r="G416" s="322" t="n"/>
      <c r="H416" s="322" t="n"/>
      <c r="I416" s="322" t="n"/>
      <c r="J416" s="322" t="n"/>
      <c r="K416" s="322" t="n"/>
      <c r="L416" s="322" t="n"/>
      <c r="M416" s="678" t="n"/>
      <c r="N416" s="679" t="inlineStr">
        <is>
          <t>Итого</t>
        </is>
      </c>
      <c r="O416" s="649" t="n"/>
      <c r="P416" s="649" t="n"/>
      <c r="Q416" s="649" t="n"/>
      <c r="R416" s="649" t="n"/>
      <c r="S416" s="649" t="n"/>
      <c r="T416" s="650" t="n"/>
      <c r="U416" s="43" t="inlineStr">
        <is>
          <t>кг</t>
        </is>
      </c>
      <c r="V416" s="680">
        <f>IFERROR(SUM(V413:V414),"0")</f>
        <v/>
      </c>
      <c r="W416" s="680">
        <f>IFERROR(SUM(W413:W414),"0")</f>
        <v/>
      </c>
      <c r="X416" s="43" t="n"/>
      <c r="Y416" s="681" t="n"/>
      <c r="Z416" s="681" t="n"/>
    </row>
    <row r="417" ht="14.25" customHeight="1">
      <c r="A417" s="327" t="inlineStr">
        <is>
          <t>Копченые колбасы</t>
        </is>
      </c>
      <c r="B417" s="322" t="n"/>
      <c r="C417" s="322" t="n"/>
      <c r="D417" s="322" t="n"/>
      <c r="E417" s="322" t="n"/>
      <c r="F417" s="322" t="n"/>
      <c r="G417" s="322" t="n"/>
      <c r="H417" s="322" t="n"/>
      <c r="I417" s="322" t="n"/>
      <c r="J417" s="322" t="n"/>
      <c r="K417" s="322" t="n"/>
      <c r="L417" s="322" t="n"/>
      <c r="M417" s="322" t="n"/>
      <c r="N417" s="322" t="n"/>
      <c r="O417" s="322" t="n"/>
      <c r="P417" s="322" t="n"/>
      <c r="Q417" s="322" t="n"/>
      <c r="R417" s="322" t="n"/>
      <c r="S417" s="322" t="n"/>
      <c r="T417" s="322" t="n"/>
      <c r="U417" s="322" t="n"/>
      <c r="V417" s="322" t="n"/>
      <c r="W417" s="322" t="n"/>
      <c r="X417" s="322" t="n"/>
      <c r="Y417" s="327" t="n"/>
      <c r="Z417" s="327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8" t="n">
        <v>4680115883116</v>
      </c>
      <c r="E418" s="641" t="n"/>
      <c r="F418" s="673" t="n">
        <v>0.88</v>
      </c>
      <c r="G418" s="38" t="n">
        <v>6</v>
      </c>
      <c r="H418" s="673" t="n">
        <v>5.28</v>
      </c>
      <c r="I418" s="67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0</v>
      </c>
      <c r="W418" s="67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8" t="n">
        <v>4680115883093</v>
      </c>
      <c r="E419" s="641" t="n"/>
      <c r="F419" s="673" t="n">
        <v>0.88</v>
      </c>
      <c r="G419" s="38" t="n">
        <v>6</v>
      </c>
      <c r="H419" s="673" t="n">
        <v>5.28</v>
      </c>
      <c r="I419" s="673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5" t="n"/>
      <c r="P419" s="675" t="n"/>
      <c r="Q419" s="675" t="n"/>
      <c r="R419" s="641" t="n"/>
      <c r="S419" s="40" t="inlineStr"/>
      <c r="T419" s="40" t="inlineStr"/>
      <c r="U419" s="41" t="inlineStr">
        <is>
          <t>кг</t>
        </is>
      </c>
      <c r="V419" s="676" t="n">
        <v>0</v>
      </c>
      <c r="W419" s="67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8" t="n">
        <v>4680115883109</v>
      </c>
      <c r="E420" s="641" t="n"/>
      <c r="F420" s="673" t="n">
        <v>0.88</v>
      </c>
      <c r="G420" s="38" t="n">
        <v>6</v>
      </c>
      <c r="H420" s="673" t="n">
        <v>5.28</v>
      </c>
      <c r="I420" s="673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5" t="n"/>
      <c r="P420" s="675" t="n"/>
      <c r="Q420" s="675" t="n"/>
      <c r="R420" s="641" t="n"/>
      <c r="S420" s="40" t="inlineStr"/>
      <c r="T420" s="40" t="inlineStr"/>
      <c r="U420" s="41" t="inlineStr">
        <is>
          <t>кг</t>
        </is>
      </c>
      <c r="V420" s="676" t="n">
        <v>0</v>
      </c>
      <c r="W420" s="677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8" t="n">
        <v>4680115882072</v>
      </c>
      <c r="E421" s="641" t="n"/>
      <c r="F421" s="673" t="n">
        <v>0.6</v>
      </c>
      <c r="G421" s="38" t="n">
        <v>6</v>
      </c>
      <c r="H421" s="673" t="n">
        <v>3.6</v>
      </c>
      <c r="I421" s="673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7" t="inlineStr">
        <is>
          <t>В/к колбасы «Рубленая Запеченная» Фикс.вес 0,6 Вектор ТМ «Дугушка»</t>
        </is>
      </c>
      <c r="O421" s="675" t="n"/>
      <c r="P421" s="675" t="n"/>
      <c r="Q421" s="675" t="n"/>
      <c r="R421" s="641" t="n"/>
      <c r="S421" s="40" t="inlineStr"/>
      <c r="T421" s="40" t="inlineStr"/>
      <c r="U421" s="41" t="inlineStr">
        <is>
          <t>кг</t>
        </is>
      </c>
      <c r="V421" s="676" t="n">
        <v>0</v>
      </c>
      <c r="W421" s="67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8" t="n">
        <v>4680115882102</v>
      </c>
      <c r="E422" s="641" t="n"/>
      <c r="F422" s="673" t="n">
        <v>0.6</v>
      </c>
      <c r="G422" s="38" t="n">
        <v>6</v>
      </c>
      <c r="H422" s="673" t="n">
        <v>3.6</v>
      </c>
      <c r="I422" s="673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8" t="inlineStr">
        <is>
          <t>В/к колбасы «Салями Запеченая» Фикс.вес 0,6 Вектор ТМ «Дугушка»</t>
        </is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8" t="n">
        <v>4680115882096</v>
      </c>
      <c r="E423" s="641" t="n"/>
      <c r="F423" s="673" t="n">
        <v>0.6</v>
      </c>
      <c r="G423" s="38" t="n">
        <v>6</v>
      </c>
      <c r="H423" s="673" t="n">
        <v>3.6</v>
      </c>
      <c r="I423" s="673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9" t="inlineStr">
        <is>
          <t>В/к колбасы «Сервелат Запеченный» Фикс.вес 0,6 Вектор ТМ «Дугушка»</t>
        </is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0</v>
      </c>
      <c r="W423" s="67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6" t="n"/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678" t="n"/>
      <c r="N424" s="679" t="inlineStr">
        <is>
          <t>Итого</t>
        </is>
      </c>
      <c r="O424" s="649" t="n"/>
      <c r="P424" s="649" t="n"/>
      <c r="Q424" s="649" t="n"/>
      <c r="R424" s="649" t="n"/>
      <c r="S424" s="649" t="n"/>
      <c r="T424" s="650" t="n"/>
      <c r="U424" s="43" t="inlineStr">
        <is>
          <t>кор</t>
        </is>
      </c>
      <c r="V424" s="680">
        <f>IFERROR(V418/H418,"0")+IFERROR(V419/H419,"0")+IFERROR(V420/H420,"0")+IFERROR(V421/H421,"0")+IFERROR(V422/H422,"0")+IFERROR(V423/H423,"0")</f>
        <v/>
      </c>
      <c r="W424" s="680">
        <f>IFERROR(W418/H418,"0")+IFERROR(W419/H419,"0")+IFERROR(W420/H420,"0")+IFERROR(W421/H421,"0")+IFERROR(W422/H422,"0")+IFERROR(W423/H423,"0")</f>
        <v/>
      </c>
      <c r="X424" s="680">
        <f>IFERROR(IF(X418="",0,X418),"0")+IFERROR(IF(X419="",0,X419),"0")+IFERROR(IF(X420="",0,X420),"0")+IFERROR(IF(X421="",0,X421),"0")+IFERROR(IF(X422="",0,X422),"0")+IFERROR(IF(X423="",0,X423),"0")</f>
        <v/>
      </c>
      <c r="Y424" s="681" t="n"/>
      <c r="Z424" s="681" t="n"/>
    </row>
    <row r="425">
      <c r="A425" s="322" t="n"/>
      <c r="B425" s="322" t="n"/>
      <c r="C425" s="322" t="n"/>
      <c r="D425" s="322" t="n"/>
      <c r="E425" s="322" t="n"/>
      <c r="F425" s="322" t="n"/>
      <c r="G425" s="322" t="n"/>
      <c r="H425" s="322" t="n"/>
      <c r="I425" s="322" t="n"/>
      <c r="J425" s="322" t="n"/>
      <c r="K425" s="322" t="n"/>
      <c r="L425" s="322" t="n"/>
      <c r="M425" s="678" t="n"/>
      <c r="N425" s="679" t="inlineStr">
        <is>
          <t>Итого</t>
        </is>
      </c>
      <c r="O425" s="649" t="n"/>
      <c r="P425" s="649" t="n"/>
      <c r="Q425" s="649" t="n"/>
      <c r="R425" s="649" t="n"/>
      <c r="S425" s="649" t="n"/>
      <c r="T425" s="650" t="n"/>
      <c r="U425" s="43" t="inlineStr">
        <is>
          <t>кг</t>
        </is>
      </c>
      <c r="V425" s="680">
        <f>IFERROR(SUM(V418:V423),"0")</f>
        <v/>
      </c>
      <c r="W425" s="680">
        <f>IFERROR(SUM(W418:W423),"0")</f>
        <v/>
      </c>
      <c r="X425" s="43" t="n"/>
      <c r="Y425" s="681" t="n"/>
      <c r="Z425" s="681" t="n"/>
    </row>
    <row r="426" ht="14.25" customHeight="1">
      <c r="A426" s="327" t="inlineStr">
        <is>
          <t>Сосиски</t>
        </is>
      </c>
      <c r="B426" s="322" t="n"/>
      <c r="C426" s="322" t="n"/>
      <c r="D426" s="322" t="n"/>
      <c r="E426" s="322" t="n"/>
      <c r="F426" s="322" t="n"/>
      <c r="G426" s="322" t="n"/>
      <c r="H426" s="322" t="n"/>
      <c r="I426" s="322" t="n"/>
      <c r="J426" s="322" t="n"/>
      <c r="K426" s="322" t="n"/>
      <c r="L426" s="322" t="n"/>
      <c r="M426" s="322" t="n"/>
      <c r="N426" s="322" t="n"/>
      <c r="O426" s="322" t="n"/>
      <c r="P426" s="322" t="n"/>
      <c r="Q426" s="322" t="n"/>
      <c r="R426" s="322" t="n"/>
      <c r="S426" s="322" t="n"/>
      <c r="T426" s="322" t="n"/>
      <c r="U426" s="322" t="n"/>
      <c r="V426" s="322" t="n"/>
      <c r="W426" s="322" t="n"/>
      <c r="X426" s="322" t="n"/>
      <c r="Y426" s="327" t="n"/>
      <c r="Z426" s="327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8" t="n">
        <v>4607091383409</v>
      </c>
      <c r="E427" s="641" t="n"/>
      <c r="F427" s="673" t="n">
        <v>1.3</v>
      </c>
      <c r="G427" s="38" t="n">
        <v>6</v>
      </c>
      <c r="H427" s="673" t="n">
        <v>7.8</v>
      </c>
      <c r="I427" s="673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10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8" t="n">
        <v>4607091383416</v>
      </c>
      <c r="E428" s="641" t="n"/>
      <c r="F428" s="673" t="n">
        <v>1.3</v>
      </c>
      <c r="G428" s="38" t="n">
        <v>6</v>
      </c>
      <c r="H428" s="673" t="n">
        <v>7.8</v>
      </c>
      <c r="I428" s="673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1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5" t="n"/>
      <c r="P428" s="675" t="n"/>
      <c r="Q428" s="675" t="n"/>
      <c r="R428" s="641" t="n"/>
      <c r="S428" s="40" t="inlineStr"/>
      <c r="T428" s="40" t="inlineStr"/>
      <c r="U428" s="41" t="inlineStr">
        <is>
          <t>кг</t>
        </is>
      </c>
      <c r="V428" s="676" t="n">
        <v>0</v>
      </c>
      <c r="W428" s="677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6" t="n"/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кор</t>
        </is>
      </c>
      <c r="V429" s="680">
        <f>IFERROR(V427/H427,"0")+IFERROR(V428/H428,"0")</f>
        <v/>
      </c>
      <c r="W429" s="680">
        <f>IFERROR(W427/H427,"0")+IFERROR(W428/H428,"0")</f>
        <v/>
      </c>
      <c r="X429" s="680">
        <f>IFERROR(IF(X427="",0,X427),"0")+IFERROR(IF(X428="",0,X428),"0")</f>
        <v/>
      </c>
      <c r="Y429" s="681" t="n"/>
      <c r="Z429" s="681" t="n"/>
    </row>
    <row r="430">
      <c r="A430" s="322" t="n"/>
      <c r="B430" s="322" t="n"/>
      <c r="C430" s="322" t="n"/>
      <c r="D430" s="322" t="n"/>
      <c r="E430" s="322" t="n"/>
      <c r="F430" s="322" t="n"/>
      <c r="G430" s="322" t="n"/>
      <c r="H430" s="322" t="n"/>
      <c r="I430" s="322" t="n"/>
      <c r="J430" s="322" t="n"/>
      <c r="K430" s="322" t="n"/>
      <c r="L430" s="322" t="n"/>
      <c r="M430" s="678" t="n"/>
      <c r="N430" s="679" t="inlineStr">
        <is>
          <t>Итого</t>
        </is>
      </c>
      <c r="O430" s="649" t="n"/>
      <c r="P430" s="649" t="n"/>
      <c r="Q430" s="649" t="n"/>
      <c r="R430" s="649" t="n"/>
      <c r="S430" s="649" t="n"/>
      <c r="T430" s="650" t="n"/>
      <c r="U430" s="43" t="inlineStr">
        <is>
          <t>кг</t>
        </is>
      </c>
      <c r="V430" s="680">
        <f>IFERROR(SUM(V427:V428),"0")</f>
        <v/>
      </c>
      <c r="W430" s="680">
        <f>IFERROR(SUM(W427:W428),"0")</f>
        <v/>
      </c>
      <c r="X430" s="43" t="n"/>
      <c r="Y430" s="681" t="n"/>
      <c r="Z430" s="681" t="n"/>
    </row>
    <row r="431" ht="27.75" customHeight="1">
      <c r="A431" s="344" t="inlineStr">
        <is>
          <t>Зареченские</t>
        </is>
      </c>
      <c r="B431" s="672" t="n"/>
      <c r="C431" s="672" t="n"/>
      <c r="D431" s="672" t="n"/>
      <c r="E431" s="672" t="n"/>
      <c r="F431" s="672" t="n"/>
      <c r="G431" s="672" t="n"/>
      <c r="H431" s="672" t="n"/>
      <c r="I431" s="672" t="n"/>
      <c r="J431" s="672" t="n"/>
      <c r="K431" s="672" t="n"/>
      <c r="L431" s="672" t="n"/>
      <c r="M431" s="672" t="n"/>
      <c r="N431" s="672" t="n"/>
      <c r="O431" s="672" t="n"/>
      <c r="P431" s="672" t="n"/>
      <c r="Q431" s="672" t="n"/>
      <c r="R431" s="672" t="n"/>
      <c r="S431" s="672" t="n"/>
      <c r="T431" s="672" t="n"/>
      <c r="U431" s="672" t="n"/>
      <c r="V431" s="672" t="n"/>
      <c r="W431" s="672" t="n"/>
      <c r="X431" s="672" t="n"/>
      <c r="Y431" s="55" t="n"/>
      <c r="Z431" s="55" t="n"/>
    </row>
    <row r="432" ht="16.5" customHeight="1">
      <c r="A432" s="333" t="inlineStr">
        <is>
          <t>Зареченские продукты</t>
        </is>
      </c>
      <c r="B432" s="322" t="n"/>
      <c r="C432" s="322" t="n"/>
      <c r="D432" s="322" t="n"/>
      <c r="E432" s="322" t="n"/>
      <c r="F432" s="322" t="n"/>
      <c r="G432" s="322" t="n"/>
      <c r="H432" s="322" t="n"/>
      <c r="I432" s="322" t="n"/>
      <c r="J432" s="322" t="n"/>
      <c r="K432" s="322" t="n"/>
      <c r="L432" s="322" t="n"/>
      <c r="M432" s="322" t="n"/>
      <c r="N432" s="322" t="n"/>
      <c r="O432" s="322" t="n"/>
      <c r="P432" s="322" t="n"/>
      <c r="Q432" s="322" t="n"/>
      <c r="R432" s="322" t="n"/>
      <c r="S432" s="322" t="n"/>
      <c r="T432" s="322" t="n"/>
      <c r="U432" s="322" t="n"/>
      <c r="V432" s="322" t="n"/>
      <c r="W432" s="322" t="n"/>
      <c r="X432" s="322" t="n"/>
      <c r="Y432" s="333" t="n"/>
      <c r="Z432" s="333" t="n"/>
    </row>
    <row r="433" ht="14.25" customHeight="1">
      <c r="A433" s="327" t="inlineStr">
        <is>
          <t>Вареные колбасы</t>
        </is>
      </c>
      <c r="B433" s="322" t="n"/>
      <c r="C433" s="322" t="n"/>
      <c r="D433" s="322" t="n"/>
      <c r="E433" s="322" t="n"/>
      <c r="F433" s="322" t="n"/>
      <c r="G433" s="322" t="n"/>
      <c r="H433" s="322" t="n"/>
      <c r="I433" s="322" t="n"/>
      <c r="J433" s="322" t="n"/>
      <c r="K433" s="322" t="n"/>
      <c r="L433" s="322" t="n"/>
      <c r="M433" s="322" t="n"/>
      <c r="N433" s="322" t="n"/>
      <c r="O433" s="322" t="n"/>
      <c r="P433" s="322" t="n"/>
      <c r="Q433" s="322" t="n"/>
      <c r="R433" s="322" t="n"/>
      <c r="S433" s="322" t="n"/>
      <c r="T433" s="322" t="n"/>
      <c r="U433" s="322" t="n"/>
      <c r="V433" s="322" t="n"/>
      <c r="W433" s="322" t="n"/>
      <c r="X433" s="322" t="n"/>
      <c r="Y433" s="327" t="n"/>
      <c r="Z433" s="327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8" t="n">
        <v>4640242180441</v>
      </c>
      <c r="E434" s="641" t="n"/>
      <c r="F434" s="673" t="n">
        <v>1.5</v>
      </c>
      <c r="G434" s="38" t="n">
        <v>8</v>
      </c>
      <c r="H434" s="673" t="n">
        <v>12</v>
      </c>
      <c r="I434" s="673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2" t="inlineStr">
        <is>
          <t>Вареные колбасы «Муромская» Весовой п/а ТМ «Зареченские»</t>
        </is>
      </c>
      <c r="O434" s="675" t="n"/>
      <c r="P434" s="675" t="n"/>
      <c r="Q434" s="675" t="n"/>
      <c r="R434" s="641" t="n"/>
      <c r="S434" s="40" t="inlineStr"/>
      <c r="T434" s="40" t="inlineStr"/>
      <c r="U434" s="41" t="inlineStr">
        <is>
          <t>кг</t>
        </is>
      </c>
      <c r="V434" s="676" t="n">
        <v>0</v>
      </c>
      <c r="W434" s="677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8" t="n">
        <v>4640242180564</v>
      </c>
      <c r="E435" s="641" t="n"/>
      <c r="F435" s="673" t="n">
        <v>1.5</v>
      </c>
      <c r="G435" s="38" t="n">
        <v>8</v>
      </c>
      <c r="H435" s="673" t="n">
        <v>12</v>
      </c>
      <c r="I435" s="673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3" t="inlineStr">
        <is>
          <t>Вареные колбасы «Нежная» НТУ Весовые П/а ТМ «Зареченские»</t>
        </is>
      </c>
      <c r="O435" s="675" t="n"/>
      <c r="P435" s="675" t="n"/>
      <c r="Q435" s="675" t="n"/>
      <c r="R435" s="641" t="n"/>
      <c r="S435" s="40" t="inlineStr"/>
      <c r="T435" s="40" t="inlineStr"/>
      <c r="U435" s="41" t="inlineStr">
        <is>
          <t>кг</t>
        </is>
      </c>
      <c r="V435" s="676" t="n">
        <v>0</v>
      </c>
      <c r="W435" s="67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6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78" t="n"/>
      <c r="N436" s="679" t="inlineStr">
        <is>
          <t>Итого</t>
        </is>
      </c>
      <c r="O436" s="649" t="n"/>
      <c r="P436" s="649" t="n"/>
      <c r="Q436" s="649" t="n"/>
      <c r="R436" s="649" t="n"/>
      <c r="S436" s="649" t="n"/>
      <c r="T436" s="650" t="n"/>
      <c r="U436" s="43" t="inlineStr">
        <is>
          <t>кор</t>
        </is>
      </c>
      <c r="V436" s="680">
        <f>IFERROR(V434/H434,"0")+IFERROR(V435/H435,"0")</f>
        <v/>
      </c>
      <c r="W436" s="680">
        <f>IFERROR(W434/H434,"0")+IFERROR(W435/H435,"0")</f>
        <v/>
      </c>
      <c r="X436" s="680">
        <f>IFERROR(IF(X434="",0,X434),"0")+IFERROR(IF(X435="",0,X435),"0")</f>
        <v/>
      </c>
      <c r="Y436" s="681" t="n"/>
      <c r="Z436" s="681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78" t="n"/>
      <c r="N437" s="679" t="inlineStr">
        <is>
          <t>Итого</t>
        </is>
      </c>
      <c r="O437" s="649" t="n"/>
      <c r="P437" s="649" t="n"/>
      <c r="Q437" s="649" t="n"/>
      <c r="R437" s="649" t="n"/>
      <c r="S437" s="649" t="n"/>
      <c r="T437" s="650" t="n"/>
      <c r="U437" s="43" t="inlineStr">
        <is>
          <t>кг</t>
        </is>
      </c>
      <c r="V437" s="680">
        <f>IFERROR(SUM(V434:V435),"0")</f>
        <v/>
      </c>
      <c r="W437" s="680">
        <f>IFERROR(SUM(W434:W435),"0")</f>
        <v/>
      </c>
      <c r="X437" s="43" t="n"/>
      <c r="Y437" s="681" t="n"/>
      <c r="Z437" s="681" t="n"/>
    </row>
    <row r="438" ht="14.25" customHeight="1">
      <c r="A438" s="327" t="inlineStr">
        <is>
          <t>Ветчины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27" t="n"/>
      <c r="Z438" s="327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8" t="n">
        <v>4640242180526</v>
      </c>
      <c r="E439" s="641" t="n"/>
      <c r="F439" s="673" t="n">
        <v>1.8</v>
      </c>
      <c r="G439" s="38" t="n">
        <v>6</v>
      </c>
      <c r="H439" s="673" t="n">
        <v>10.8</v>
      </c>
      <c r="I439" s="673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Ветчины «Нежная» Весовой п/а ТМ «Зареченские» большой батон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8" t="n">
        <v>4640242180519</v>
      </c>
      <c r="E440" s="641" t="n"/>
      <c r="F440" s="673" t="n">
        <v>1.35</v>
      </c>
      <c r="G440" s="38" t="n">
        <v>8</v>
      </c>
      <c r="H440" s="673" t="n">
        <v>10.8</v>
      </c>
      <c r="I440" s="673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5" t="inlineStr">
        <is>
          <t>Ветчины «Нежная» Весовой п/а ТМ «Зареченские»</t>
        </is>
      </c>
      <c r="O440" s="675" t="n"/>
      <c r="P440" s="675" t="n"/>
      <c r="Q440" s="675" t="n"/>
      <c r="R440" s="641" t="n"/>
      <c r="S440" s="40" t="inlineStr"/>
      <c r="T440" s="40" t="inlineStr"/>
      <c r="U440" s="41" t="inlineStr">
        <is>
          <t>кг</t>
        </is>
      </c>
      <c r="V440" s="676" t="n">
        <v>0</v>
      </c>
      <c r="W440" s="677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6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кор</t>
        </is>
      </c>
      <c r="V441" s="680">
        <f>IFERROR(V439/H439,"0")+IFERROR(V440/H440,"0")</f>
        <v/>
      </c>
      <c r="W441" s="680">
        <f>IFERROR(W439/H439,"0")+IFERROR(W440/H440,"0")</f>
        <v/>
      </c>
      <c r="X441" s="680">
        <f>IFERROR(IF(X439="",0,X439),"0")+IFERROR(IF(X440="",0,X440),"0")</f>
        <v/>
      </c>
      <c r="Y441" s="681" t="n"/>
      <c r="Z441" s="681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78" t="n"/>
      <c r="N442" s="679" t="inlineStr">
        <is>
          <t>Итого</t>
        </is>
      </c>
      <c r="O442" s="649" t="n"/>
      <c r="P442" s="649" t="n"/>
      <c r="Q442" s="649" t="n"/>
      <c r="R442" s="649" t="n"/>
      <c r="S442" s="649" t="n"/>
      <c r="T442" s="650" t="n"/>
      <c r="U442" s="43" t="inlineStr">
        <is>
          <t>кг</t>
        </is>
      </c>
      <c r="V442" s="680">
        <f>IFERROR(SUM(V439:V440),"0")</f>
        <v/>
      </c>
      <c r="W442" s="680">
        <f>IFERROR(SUM(W439:W440),"0")</f>
        <v/>
      </c>
      <c r="X442" s="43" t="n"/>
      <c r="Y442" s="681" t="n"/>
      <c r="Z442" s="681" t="n"/>
    </row>
    <row r="443" ht="14.25" customHeight="1">
      <c r="A443" s="327" t="inlineStr">
        <is>
          <t>Копченые колбасы</t>
        </is>
      </c>
      <c r="B443" s="322" t="n"/>
      <c r="C443" s="322" t="n"/>
      <c r="D443" s="322" t="n"/>
      <c r="E443" s="322" t="n"/>
      <c r="F443" s="322" t="n"/>
      <c r="G443" s="322" t="n"/>
      <c r="H443" s="322" t="n"/>
      <c r="I443" s="322" t="n"/>
      <c r="J443" s="322" t="n"/>
      <c r="K443" s="322" t="n"/>
      <c r="L443" s="322" t="n"/>
      <c r="M443" s="322" t="n"/>
      <c r="N443" s="322" t="n"/>
      <c r="O443" s="322" t="n"/>
      <c r="P443" s="322" t="n"/>
      <c r="Q443" s="322" t="n"/>
      <c r="R443" s="322" t="n"/>
      <c r="S443" s="322" t="n"/>
      <c r="T443" s="322" t="n"/>
      <c r="U443" s="322" t="n"/>
      <c r="V443" s="322" t="n"/>
      <c r="W443" s="322" t="n"/>
      <c r="X443" s="322" t="n"/>
      <c r="Y443" s="327" t="n"/>
      <c r="Z443" s="327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8" t="n">
        <v>4640242180816</v>
      </c>
      <c r="E444" s="641" t="n"/>
      <c r="F444" s="673" t="n">
        <v>0.7</v>
      </c>
      <c r="G444" s="38" t="n">
        <v>6</v>
      </c>
      <c r="H444" s="673" t="n">
        <v>4.2</v>
      </c>
      <c r="I444" s="673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6" t="inlineStr">
        <is>
          <t>Копченые колбасы «Сервелат Пражский» Весовой фиброуз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8" t="n">
        <v>4640242180595</v>
      </c>
      <c r="E445" s="641" t="n"/>
      <c r="F445" s="673" t="n">
        <v>0.7</v>
      </c>
      <c r="G445" s="38" t="n">
        <v>6</v>
      </c>
      <c r="H445" s="673" t="n">
        <v>4.2</v>
      </c>
      <c r="I445" s="673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7" t="inlineStr">
        <is>
          <t>В/к колбасы «Сервелат Рижский» НТУ Весовые Фиброуз в/у ТМ «Зареченские»</t>
        </is>
      </c>
      <c r="O445" s="675" t="n"/>
      <c r="P445" s="675" t="n"/>
      <c r="Q445" s="675" t="n"/>
      <c r="R445" s="641" t="n"/>
      <c r="S445" s="40" t="inlineStr"/>
      <c r="T445" s="40" t="inlineStr"/>
      <c r="U445" s="41" t="inlineStr">
        <is>
          <t>кг</t>
        </is>
      </c>
      <c r="V445" s="676" t="n">
        <v>0</v>
      </c>
      <c r="W445" s="677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6" t="n"/>
      <c r="B446" s="322" t="n"/>
      <c r="C446" s="322" t="n"/>
      <c r="D446" s="322" t="n"/>
      <c r="E446" s="322" t="n"/>
      <c r="F446" s="322" t="n"/>
      <c r="G446" s="322" t="n"/>
      <c r="H446" s="322" t="n"/>
      <c r="I446" s="322" t="n"/>
      <c r="J446" s="322" t="n"/>
      <c r="K446" s="322" t="n"/>
      <c r="L446" s="322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кор</t>
        </is>
      </c>
      <c r="V446" s="680">
        <f>IFERROR(V444/H444,"0")+IFERROR(V445/H445,"0")</f>
        <v/>
      </c>
      <c r="W446" s="680">
        <f>IFERROR(W444/H444,"0")+IFERROR(W445/H445,"0")</f>
        <v/>
      </c>
      <c r="X446" s="680">
        <f>IFERROR(IF(X444="",0,X444),"0")+IFERROR(IF(X445="",0,X445),"0")</f>
        <v/>
      </c>
      <c r="Y446" s="681" t="n"/>
      <c r="Z446" s="681" t="n"/>
    </row>
    <row r="447">
      <c r="A447" s="322" t="n"/>
      <c r="B447" s="322" t="n"/>
      <c r="C447" s="322" t="n"/>
      <c r="D447" s="322" t="n"/>
      <c r="E447" s="322" t="n"/>
      <c r="F447" s="322" t="n"/>
      <c r="G447" s="322" t="n"/>
      <c r="H447" s="322" t="n"/>
      <c r="I447" s="322" t="n"/>
      <c r="J447" s="322" t="n"/>
      <c r="K447" s="322" t="n"/>
      <c r="L447" s="322" t="n"/>
      <c r="M447" s="678" t="n"/>
      <c r="N447" s="679" t="inlineStr">
        <is>
          <t>Итого</t>
        </is>
      </c>
      <c r="O447" s="649" t="n"/>
      <c r="P447" s="649" t="n"/>
      <c r="Q447" s="649" t="n"/>
      <c r="R447" s="649" t="n"/>
      <c r="S447" s="649" t="n"/>
      <c r="T447" s="650" t="n"/>
      <c r="U447" s="43" t="inlineStr">
        <is>
          <t>кг</t>
        </is>
      </c>
      <c r="V447" s="680">
        <f>IFERROR(SUM(V444:V445),"0")</f>
        <v/>
      </c>
      <c r="W447" s="680">
        <f>IFERROR(SUM(W444:W445),"0")</f>
        <v/>
      </c>
      <c r="X447" s="43" t="n"/>
      <c r="Y447" s="681" t="n"/>
      <c r="Z447" s="681" t="n"/>
    </row>
    <row r="448" ht="14.25" customHeight="1">
      <c r="A448" s="327" t="inlineStr">
        <is>
          <t>Сосиски</t>
        </is>
      </c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322" t="n"/>
      <c r="N448" s="322" t="n"/>
      <c r="O448" s="322" t="n"/>
      <c r="P448" s="322" t="n"/>
      <c r="Q448" s="322" t="n"/>
      <c r="R448" s="322" t="n"/>
      <c r="S448" s="322" t="n"/>
      <c r="T448" s="322" t="n"/>
      <c r="U448" s="322" t="n"/>
      <c r="V448" s="322" t="n"/>
      <c r="W448" s="322" t="n"/>
      <c r="X448" s="322" t="n"/>
      <c r="Y448" s="327" t="n"/>
      <c r="Z448" s="327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8" t="n">
        <v>4640242180540</v>
      </c>
      <c r="E449" s="641" t="n"/>
      <c r="F449" s="673" t="n">
        <v>1.3</v>
      </c>
      <c r="G449" s="38" t="n">
        <v>6</v>
      </c>
      <c r="H449" s="673" t="n">
        <v>7.8</v>
      </c>
      <c r="I449" s="673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8" t="inlineStr">
        <is>
          <t>Сосиски «Сочные» Весовой п/а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8" t="n">
        <v>4640242180557</v>
      </c>
      <c r="E450" s="641" t="n"/>
      <c r="F450" s="673" t="n">
        <v>0.5</v>
      </c>
      <c r="G450" s="38" t="n">
        <v>6</v>
      </c>
      <c r="H450" s="673" t="n">
        <v>3</v>
      </c>
      <c r="I450" s="673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9" t="inlineStr">
        <is>
          <t>Сосиски «Сочные» Фикс.вес 0,5 п/а ТМ «Зареченские»</t>
        </is>
      </c>
      <c r="O450" s="675" t="n"/>
      <c r="P450" s="675" t="n"/>
      <c r="Q450" s="675" t="n"/>
      <c r="R450" s="641" t="n"/>
      <c r="S450" s="40" t="inlineStr"/>
      <c r="T450" s="40" t="inlineStr"/>
      <c r="U450" s="41" t="inlineStr">
        <is>
          <t>кг</t>
        </is>
      </c>
      <c r="V450" s="676" t="n">
        <v>0</v>
      </c>
      <c r="W450" s="677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6" t="n"/>
      <c r="B451" s="322" t="n"/>
      <c r="C451" s="322" t="n"/>
      <c r="D451" s="322" t="n"/>
      <c r="E451" s="322" t="n"/>
      <c r="F451" s="322" t="n"/>
      <c r="G451" s="322" t="n"/>
      <c r="H451" s="322" t="n"/>
      <c r="I451" s="322" t="n"/>
      <c r="J451" s="322" t="n"/>
      <c r="K451" s="322" t="n"/>
      <c r="L451" s="322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кор</t>
        </is>
      </c>
      <c r="V451" s="680">
        <f>IFERROR(V449/H449,"0")+IFERROR(V450/H450,"0")</f>
        <v/>
      </c>
      <c r="W451" s="680">
        <f>IFERROR(W449/H449,"0")+IFERROR(W450/H450,"0")</f>
        <v/>
      </c>
      <c r="X451" s="680">
        <f>IFERROR(IF(X449="",0,X449),"0")+IFERROR(IF(X450="",0,X450),"0")</f>
        <v/>
      </c>
      <c r="Y451" s="681" t="n"/>
      <c r="Z451" s="681" t="n"/>
    </row>
    <row r="452">
      <c r="A452" s="322" t="n"/>
      <c r="B452" s="322" t="n"/>
      <c r="C452" s="322" t="n"/>
      <c r="D452" s="322" t="n"/>
      <c r="E452" s="322" t="n"/>
      <c r="F452" s="322" t="n"/>
      <c r="G452" s="322" t="n"/>
      <c r="H452" s="322" t="n"/>
      <c r="I452" s="322" t="n"/>
      <c r="J452" s="322" t="n"/>
      <c r="K452" s="322" t="n"/>
      <c r="L452" s="322" t="n"/>
      <c r="M452" s="678" t="n"/>
      <c r="N452" s="679" t="inlineStr">
        <is>
          <t>Итого</t>
        </is>
      </c>
      <c r="O452" s="649" t="n"/>
      <c r="P452" s="649" t="n"/>
      <c r="Q452" s="649" t="n"/>
      <c r="R452" s="649" t="n"/>
      <c r="S452" s="649" t="n"/>
      <c r="T452" s="650" t="n"/>
      <c r="U452" s="43" t="inlineStr">
        <is>
          <t>кг</t>
        </is>
      </c>
      <c r="V452" s="680">
        <f>IFERROR(SUM(V449:V450),"0")</f>
        <v/>
      </c>
      <c r="W452" s="680">
        <f>IFERROR(SUM(W449:W450),"0")</f>
        <v/>
      </c>
      <c r="X452" s="43" t="n"/>
      <c r="Y452" s="681" t="n"/>
      <c r="Z452" s="681" t="n"/>
    </row>
    <row r="453" ht="16.5" customHeight="1">
      <c r="A453" s="333" t="inlineStr">
        <is>
          <t>Выгодная цена</t>
        </is>
      </c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322" t="n"/>
      <c r="N453" s="322" t="n"/>
      <c r="O453" s="322" t="n"/>
      <c r="P453" s="322" t="n"/>
      <c r="Q453" s="322" t="n"/>
      <c r="R453" s="322" t="n"/>
      <c r="S453" s="322" t="n"/>
      <c r="T453" s="322" t="n"/>
      <c r="U453" s="322" t="n"/>
      <c r="V453" s="322" t="n"/>
      <c r="W453" s="322" t="n"/>
      <c r="X453" s="322" t="n"/>
      <c r="Y453" s="333" t="n"/>
      <c r="Z453" s="333" t="n"/>
    </row>
    <row r="454" ht="14.25" customHeight="1">
      <c r="A454" s="327" t="inlineStr">
        <is>
          <t>Копченые колбасы</t>
        </is>
      </c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322" t="n"/>
      <c r="N454" s="322" t="n"/>
      <c r="O454" s="322" t="n"/>
      <c r="P454" s="322" t="n"/>
      <c r="Q454" s="322" t="n"/>
      <c r="R454" s="322" t="n"/>
      <c r="S454" s="322" t="n"/>
      <c r="T454" s="322" t="n"/>
      <c r="U454" s="322" t="n"/>
      <c r="V454" s="322" t="n"/>
      <c r="W454" s="322" t="n"/>
      <c r="X454" s="322" t="n"/>
      <c r="Y454" s="327" t="n"/>
      <c r="Z454" s="327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8" t="n">
        <v>4680115880856</v>
      </c>
      <c r="E455" s="641" t="n"/>
      <c r="F455" s="673" t="n">
        <v>0.7</v>
      </c>
      <c r="G455" s="38" t="n">
        <v>6</v>
      </c>
      <c r="H455" s="673" t="n">
        <v>4.2</v>
      </c>
      <c r="I455" s="67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35</v>
      </c>
      <c r="N455" s="92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5" s="675" t="n"/>
      <c r="P455" s="675" t="n"/>
      <c r="Q455" s="675" t="n"/>
      <c r="R455" s="641" t="n"/>
      <c r="S455" s="40" t="inlineStr"/>
      <c r="T455" s="40" t="inlineStr"/>
      <c r="U455" s="41" t="inlineStr">
        <is>
          <t>кг</t>
        </is>
      </c>
      <c r="V455" s="676" t="n">
        <v>0</v>
      </c>
      <c r="W455" s="67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6" t="n"/>
      <c r="B456" s="322" t="n"/>
      <c r="C456" s="322" t="n"/>
      <c r="D456" s="322" t="n"/>
      <c r="E456" s="322" t="n"/>
      <c r="F456" s="322" t="n"/>
      <c r="G456" s="322" t="n"/>
      <c r="H456" s="322" t="n"/>
      <c r="I456" s="322" t="n"/>
      <c r="J456" s="322" t="n"/>
      <c r="K456" s="322" t="n"/>
      <c r="L456" s="322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кор</t>
        </is>
      </c>
      <c r="V456" s="680">
        <f>IFERROR(V455/H455,"0")</f>
        <v/>
      </c>
      <c r="W456" s="680">
        <f>IFERROR(W455/H455,"0")</f>
        <v/>
      </c>
      <c r="X456" s="680">
        <f>IFERROR(IF(X455="",0,X455),"0")</f>
        <v/>
      </c>
      <c r="Y456" s="681" t="n"/>
      <c r="Z456" s="681" t="n"/>
    </row>
    <row r="457">
      <c r="A457" s="322" t="n"/>
      <c r="B457" s="322" t="n"/>
      <c r="C457" s="322" t="n"/>
      <c r="D457" s="322" t="n"/>
      <c r="E457" s="322" t="n"/>
      <c r="F457" s="322" t="n"/>
      <c r="G457" s="322" t="n"/>
      <c r="H457" s="322" t="n"/>
      <c r="I457" s="322" t="n"/>
      <c r="J457" s="322" t="n"/>
      <c r="K457" s="322" t="n"/>
      <c r="L457" s="322" t="n"/>
      <c r="M457" s="678" t="n"/>
      <c r="N457" s="679" t="inlineStr">
        <is>
          <t>Итого</t>
        </is>
      </c>
      <c r="O457" s="649" t="n"/>
      <c r="P457" s="649" t="n"/>
      <c r="Q457" s="649" t="n"/>
      <c r="R457" s="649" t="n"/>
      <c r="S457" s="649" t="n"/>
      <c r="T457" s="650" t="n"/>
      <c r="U457" s="43" t="inlineStr">
        <is>
          <t>кг</t>
        </is>
      </c>
      <c r="V457" s="680">
        <f>IFERROR(SUM(V455:V455),"0")</f>
        <v/>
      </c>
      <c r="W457" s="680">
        <f>IFERROR(SUM(W455:W455),"0")</f>
        <v/>
      </c>
      <c r="X457" s="43" t="n"/>
      <c r="Y457" s="681" t="n"/>
      <c r="Z457" s="681" t="n"/>
    </row>
    <row r="458" ht="14.25" customHeight="1">
      <c r="A458" s="327" t="inlineStr">
        <is>
          <t>Сосиски</t>
        </is>
      </c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322" t="n"/>
      <c r="N458" s="322" t="n"/>
      <c r="O458" s="322" t="n"/>
      <c r="P458" s="322" t="n"/>
      <c r="Q458" s="322" t="n"/>
      <c r="R458" s="322" t="n"/>
      <c r="S458" s="322" t="n"/>
      <c r="T458" s="322" t="n"/>
      <c r="U458" s="322" t="n"/>
      <c r="V458" s="322" t="n"/>
      <c r="W458" s="322" t="n"/>
      <c r="X458" s="322" t="n"/>
      <c r="Y458" s="327" t="n"/>
      <c r="Z458" s="327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8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26" t="n"/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322" t="n"/>
      <c r="B461" s="322" t="n"/>
      <c r="C461" s="322" t="n"/>
      <c r="D461" s="322" t="n"/>
      <c r="E461" s="322" t="n"/>
      <c r="F461" s="322" t="n"/>
      <c r="G461" s="322" t="n"/>
      <c r="H461" s="322" t="n"/>
      <c r="I461" s="322" t="n"/>
      <c r="J461" s="322" t="n"/>
      <c r="K461" s="322" t="n"/>
      <c r="L461" s="322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321" t="n"/>
      <c r="B462" s="322" t="n"/>
      <c r="C462" s="322" t="n"/>
      <c r="D462" s="322" t="n"/>
      <c r="E462" s="322" t="n"/>
      <c r="F462" s="322" t="n"/>
      <c r="G462" s="322" t="n"/>
      <c r="H462" s="322" t="n"/>
      <c r="I462" s="322" t="n"/>
      <c r="J462" s="322" t="n"/>
      <c r="K462" s="322" t="n"/>
      <c r="L462" s="322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/>
      </c>
      <c r="W462" s="680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/>
      </c>
      <c r="X462" s="43" t="n"/>
      <c r="Y462" s="681" t="n"/>
      <c r="Z462" s="681" t="n"/>
    </row>
    <row r="463">
      <c r="A463" s="322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/>
      </c>
      <c r="X463" s="43" t="n"/>
      <c r="Y463" s="681" t="n"/>
      <c r="Z463" s="681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/>
      </c>
      <c r="X464" s="43" t="n"/>
      <c r="Y464" s="681" t="n"/>
      <c r="Z464" s="681" t="n"/>
    </row>
    <row r="465">
      <c r="A465" s="322" t="n"/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322" t="n"/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/>
      </c>
      <c r="W466" s="680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/>
      </c>
      <c r="X466" s="43" t="n"/>
      <c r="Y466" s="681" t="n"/>
      <c r="Z466" s="681" t="n"/>
    </row>
    <row r="467" ht="14.25" customHeight="1">
      <c r="A467" s="322" t="n"/>
      <c r="B467" s="322" t="n"/>
      <c r="C467" s="322" t="n"/>
      <c r="D467" s="322" t="n"/>
      <c r="E467" s="322" t="n"/>
      <c r="F467" s="322" t="n"/>
      <c r="G467" s="322" t="n"/>
      <c r="H467" s="322" t="n"/>
      <c r="I467" s="322" t="n"/>
      <c r="J467" s="322" t="n"/>
      <c r="K467" s="322" t="n"/>
      <c r="L467" s="322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4" t="inlineStr">
        <is>
          <t>Ядрена копоть</t>
        </is>
      </c>
      <c r="C469" s="314" t="inlineStr">
        <is>
          <t>Вязанка</t>
        </is>
      </c>
      <c r="D469" s="923" t="n"/>
      <c r="E469" s="923" t="n"/>
      <c r="F469" s="924" t="n"/>
      <c r="G469" s="314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314" t="inlineStr">
        <is>
          <t>Особый рецепт</t>
        </is>
      </c>
      <c r="O469" s="924" t="n"/>
      <c r="P469" s="314" t="inlineStr">
        <is>
          <t>Баварушка</t>
        </is>
      </c>
      <c r="Q469" s="924" t="n"/>
      <c r="R469" s="314" t="inlineStr">
        <is>
          <t>Дугушка</t>
        </is>
      </c>
      <c r="S469" s="314" t="inlineStr">
        <is>
          <t>Зареченские</t>
        </is>
      </c>
      <c r="T469" s="924" t="n"/>
      <c r="U469" s="322" t="n"/>
      <c r="Z469" s="61" t="n"/>
      <c r="AC469" s="322" t="n"/>
    </row>
    <row r="470" ht="14.25" customHeight="1" thickTop="1">
      <c r="A470" s="315" t="inlineStr">
        <is>
          <t>СЕРИЯ</t>
        </is>
      </c>
      <c r="B470" s="314" t="inlineStr">
        <is>
          <t>Ядрена копоть</t>
        </is>
      </c>
      <c r="C470" s="314" t="inlineStr">
        <is>
          <t>Столичная</t>
        </is>
      </c>
      <c r="D470" s="314" t="inlineStr">
        <is>
          <t>Классическая</t>
        </is>
      </c>
      <c r="E470" s="314" t="inlineStr">
        <is>
          <t>Вязанка</t>
        </is>
      </c>
      <c r="F470" s="314" t="inlineStr">
        <is>
          <t>Сливушки</t>
        </is>
      </c>
      <c r="G470" s="314" t="inlineStr">
        <is>
          <t>Золоченная в печи</t>
        </is>
      </c>
      <c r="H470" s="314" t="inlineStr">
        <is>
          <t>Мясорубская</t>
        </is>
      </c>
      <c r="I470" s="314" t="inlineStr">
        <is>
          <t>Сочинка</t>
        </is>
      </c>
      <c r="J470" s="314" t="inlineStr">
        <is>
          <t>Бордо</t>
        </is>
      </c>
      <c r="K470" s="322" t="n"/>
      <c r="L470" s="314" t="inlineStr">
        <is>
          <t>Фирменная</t>
        </is>
      </c>
      <c r="M470" s="314" t="inlineStr">
        <is>
          <t>Бавария</t>
        </is>
      </c>
      <c r="N470" s="314" t="inlineStr">
        <is>
          <t>Особая</t>
        </is>
      </c>
      <c r="O470" s="314" t="inlineStr">
        <is>
          <t>Особая Без свинины</t>
        </is>
      </c>
      <c r="P470" s="314" t="inlineStr">
        <is>
          <t>Филейбургская</t>
        </is>
      </c>
      <c r="Q470" s="314" t="inlineStr">
        <is>
          <t>Балыкбургская</t>
        </is>
      </c>
      <c r="R470" s="314" t="inlineStr">
        <is>
          <t>Дугушка</t>
        </is>
      </c>
      <c r="S470" s="314" t="inlineStr">
        <is>
          <t>Зареченские продукты</t>
        </is>
      </c>
      <c r="T470" s="314" t="inlineStr">
        <is>
          <t>Выгодная цена</t>
        </is>
      </c>
      <c r="U470" s="322" t="n"/>
      <c r="Z470" s="61" t="n"/>
      <c r="AC470" s="322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322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322" t="n"/>
      <c r="Z471" s="61" t="n"/>
      <c r="AC471" s="322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2" s="53">
        <f>IFERROR(W128*1,"0")+IFERROR(W129*1,"0")+IFERROR(W130*1,"0")</f>
        <v/>
      </c>
      <c r="G472" s="53">
        <f>IFERROR(W136*1,"0")+IFERROR(W137*1,"0")+IFERROR(W138*1,"0")</f>
        <v/>
      </c>
      <c r="H472" s="53">
        <f>IFERROR(W143*1,"0")+IFERROR(W144*1,"0")+IFERROR(W145*1,"0")+IFERROR(W146*1,"0")+IFERROR(W147*1,"0")+IFERROR(W148*1,"0")+IFERROR(W149*1,"0")+IFERROR(W150*1,"0")</f>
        <v/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72" s="322" t="n"/>
      <c r="L472" s="53">
        <f>IFERROR(W257*1,"0")+IFERROR(W258*1,"0")+IFERROR(W259*1,"0")+IFERROR(W260*1,"0")+IFERROR(W261*1,"0")+IFERROR(W262*1,"0")+IFERROR(W263*1,"0")+IFERROR(W267*1,"0")+IFERROR(W268*1,"0")</f>
        <v/>
      </c>
      <c r="M472" s="53">
        <f>IFERROR(W273*1,"0")+IFERROR(W277*1,"0")+IFERROR(W278*1,"0")+IFERROR(W279*1,"0")+IFERROR(W283*1,"0")+IFERROR(W287*1,"0")</f>
        <v/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72" s="53">
        <f>IFERROR(W380*1,"0")+IFERROR(W381*1,"0")+IFERROR(W385*1,"0")+IFERROR(W386*1,"0")+IFERROR(W387*1,"0")+IFERROR(W388*1,"0")+IFERROR(W389*1,"0")+IFERROR(W390*1,"0")+IFERROR(W391*1,"0")+IFERROR(W395*1,"0")</f>
        <v/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72" s="53">
        <f>IFERROR(W434*1,"0")+IFERROR(W435*1,"0")+IFERROR(W439*1,"0")+IFERROR(W440*1,"0")+IFERROR(W444*1,"0")+IFERROR(W445*1,"0")+IFERROR(W449*1,"0")+IFERROR(W450*1,"0")</f>
        <v/>
      </c>
      <c r="T472" s="53">
        <f>IFERROR(W455*1,"0")+IFERROR(W459*1,"0")</f>
        <v/>
      </c>
      <c r="U472" s="322" t="n"/>
      <c r="Z472" s="61" t="n"/>
      <c r="AC472" s="32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GJTfikvqxmW3i2lFevyw==" formatRows="1" sort="0" spinCount="100000" hashValue="7AKOE07evqfkc9/ZG53GcSAXZSslR0Wq+nbzlpxGkiBBuWRVcn61vV+BE2fVTpuE+Ex964CLAJ5rP5YzqSe3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A433:X433"/>
    <mergeCell ref="D351:E351"/>
    <mergeCell ref="N147:R147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I470:I471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N465:T465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A51:M52"/>
    <mergeCell ref="N160:R160"/>
    <mergeCell ref="A164:X164"/>
    <mergeCell ref="N246:R246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bgTai3e+A6oOTmHq2iIHw==" formatRows="1" sort="0" spinCount="100000" hashValue="zEc+z8jLScrihtyrRnQ8wPhRLDBbRW3AP0M36fVZ97Jv0DDJmWMyLkDJw+0ul6Nv30VuZ6wzj9qvNmEQtLZl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2023-11-14T09:51:39Z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