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1,23 Сочи ЗПФ\"/>
    </mc:Choice>
  </mc:AlternateContent>
  <xr:revisionPtr revIDLastSave="0" documentId="13_ncr:1_{19BEC38D-0020-495C-9C71-EA784B1EE3E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Z8" i="1"/>
  <c r="Z9" i="1"/>
  <c r="Z14" i="1"/>
  <c r="Z17" i="1"/>
  <c r="Z18" i="1"/>
  <c r="Z20" i="1"/>
  <c r="Z25" i="1"/>
  <c r="Z27" i="1"/>
  <c r="Z32" i="1"/>
  <c r="Z37" i="1"/>
  <c r="Z38" i="1"/>
  <c r="Z40" i="1"/>
  <c r="W49" i="1" l="1"/>
  <c r="W50" i="1"/>
  <c r="W51" i="1"/>
  <c r="W59" i="1"/>
  <c r="W39" i="1"/>
  <c r="AA49" i="1" l="1"/>
  <c r="AA50" i="1"/>
  <c r="AA52" i="1"/>
  <c r="AA54" i="1"/>
  <c r="AA56" i="1"/>
  <c r="AA58" i="1"/>
  <c r="AA59" i="1"/>
  <c r="AA39" i="1"/>
  <c r="AA51" i="1"/>
  <c r="AA53" i="1"/>
  <c r="AA55" i="1"/>
  <c r="AA57" i="1"/>
  <c r="N9" i="1"/>
  <c r="N10" i="1"/>
  <c r="N11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4" i="1"/>
  <c r="N37" i="1"/>
  <c r="N38" i="1"/>
  <c r="N41" i="1"/>
  <c r="N42" i="1"/>
  <c r="N46" i="1"/>
  <c r="N47" i="1"/>
  <c r="N48" i="1"/>
  <c r="N52" i="1"/>
  <c r="W52" i="1" s="1"/>
  <c r="N53" i="1"/>
  <c r="W53" i="1" s="1"/>
  <c r="N54" i="1"/>
  <c r="W54" i="1" s="1"/>
  <c r="N55" i="1"/>
  <c r="W55" i="1" s="1"/>
  <c r="N56" i="1"/>
  <c r="W56" i="1" s="1"/>
  <c r="N57" i="1"/>
  <c r="W57" i="1" s="1"/>
  <c r="N58" i="1"/>
  <c r="W58" i="1" s="1"/>
  <c r="N5" i="1"/>
  <c r="X49" i="1" l="1"/>
  <c r="X50" i="1"/>
  <c r="X52" i="1"/>
  <c r="X53" i="1"/>
  <c r="X54" i="1"/>
  <c r="X55" i="1"/>
  <c r="X56" i="1"/>
  <c r="X57" i="1"/>
  <c r="X58" i="1"/>
  <c r="X59" i="1"/>
  <c r="E29" i="1" l="1"/>
  <c r="L29" i="1" s="1"/>
  <c r="F29" i="1"/>
  <c r="Q29" i="1" s="1"/>
  <c r="E9" i="1"/>
  <c r="L9" i="1" s="1"/>
  <c r="F9" i="1"/>
  <c r="L7" i="1"/>
  <c r="L8" i="1"/>
  <c r="Q8" i="1" s="1"/>
  <c r="L10" i="1"/>
  <c r="Q10" i="1" s="1"/>
  <c r="L11" i="1"/>
  <c r="Q11" i="1" s="1"/>
  <c r="L12" i="1"/>
  <c r="L13" i="1"/>
  <c r="L14" i="1"/>
  <c r="Q14" i="1" s="1"/>
  <c r="L15" i="1"/>
  <c r="Q15" i="1" s="1"/>
  <c r="L16" i="1"/>
  <c r="L17" i="1"/>
  <c r="L18" i="1"/>
  <c r="Q18" i="1" s="1"/>
  <c r="L19" i="1"/>
  <c r="Q19" i="1" s="1"/>
  <c r="L20" i="1"/>
  <c r="Q20" i="1" s="1"/>
  <c r="L21" i="1"/>
  <c r="L22" i="1"/>
  <c r="Q22" i="1" s="1"/>
  <c r="L23" i="1"/>
  <c r="L24" i="1"/>
  <c r="Q24" i="1" s="1"/>
  <c r="L25" i="1"/>
  <c r="Q25" i="1" s="1"/>
  <c r="L26" i="1"/>
  <c r="Q26" i="1" s="1"/>
  <c r="L27" i="1"/>
  <c r="Q27" i="1" s="1"/>
  <c r="L28" i="1"/>
  <c r="Q28" i="1" s="1"/>
  <c r="L30" i="1"/>
  <c r="Q30" i="1" s="1"/>
  <c r="L31" i="1"/>
  <c r="L32" i="1"/>
  <c r="Q32" i="1" s="1"/>
  <c r="L33" i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L42" i="1"/>
  <c r="L43" i="1"/>
  <c r="L44" i="1"/>
  <c r="L45" i="1"/>
  <c r="L46" i="1"/>
  <c r="Q46" i="1" s="1"/>
  <c r="L47" i="1"/>
  <c r="Q47" i="1" s="1"/>
  <c r="L48" i="1"/>
  <c r="Q48" i="1" s="1"/>
  <c r="L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6" i="1"/>
  <c r="U5" i="1"/>
  <c r="O5" i="1"/>
  <c r="K5" i="1"/>
  <c r="J5" i="1"/>
  <c r="I5" i="1"/>
  <c r="H5" i="1"/>
  <c r="X46" i="1" l="1"/>
  <c r="W46" i="1"/>
  <c r="X42" i="1"/>
  <c r="W42" i="1"/>
  <c r="X37" i="1"/>
  <c r="W37" i="1"/>
  <c r="X33" i="1"/>
  <c r="W33" i="1"/>
  <c r="X29" i="1"/>
  <c r="W29" i="1"/>
  <c r="X25" i="1"/>
  <c r="W25" i="1"/>
  <c r="X21" i="1"/>
  <c r="W21" i="1"/>
  <c r="X17" i="1"/>
  <c r="W17" i="1"/>
  <c r="X13" i="1"/>
  <c r="W13" i="1"/>
  <c r="X9" i="1"/>
  <c r="W9" i="1"/>
  <c r="M23" i="1"/>
  <c r="Q23" i="1"/>
  <c r="R17" i="1"/>
  <c r="Q17" i="1"/>
  <c r="R13" i="1"/>
  <c r="Q13" i="1"/>
  <c r="X48" i="1"/>
  <c r="W48" i="1"/>
  <c r="X44" i="1"/>
  <c r="W44" i="1"/>
  <c r="X40" i="1"/>
  <c r="W40" i="1"/>
  <c r="X35" i="1"/>
  <c r="W35" i="1"/>
  <c r="X31" i="1"/>
  <c r="W31" i="1"/>
  <c r="X27" i="1"/>
  <c r="W27" i="1"/>
  <c r="X23" i="1"/>
  <c r="W23" i="1"/>
  <c r="X19" i="1"/>
  <c r="W19" i="1"/>
  <c r="X15" i="1"/>
  <c r="W15" i="1"/>
  <c r="X11" i="1"/>
  <c r="W11" i="1"/>
  <c r="X7" i="1"/>
  <c r="W7" i="1"/>
  <c r="M44" i="1"/>
  <c r="Q44" i="1"/>
  <c r="M42" i="1"/>
  <c r="Q42" i="1"/>
  <c r="R21" i="1"/>
  <c r="Q21" i="1"/>
  <c r="F5" i="1"/>
  <c r="Q9" i="1"/>
  <c r="X6" i="1"/>
  <c r="W6" i="1"/>
  <c r="X47" i="1"/>
  <c r="W47" i="1"/>
  <c r="X45" i="1"/>
  <c r="W45" i="1"/>
  <c r="X43" i="1"/>
  <c r="W43" i="1"/>
  <c r="X41" i="1"/>
  <c r="W41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8" i="1"/>
  <c r="W8" i="1"/>
  <c r="R6" i="1"/>
  <c r="Q6" i="1"/>
  <c r="M45" i="1"/>
  <c r="Q45" i="1"/>
  <c r="R43" i="1"/>
  <c r="Q43" i="1"/>
  <c r="R41" i="1"/>
  <c r="Q41" i="1"/>
  <c r="R33" i="1"/>
  <c r="Q33" i="1"/>
  <c r="M31" i="1"/>
  <c r="Q31" i="1"/>
  <c r="M16" i="1"/>
  <c r="Q16" i="1"/>
  <c r="M12" i="1"/>
  <c r="Q12" i="1"/>
  <c r="M7" i="1"/>
  <c r="Q7" i="1"/>
  <c r="AA6" i="1"/>
  <c r="AA47" i="1"/>
  <c r="AA45" i="1"/>
  <c r="AA43" i="1"/>
  <c r="AA41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Z5" i="1"/>
  <c r="AA48" i="1"/>
  <c r="AA46" i="1"/>
  <c r="AA44" i="1"/>
  <c r="AA42" i="1"/>
  <c r="AA40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X5" i="1"/>
  <c r="E5" i="1"/>
  <c r="R29" i="1"/>
  <c r="R9" i="1"/>
  <c r="R25" i="1"/>
  <c r="M43" i="1"/>
  <c r="M17" i="1"/>
  <c r="M33" i="1"/>
  <c r="M29" i="1"/>
  <c r="R45" i="1"/>
  <c r="R37" i="1"/>
  <c r="M6" i="1"/>
  <c r="M8" i="1"/>
  <c r="M14" i="1"/>
  <c r="M18" i="1"/>
  <c r="M26" i="1"/>
  <c r="R47" i="1"/>
  <c r="R39" i="1"/>
  <c r="R35" i="1"/>
  <c r="R31" i="1"/>
  <c r="R27" i="1"/>
  <c r="R23" i="1"/>
  <c r="R19" i="1"/>
  <c r="R15" i="1"/>
  <c r="R11" i="1"/>
  <c r="R7" i="1"/>
  <c r="M9" i="1"/>
  <c r="M13" i="1"/>
  <c r="M15" i="1"/>
  <c r="M21" i="1"/>
  <c r="M24" i="1"/>
  <c r="M28" i="1"/>
  <c r="M36" i="1"/>
  <c r="M46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S5" i="1"/>
  <c r="T5" i="1"/>
  <c r="L5" i="1"/>
  <c r="AA5" i="1" l="1"/>
  <c r="M5" i="1"/>
  <c r="W5" i="1" l="1"/>
</calcChain>
</file>

<file path=xl/sharedStrings.xml><?xml version="1.0" encoding="utf-8"?>
<sst xmlns="http://schemas.openxmlformats.org/spreadsheetml/2006/main" count="199" uniqueCount="91">
  <si>
    <t>Период: 08.11.2023 - 15.11.2023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</si>
  <si>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</si>
  <si>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</si>
  <si>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</si>
  <si>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</si>
  <si>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</si>
  <si>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</si>
  <si>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</si>
  <si>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</si>
  <si>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</si>
  <si>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</si>
  <si>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</si>
  <si>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</si>
  <si>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</si>
  <si>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</si>
  <si>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</si>
  <si>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</si>
  <si>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</si>
  <si>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Жар-мени рубленые в тесте куриные жареные. 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</si>
  <si>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</si>
  <si>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</si>
  <si>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</si>
  <si>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</si>
  <si>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</si>
  <si>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</si>
  <si>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</si>
  <si>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</si>
  <si>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</si>
  <si>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</si>
  <si>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</si>
  <si>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</si>
  <si>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</si>
  <si>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</si>
  <si>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</si>
  <si>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</si>
  <si>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</si>
  <si>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</si>
  <si>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</si>
  <si>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</si>
  <si>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</si>
  <si>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</si>
  <si>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</si>
  <si>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</si>
  <si>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</si>
  <si>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</si>
  <si>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</si>
  <si>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</si>
  <si>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</si>
  <si>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</si>
  <si>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</si>
  <si>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</si>
  <si>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</si>
  <si>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</si>
  <si>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</si>
  <si>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</si>
  <si>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</si>
  <si>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</si>
  <si>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</si>
  <si>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</si>
  <si>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31,10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</si>
  <si>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</si>
  <si>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</si>
  <si>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</si>
  <si>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</si>
  <si>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</si>
  <si>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</si>
  <si>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</si>
  <si>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Жар-боллы с курочкой и сыром, ВЕС  ПОКОМ</t>
  </si>
  <si>
    <t>Наггетсы хрустящие п/ф ВЕС ПОКОМ</t>
  </si>
  <si>
    <t>Пельмени Бульмени с говядиной и свининой 2,7кг Наваристые Горячая штучка ВЕС  ПОКОМ</t>
  </si>
  <si>
    <t>Фрайпицца с ветчиной и грибами 3,0 кг. ВЕС.  ПОКОМ</t>
  </si>
  <si>
    <t>ср 06,11</t>
  </si>
  <si>
    <t>Чебуреки Мясные No name Весовые No name 2,7 кг</t>
  </si>
  <si>
    <t>Чебуреки Чебуреки Сочные No Name Весовые No name 5 кг дистр</t>
  </si>
  <si>
    <t>Чебуреки «Сочный мегачебурек» Весовой ТМ «No Name»</t>
  </si>
  <si>
    <t>Мини-сосиски в тесте Фрайпики No name Весовые No name 3,7 кг</t>
  </si>
  <si>
    <t>«Жар-ладушки с клубникой и вишней» Весовые ТМ «No name»</t>
  </si>
  <si>
    <t>Жар-ладушки с яблоком и грушей No name ПГП Весовые No name 3,7 кг</t>
  </si>
  <si>
    <t>Чебупели с мясом без свинины Базовый ассортимент Фикс.вес 0,3 Лоток Горячая штучка</t>
  </si>
  <si>
    <t>Жар-ладушки с мясом No name ПГП Весовые No name  3,7 кг</t>
  </si>
  <si>
    <t>Пельмени Grandmeni с говядиной Grandmeni 0,75 Сфера Горячая штучка</t>
  </si>
  <si>
    <t>Пельмени «Быстромени» Весовой ТМ «No Name» 5</t>
  </si>
  <si>
    <t>Вареники Благолепные с картофелем и грибами No name Весовые Классическая форма No name 5 кг</t>
  </si>
  <si>
    <t>Оптовик</t>
  </si>
  <si>
    <t>Акция</t>
  </si>
  <si>
    <t>св,в связи с переходом к нам Туапсе</t>
  </si>
  <si>
    <t>филиал</t>
  </si>
  <si>
    <t>устар.</t>
  </si>
  <si>
    <t>усредн.</t>
  </si>
  <si>
    <t>?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</si>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</sst>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i/>
      <sz val="8"/>
      <color theme="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0" fillId="4" borderId="4" xfId="0" applyNumberFormat="1" applyFill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0" fillId="7" borderId="0" xfId="0" applyNumberForma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2" fontId="0" fillId="7" borderId="0" xfId="0" applyNumberFormat="1" applyFill="1" applyAlignment="1"/>
    <xf numFmtId="164" fontId="0" fillId="7" borderId="0" xfId="0" applyNumberFormat="1" applyFill="1" applyAlignment="1"/>
    <xf numFmtId="164" fontId="0" fillId="7" borderId="4" xfId="0" applyNumberFormat="1" applyFill="1" applyBorder="1" applyAlignment="1"/>
    <xf numFmtId="164" fontId="7" fillId="7" borderId="0" xfId="0" applyNumberFormat="1" applyFont="1" applyFill="1" applyAlignment="1"/>
    <xf numFmtId="2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/>
    <xf numFmtId="164" fontId="0" fillId="8" borderId="4" xfId="0" applyNumberFormat="1" applyFill="1" applyBorder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164" fontId="6" fillId="4" borderId="4" xfId="0" applyNumberFormat="1" applyFont="1" applyFill="1" applyBorder="1" applyAlignment="1"/>
    <xf numFmtId="164" fontId="2" fillId="0" borderId="0" xfId="0" applyNumberFormat="1" applyFont="1" applyAlignment="1"/>
    <xf numFmtId="164" fontId="6" fillId="0" borderId="0" xfId="0" applyNumberFormat="1" applyFont="1" applyAlignment="1"/>
    <xf numFmtId="164" fontId="8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6,11,23%20&#1050;&#1088;_&#1057;&#1095;_&#1047;&#1055;&#1060;/&#1076;&#1074;%2006,11,23%20&#1089;&#109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30.10.2023 - 06.11.2023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31,10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1914</v>
          </cell>
          <cell r="F5">
            <v>15172.4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382.79999999999995</v>
          </cell>
          <cell r="M5">
            <v>444.6</v>
          </cell>
          <cell r="N5">
            <v>0</v>
          </cell>
          <cell r="R5">
            <v>873.46000000000026</v>
          </cell>
          <cell r="S5">
            <v>0</v>
          </cell>
          <cell r="T5">
            <v>0</v>
          </cell>
          <cell r="V5">
            <v>175.38800000000001</v>
          </cell>
          <cell r="W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830</v>
          </cell>
          <cell r="E6">
            <v>48</v>
          </cell>
          <cell r="F6">
            <v>780</v>
          </cell>
          <cell r="G6">
            <v>0.3</v>
          </cell>
          <cell r="L6">
            <v>9.6</v>
          </cell>
          <cell r="P6">
            <v>81.25</v>
          </cell>
          <cell r="Q6">
            <v>81.25</v>
          </cell>
          <cell r="R6">
            <v>48.4</v>
          </cell>
          <cell r="V6">
            <v>0</v>
          </cell>
          <cell r="W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825</v>
          </cell>
          <cell r="E7">
            <v>103</v>
          </cell>
          <cell r="F7">
            <v>720</v>
          </cell>
          <cell r="G7">
            <v>0.3</v>
          </cell>
          <cell r="L7">
            <v>20.6</v>
          </cell>
          <cell r="P7">
            <v>34.95145631067961</v>
          </cell>
          <cell r="Q7">
            <v>34.95145631067961</v>
          </cell>
          <cell r="R7">
            <v>51.2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974</v>
          </cell>
          <cell r="E8">
            <v>91</v>
          </cell>
          <cell r="F8">
            <v>883</v>
          </cell>
          <cell r="G8">
            <v>0.3</v>
          </cell>
          <cell r="L8">
            <v>18.2</v>
          </cell>
          <cell r="P8">
            <v>48.516483516483518</v>
          </cell>
          <cell r="Q8">
            <v>48.516483516483518</v>
          </cell>
          <cell r="R8">
            <v>49.8</v>
          </cell>
          <cell r="V8">
            <v>0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1127</v>
          </cell>
          <cell r="E9">
            <v>93</v>
          </cell>
          <cell r="F9">
            <v>766</v>
          </cell>
          <cell r="G9">
            <v>0.3</v>
          </cell>
          <cell r="L9">
            <v>18.600000000000001</v>
          </cell>
          <cell r="P9">
            <v>41.182795698924728</v>
          </cell>
          <cell r="Q9">
            <v>41.182795698924728</v>
          </cell>
          <cell r="R9">
            <v>59.2</v>
          </cell>
          <cell r="V9">
            <v>0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112</v>
          </cell>
          <cell r="E10">
            <v>68</v>
          </cell>
          <cell r="F10">
            <v>44</v>
          </cell>
          <cell r="G10">
            <v>0.09</v>
          </cell>
          <cell r="L10">
            <v>13.6</v>
          </cell>
          <cell r="M10">
            <v>146.4</v>
          </cell>
          <cell r="P10">
            <v>14</v>
          </cell>
          <cell r="Q10">
            <v>3.2352941176470589</v>
          </cell>
          <cell r="R10">
            <v>0</v>
          </cell>
          <cell r="V10">
            <v>13.176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G11">
            <v>1</v>
          </cell>
          <cell r="L11">
            <v>0</v>
          </cell>
          <cell r="M11">
            <v>30</v>
          </cell>
          <cell r="P11" t="e">
            <v>#DIV/0!</v>
          </cell>
          <cell r="Q11" t="e">
            <v>#DIV/0!</v>
          </cell>
          <cell r="R11">
            <v>0.6</v>
          </cell>
          <cell r="V11">
            <v>30</v>
          </cell>
          <cell r="W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F12">
            <v>11</v>
          </cell>
          <cell r="G12">
            <v>1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V12">
            <v>0</v>
          </cell>
          <cell r="W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681</v>
          </cell>
          <cell r="E13">
            <v>83</v>
          </cell>
          <cell r="F13">
            <v>598</v>
          </cell>
          <cell r="G13">
            <v>0.25</v>
          </cell>
          <cell r="L13">
            <v>16.600000000000001</v>
          </cell>
          <cell r="P13">
            <v>36.024096385542165</v>
          </cell>
          <cell r="Q13">
            <v>36.024096385542165</v>
          </cell>
          <cell r="R13">
            <v>43.4</v>
          </cell>
          <cell r="V13">
            <v>0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660</v>
          </cell>
          <cell r="E14">
            <v>60</v>
          </cell>
          <cell r="F14">
            <v>600</v>
          </cell>
          <cell r="G14">
            <v>0.25</v>
          </cell>
          <cell r="L14">
            <v>12</v>
          </cell>
          <cell r="P14">
            <v>50</v>
          </cell>
          <cell r="Q14">
            <v>50</v>
          </cell>
          <cell r="R14">
            <v>39.200000000000003</v>
          </cell>
          <cell r="V14">
            <v>0</v>
          </cell>
          <cell r="W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360</v>
          </cell>
          <cell r="E15">
            <v>39</v>
          </cell>
          <cell r="F15">
            <v>321</v>
          </cell>
          <cell r="G15">
            <v>0.25</v>
          </cell>
          <cell r="L15">
            <v>7.8</v>
          </cell>
          <cell r="P15">
            <v>41.153846153846153</v>
          </cell>
          <cell r="Q15">
            <v>41.153846153846153</v>
          </cell>
          <cell r="R15">
            <v>11.6</v>
          </cell>
          <cell r="V15">
            <v>0</v>
          </cell>
          <cell r="W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261</v>
          </cell>
          <cell r="E16">
            <v>19</v>
          </cell>
          <cell r="F16">
            <v>242</v>
          </cell>
          <cell r="G16">
            <v>0.25</v>
          </cell>
          <cell r="L16">
            <v>3.8</v>
          </cell>
          <cell r="P16">
            <v>63.684210526315795</v>
          </cell>
          <cell r="Q16">
            <v>63.684210526315795</v>
          </cell>
          <cell r="R16">
            <v>22.4</v>
          </cell>
          <cell r="V16">
            <v>0</v>
          </cell>
          <cell r="W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179</v>
          </cell>
          <cell r="E17">
            <v>24</v>
          </cell>
          <cell r="F17">
            <v>155</v>
          </cell>
          <cell r="G17">
            <v>0.25</v>
          </cell>
          <cell r="L17">
            <v>4.8</v>
          </cell>
          <cell r="P17">
            <v>32.291666666666671</v>
          </cell>
          <cell r="Q17">
            <v>32.291666666666671</v>
          </cell>
          <cell r="R17">
            <v>32</v>
          </cell>
          <cell r="V17">
            <v>0</v>
          </cell>
          <cell r="W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264</v>
          </cell>
          <cell r="E18">
            <v>27</v>
          </cell>
          <cell r="F18">
            <v>237</v>
          </cell>
          <cell r="G18">
            <v>0.25</v>
          </cell>
          <cell r="L18">
            <v>5.4</v>
          </cell>
          <cell r="P18">
            <v>43.888888888888886</v>
          </cell>
          <cell r="Q18">
            <v>43.888888888888886</v>
          </cell>
          <cell r="R18">
            <v>8.1999999999999993</v>
          </cell>
          <cell r="V18">
            <v>0</v>
          </cell>
          <cell r="W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D19">
            <v>12</v>
          </cell>
          <cell r="E19">
            <v>12</v>
          </cell>
          <cell r="G19">
            <v>1</v>
          </cell>
          <cell r="L19">
            <v>2.4</v>
          </cell>
          <cell r="M19">
            <v>33.6</v>
          </cell>
          <cell r="P19">
            <v>14.000000000000002</v>
          </cell>
          <cell r="Q19">
            <v>0</v>
          </cell>
          <cell r="R19">
            <v>4.8</v>
          </cell>
          <cell r="V19">
            <v>33.6</v>
          </cell>
          <cell r="W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700</v>
          </cell>
          <cell r="D20">
            <v>2</v>
          </cell>
          <cell r="E20">
            <v>50</v>
          </cell>
          <cell r="F20">
            <v>652</v>
          </cell>
          <cell r="G20">
            <v>0.43</v>
          </cell>
          <cell r="L20">
            <v>10</v>
          </cell>
          <cell r="P20">
            <v>65.2</v>
          </cell>
          <cell r="Q20">
            <v>65.2</v>
          </cell>
          <cell r="R20">
            <v>22</v>
          </cell>
          <cell r="V20">
            <v>0</v>
          </cell>
          <cell r="W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551</v>
          </cell>
          <cell r="E21">
            <v>79</v>
          </cell>
          <cell r="F21">
            <v>467</v>
          </cell>
          <cell r="G21">
            <v>0.9</v>
          </cell>
          <cell r="L21">
            <v>15.8</v>
          </cell>
          <cell r="P21">
            <v>29.556962025316455</v>
          </cell>
          <cell r="Q21">
            <v>29.556962025316455</v>
          </cell>
          <cell r="R21">
            <v>20</v>
          </cell>
          <cell r="V21">
            <v>0</v>
          </cell>
          <cell r="W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G22">
            <v>1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R22">
            <v>0.54</v>
          </cell>
          <cell r="V22">
            <v>50</v>
          </cell>
          <cell r="W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15</v>
          </cell>
          <cell r="E23">
            <v>5</v>
          </cell>
          <cell r="F23">
            <v>10</v>
          </cell>
          <cell r="G23">
            <v>1</v>
          </cell>
          <cell r="L23">
            <v>1</v>
          </cell>
          <cell r="M23">
            <v>4</v>
          </cell>
          <cell r="P23">
            <v>14</v>
          </cell>
          <cell r="Q23">
            <v>10</v>
          </cell>
          <cell r="R23">
            <v>0</v>
          </cell>
          <cell r="V23">
            <v>4</v>
          </cell>
          <cell r="W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903</v>
          </cell>
          <cell r="E24">
            <v>105</v>
          </cell>
          <cell r="F24">
            <v>798</v>
          </cell>
          <cell r="G24">
            <v>0.9</v>
          </cell>
          <cell r="L24">
            <v>21</v>
          </cell>
          <cell r="P24">
            <v>38</v>
          </cell>
          <cell r="Q24">
            <v>38</v>
          </cell>
          <cell r="R24">
            <v>46</v>
          </cell>
          <cell r="V24">
            <v>0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1098</v>
          </cell>
          <cell r="E25">
            <v>106</v>
          </cell>
          <cell r="F25">
            <v>992</v>
          </cell>
          <cell r="G25">
            <v>0.43</v>
          </cell>
          <cell r="L25">
            <v>21.2</v>
          </cell>
          <cell r="P25">
            <v>46.79245283018868</v>
          </cell>
          <cell r="Q25">
            <v>46.79245283018868</v>
          </cell>
          <cell r="R25">
            <v>28.8</v>
          </cell>
          <cell r="V25">
            <v>0</v>
          </cell>
          <cell r="W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994</v>
          </cell>
          <cell r="D26">
            <v>1</v>
          </cell>
          <cell r="E26">
            <v>91</v>
          </cell>
          <cell r="F26">
            <v>904</v>
          </cell>
          <cell r="G26">
            <v>0.9</v>
          </cell>
          <cell r="L26">
            <v>18.2</v>
          </cell>
          <cell r="P26">
            <v>49.670329670329672</v>
          </cell>
          <cell r="Q26">
            <v>49.670329670329672</v>
          </cell>
          <cell r="R26">
            <v>35.200000000000003</v>
          </cell>
          <cell r="V26">
            <v>0</v>
          </cell>
          <cell r="W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1293</v>
          </cell>
          <cell r="E27">
            <v>90</v>
          </cell>
          <cell r="F27">
            <v>1203</v>
          </cell>
          <cell r="G27">
            <v>0.43</v>
          </cell>
          <cell r="L27">
            <v>18</v>
          </cell>
          <cell r="P27">
            <v>66.833333333333329</v>
          </cell>
          <cell r="Q27">
            <v>66.833333333333329</v>
          </cell>
          <cell r="R27">
            <v>21.4</v>
          </cell>
          <cell r="V27">
            <v>0</v>
          </cell>
          <cell r="W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645</v>
          </cell>
          <cell r="E28">
            <v>82</v>
          </cell>
          <cell r="F28">
            <v>563</v>
          </cell>
          <cell r="G28">
            <v>0.7</v>
          </cell>
          <cell r="L28">
            <v>16.399999999999999</v>
          </cell>
          <cell r="P28">
            <v>34.329268292682933</v>
          </cell>
          <cell r="Q28">
            <v>34.329268292682933</v>
          </cell>
          <cell r="R28">
            <v>29.2</v>
          </cell>
          <cell r="V28">
            <v>0</v>
          </cell>
          <cell r="W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75</v>
          </cell>
          <cell r="E29">
            <v>10</v>
          </cell>
          <cell r="F29">
            <v>34</v>
          </cell>
          <cell r="G29">
            <v>0.9</v>
          </cell>
          <cell r="L29">
            <v>2</v>
          </cell>
          <cell r="P29">
            <v>17</v>
          </cell>
          <cell r="Q29">
            <v>17</v>
          </cell>
          <cell r="R29">
            <v>7.2</v>
          </cell>
          <cell r="V29">
            <v>0</v>
          </cell>
          <cell r="W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134</v>
          </cell>
          <cell r="E30">
            <v>14</v>
          </cell>
          <cell r="F30">
            <v>119</v>
          </cell>
          <cell r="G30">
            <v>0.43</v>
          </cell>
          <cell r="L30">
            <v>2.8</v>
          </cell>
          <cell r="P30">
            <v>42.5</v>
          </cell>
          <cell r="Q30">
            <v>42.5</v>
          </cell>
          <cell r="R30">
            <v>4</v>
          </cell>
          <cell r="V30">
            <v>0</v>
          </cell>
          <cell r="W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36</v>
          </cell>
          <cell r="E31">
            <v>14</v>
          </cell>
          <cell r="F31">
            <v>16</v>
          </cell>
          <cell r="G31">
            <v>0.9</v>
          </cell>
          <cell r="L31">
            <v>2.8</v>
          </cell>
          <cell r="M31">
            <v>23.199999999999996</v>
          </cell>
          <cell r="P31">
            <v>14</v>
          </cell>
          <cell r="Q31">
            <v>5.7142857142857144</v>
          </cell>
          <cell r="R31">
            <v>0.8</v>
          </cell>
          <cell r="V31">
            <v>20.879999999999995</v>
          </cell>
          <cell r="W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193</v>
          </cell>
          <cell r="E32">
            <v>14</v>
          </cell>
          <cell r="F32">
            <v>179</v>
          </cell>
          <cell r="G32">
            <v>0.43</v>
          </cell>
          <cell r="L32">
            <v>2.8</v>
          </cell>
          <cell r="P32">
            <v>63.928571428571431</v>
          </cell>
          <cell r="Q32">
            <v>63.928571428571431</v>
          </cell>
          <cell r="R32">
            <v>3</v>
          </cell>
          <cell r="V32">
            <v>0</v>
          </cell>
          <cell r="W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46</v>
          </cell>
          <cell r="E33">
            <v>7</v>
          </cell>
          <cell r="F33">
            <v>39</v>
          </cell>
          <cell r="G33">
            <v>1</v>
          </cell>
          <cell r="L33">
            <v>1.4</v>
          </cell>
          <cell r="P33">
            <v>27.857142857142858</v>
          </cell>
          <cell r="Q33">
            <v>27.857142857142858</v>
          </cell>
          <cell r="R33">
            <v>11.6</v>
          </cell>
          <cell r="V33">
            <v>0</v>
          </cell>
          <cell r="W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V34">
            <v>0</v>
          </cell>
          <cell r="W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D35">
            <v>6</v>
          </cell>
          <cell r="F35">
            <v>6</v>
          </cell>
          <cell r="G35">
            <v>1</v>
          </cell>
          <cell r="L35">
            <v>0</v>
          </cell>
          <cell r="P35" t="e">
            <v>#DIV/0!</v>
          </cell>
          <cell r="Q35" t="e">
            <v>#DIV/0!</v>
          </cell>
          <cell r="R35">
            <v>0</v>
          </cell>
          <cell r="V35">
            <v>0</v>
          </cell>
          <cell r="W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1110</v>
          </cell>
          <cell r="E36">
            <v>112</v>
          </cell>
          <cell r="F36">
            <v>998</v>
          </cell>
          <cell r="G36">
            <v>0.25</v>
          </cell>
          <cell r="L36">
            <v>22.4</v>
          </cell>
          <cell r="P36">
            <v>44.553571428571431</v>
          </cell>
          <cell r="Q36">
            <v>44.553571428571431</v>
          </cell>
          <cell r="R36">
            <v>33</v>
          </cell>
          <cell r="V36">
            <v>0</v>
          </cell>
          <cell r="W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867</v>
          </cell>
          <cell r="E37">
            <v>72</v>
          </cell>
          <cell r="F37">
            <v>795</v>
          </cell>
          <cell r="G37">
            <v>0.3</v>
          </cell>
          <cell r="L37">
            <v>14.4</v>
          </cell>
          <cell r="P37">
            <v>55.208333333333329</v>
          </cell>
          <cell r="Q37">
            <v>55.208333333333329</v>
          </cell>
          <cell r="R37">
            <v>25.6</v>
          </cell>
          <cell r="V37">
            <v>0</v>
          </cell>
          <cell r="W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921</v>
          </cell>
          <cell r="D38">
            <v>1</v>
          </cell>
          <cell r="E38">
            <v>90</v>
          </cell>
          <cell r="F38">
            <v>832</v>
          </cell>
          <cell r="G38">
            <v>0.3</v>
          </cell>
          <cell r="L38">
            <v>18</v>
          </cell>
          <cell r="P38">
            <v>46.222222222222221</v>
          </cell>
          <cell r="Q38">
            <v>46.222222222222221</v>
          </cell>
          <cell r="R38">
            <v>25</v>
          </cell>
          <cell r="V38">
            <v>0</v>
          </cell>
          <cell r="W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3.6</v>
          </cell>
          <cell r="D39">
            <v>1.8</v>
          </cell>
          <cell r="F39">
            <v>5.4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0.72</v>
          </cell>
          <cell r="V39">
            <v>0</v>
          </cell>
          <cell r="W39">
            <v>1.8</v>
          </cell>
        </row>
        <row r="40">
          <cell r="A40" t="str">
            <v>Чебупай сочное яблоко ТМ Горячая штучка 0,2 кг зам.  ПОКОМ</v>
          </cell>
          <cell r="B40" t="str">
            <v>шт</v>
          </cell>
          <cell r="C40">
            <v>22</v>
          </cell>
          <cell r="F40">
            <v>22</v>
          </cell>
          <cell r="G40">
            <v>0.2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V40">
            <v>0</v>
          </cell>
          <cell r="W40">
            <v>6</v>
          </cell>
        </row>
        <row r="41">
          <cell r="A41" t="str">
            <v>Чебупай спелая вишня ТМ Горячая штучка 0,2 кг зам.  ПОКОМ</v>
          </cell>
          <cell r="B41" t="str">
            <v>шт</v>
          </cell>
          <cell r="C41">
            <v>15</v>
          </cell>
          <cell r="E41">
            <v>3</v>
          </cell>
          <cell r="F41">
            <v>12</v>
          </cell>
          <cell r="G41">
            <v>0.2</v>
          </cell>
          <cell r="L41">
            <v>0.6</v>
          </cell>
          <cell r="P41">
            <v>20</v>
          </cell>
          <cell r="Q41">
            <v>20</v>
          </cell>
          <cell r="R41">
            <v>0.4</v>
          </cell>
          <cell r="V41">
            <v>0</v>
          </cell>
          <cell r="W41">
            <v>6</v>
          </cell>
        </row>
        <row r="42">
          <cell r="A42" t="str">
            <v>Чебупели Курочка гриль ТМ Горячая штучка, 0,3 кг зам  ПОКОМ</v>
          </cell>
          <cell r="B42" t="str">
            <v>шт</v>
          </cell>
          <cell r="C42">
            <v>-3</v>
          </cell>
          <cell r="E42">
            <v>2</v>
          </cell>
          <cell r="F42">
            <v>-5</v>
          </cell>
          <cell r="G42">
            <v>0.3</v>
          </cell>
          <cell r="L42">
            <v>0.4</v>
          </cell>
          <cell r="M42">
            <v>10.600000000000001</v>
          </cell>
          <cell r="P42">
            <v>14.000000000000004</v>
          </cell>
          <cell r="Q42">
            <v>-12.5</v>
          </cell>
          <cell r="R42">
            <v>24.2</v>
          </cell>
          <cell r="V42">
            <v>3.18</v>
          </cell>
          <cell r="W42">
            <v>14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706</v>
          </cell>
          <cell r="E43">
            <v>96</v>
          </cell>
          <cell r="F43">
            <v>610</v>
          </cell>
          <cell r="G43">
            <v>0.25</v>
          </cell>
          <cell r="L43">
            <v>19.2</v>
          </cell>
          <cell r="P43">
            <v>31.770833333333336</v>
          </cell>
          <cell r="Q43">
            <v>31.770833333333336</v>
          </cell>
          <cell r="R43">
            <v>52.4</v>
          </cell>
          <cell r="V43">
            <v>0</v>
          </cell>
          <cell r="W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883</v>
          </cell>
          <cell r="E44">
            <v>112</v>
          </cell>
          <cell r="F44">
            <v>771</v>
          </cell>
          <cell r="G44">
            <v>0.25</v>
          </cell>
          <cell r="L44">
            <v>22.4</v>
          </cell>
          <cell r="P44">
            <v>34.419642857142861</v>
          </cell>
          <cell r="Q44">
            <v>34.419642857142861</v>
          </cell>
          <cell r="R44">
            <v>79.2</v>
          </cell>
          <cell r="V44">
            <v>0</v>
          </cell>
          <cell r="W44">
            <v>12</v>
          </cell>
        </row>
        <row r="45">
          <cell r="A45" t="str">
            <v>Чебуречище ТМ Горячая штучка .0,14 кг зам. ПОКОМ</v>
          </cell>
          <cell r="B45" t="str">
            <v>шт</v>
          </cell>
          <cell r="C45">
            <v>180</v>
          </cell>
          <cell r="E45">
            <v>86</v>
          </cell>
          <cell r="F45">
            <v>94</v>
          </cell>
          <cell r="G45">
            <v>0.14000000000000001</v>
          </cell>
          <cell r="L45">
            <v>17.2</v>
          </cell>
          <cell r="M45">
            <v>146.79999999999998</v>
          </cell>
          <cell r="P45">
            <v>14</v>
          </cell>
          <cell r="Q45">
            <v>5.4651162790697674</v>
          </cell>
          <cell r="R45">
            <v>4.2</v>
          </cell>
          <cell r="V45">
            <v>20.552</v>
          </cell>
          <cell r="W45">
            <v>22</v>
          </cell>
        </row>
        <row r="46">
          <cell r="A46" t="str">
            <v>БОНУС_Готовые чебупели сочные с мясом ТМ Горячая штучка  0,3кг зам    ПОКОМ</v>
          </cell>
          <cell r="B46" t="str">
            <v>шт</v>
          </cell>
          <cell r="C46">
            <v>-263</v>
          </cell>
          <cell r="E46">
            <v>4</v>
          </cell>
          <cell r="F46">
            <v>-272</v>
          </cell>
          <cell r="G46">
            <v>0</v>
          </cell>
          <cell r="L46">
            <v>0.8</v>
          </cell>
          <cell r="P46">
            <v>-340</v>
          </cell>
          <cell r="Q46">
            <v>-340</v>
          </cell>
          <cell r="R46">
            <v>17.600000000000001</v>
          </cell>
          <cell r="V46">
            <v>0</v>
          </cell>
          <cell r="W46">
            <v>0</v>
          </cell>
        </row>
        <row r="47">
          <cell r="A47" t="str">
            <v>БОНУС_Пельмени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-29</v>
          </cell>
          <cell r="E47">
            <v>3</v>
          </cell>
          <cell r="F47">
            <v>-34</v>
          </cell>
          <cell r="G47">
            <v>0</v>
          </cell>
          <cell r="L47">
            <v>0.6</v>
          </cell>
          <cell r="P47">
            <v>-56.666666666666671</v>
          </cell>
          <cell r="Q47">
            <v>-56.666666666666671</v>
          </cell>
          <cell r="R47">
            <v>10.6</v>
          </cell>
          <cell r="V47">
            <v>0</v>
          </cell>
          <cell r="W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9"/>
  <sheetViews>
    <sheetView tabSelected="1" workbookViewId="0">
      <pane ySplit="5" topLeftCell="A6" activePane="bottomLeft" state="frozen"/>
      <selection pane="bottomLeft" activeCell="AB22" sqref="AB22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1640625" style="1" customWidth="1"/>
    <col min="7" max="7" width="5.1640625" style="21" customWidth="1"/>
    <col min="8" max="11" width="1" style="2" customWidth="1"/>
    <col min="12" max="12" width="5.6640625" style="2" customWidth="1"/>
    <col min="13" max="15" width="10.5" style="2"/>
    <col min="16" max="16" width="42" style="2" customWidth="1"/>
    <col min="17" max="18" width="6" style="2" customWidth="1"/>
    <col min="19" max="20" width="10.5" style="2"/>
    <col min="21" max="21" width="1.33203125" style="2" customWidth="1"/>
    <col min="22" max="22" width="15.6640625" style="2" customWidth="1"/>
    <col min="23" max="24" width="10.5" style="2"/>
    <col min="25" max="25" width="10.5" style="21"/>
    <col min="26" max="26" width="10.5" style="22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51</v>
      </c>
      <c r="H3" s="12" t="s">
        <v>52</v>
      </c>
      <c r="I3" s="12" t="s">
        <v>53</v>
      </c>
      <c r="J3" s="12" t="s">
        <v>54</v>
      </c>
      <c r="K3" s="12" t="s">
        <v>54</v>
      </c>
      <c r="L3" s="12" t="s">
        <v>55</v>
      </c>
      <c r="M3" s="12" t="s">
        <v>54</v>
      </c>
      <c r="N3" s="12" t="s">
        <v>54</v>
      </c>
      <c r="O3" s="13" t="s">
        <v>56</v>
      </c>
      <c r="P3" s="14"/>
      <c r="Q3" s="12" t="s">
        <v>57</v>
      </c>
      <c r="R3" s="12" t="s">
        <v>58</v>
      </c>
      <c r="S3" s="15" t="s">
        <v>59</v>
      </c>
      <c r="T3" s="15" t="s">
        <v>71</v>
      </c>
      <c r="U3" s="15" t="s">
        <v>55</v>
      </c>
      <c r="V3" s="12" t="s">
        <v>60</v>
      </c>
      <c r="W3" s="12" t="s">
        <v>61</v>
      </c>
      <c r="X3" s="12" t="s">
        <v>61</v>
      </c>
      <c r="Y3" s="11"/>
      <c r="Z3" s="16" t="s">
        <v>62</v>
      </c>
      <c r="AA3" s="12" t="s">
        <v>63</v>
      </c>
    </row>
    <row r="4" spans="1:27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7" t="s">
        <v>88</v>
      </c>
      <c r="O4" s="13" t="s">
        <v>64</v>
      </c>
      <c r="P4" s="14" t="s">
        <v>65</v>
      </c>
      <c r="Q4" s="12"/>
      <c r="R4" s="12"/>
      <c r="S4" s="12"/>
      <c r="T4" s="12"/>
      <c r="U4" s="12"/>
      <c r="V4" s="12"/>
      <c r="W4" s="12" t="s">
        <v>88</v>
      </c>
      <c r="X4" s="12" t="s">
        <v>86</v>
      </c>
      <c r="Y4" s="11"/>
      <c r="Z4" s="16"/>
      <c r="AA4" s="12" t="s">
        <v>88</v>
      </c>
    </row>
    <row r="5" spans="1:27" ht="11.1" customHeight="1" x14ac:dyDescent="0.2">
      <c r="A5" s="5" t="s">
        <v>9</v>
      </c>
      <c r="B5" s="5"/>
      <c r="C5" s="6"/>
      <c r="D5" s="7"/>
      <c r="E5" s="18">
        <f t="shared" ref="E5:F5" si="0">SUM(E6:E105)</f>
        <v>5169.3</v>
      </c>
      <c r="F5" s="18">
        <f t="shared" si="0"/>
        <v>8730.1</v>
      </c>
      <c r="G5" s="11"/>
      <c r="H5" s="18">
        <f t="shared" ref="H5:M5" si="1">SUM(H6:H105)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1033.8599999999999</v>
      </c>
      <c r="M5" s="18">
        <f t="shared" si="1"/>
        <v>7112.4</v>
      </c>
      <c r="N5" s="18">
        <f t="shared" ref="N5" si="2">SUM(N6:N105)</f>
        <v>13192</v>
      </c>
      <c r="O5" s="18">
        <f>SUM(O6:O58)</f>
        <v>13580</v>
      </c>
      <c r="P5" s="19"/>
      <c r="Q5" s="12"/>
      <c r="R5" s="12"/>
      <c r="S5" s="18">
        <f>SUM(S6:S105)</f>
        <v>873.46000000000026</v>
      </c>
      <c r="T5" s="18">
        <f>SUM(T6:T105)</f>
        <v>382.79999999999995</v>
      </c>
      <c r="U5" s="18">
        <f>SUM(U6:U105)</f>
        <v>0</v>
      </c>
      <c r="V5" s="12"/>
      <c r="W5" s="18">
        <f>SUM(W6:W105)</f>
        <v>6004.7000000000007</v>
      </c>
      <c r="X5" s="18">
        <f>SUM(X6:X105)</f>
        <v>6736</v>
      </c>
      <c r="Y5" s="11" t="s">
        <v>66</v>
      </c>
      <c r="Z5" s="20">
        <f>SUM(Z6:Z105)</f>
        <v>1605</v>
      </c>
      <c r="AA5" s="18">
        <f>SUM(AA6:AA105)</f>
        <v>5966.8</v>
      </c>
    </row>
    <row r="6" spans="1:27" ht="11.1" customHeight="1" outlineLevel="1" x14ac:dyDescent="0.2">
      <c r="A6" s="8" t="s">
        <v>13</v>
      </c>
      <c r="B6" s="8" t="s">
        <v>11</v>
      </c>
      <c r="C6" s="9">
        <v>764</v>
      </c>
      <c r="D6" s="9"/>
      <c r="E6" s="9">
        <v>204</v>
      </c>
      <c r="F6" s="9">
        <v>560</v>
      </c>
      <c r="G6" s="21">
        <f>VLOOKUP(A6,[1]TDSheet!$A:$G,7,0)</f>
        <v>0.3</v>
      </c>
      <c r="L6" s="2">
        <f>E6/5</f>
        <v>40.799999999999997</v>
      </c>
      <c r="M6" s="23">
        <f>15*L6-F6</f>
        <v>52</v>
      </c>
      <c r="N6" s="40">
        <v>300</v>
      </c>
      <c r="O6" s="23">
        <v>500</v>
      </c>
      <c r="P6" s="2" t="s">
        <v>85</v>
      </c>
      <c r="Q6" s="2">
        <f>(F6+N6)/L6</f>
        <v>21.078431372549019</v>
      </c>
      <c r="R6" s="2">
        <f t="shared" ref="R6:R48" si="3">F6/L6</f>
        <v>13.725490196078432</v>
      </c>
      <c r="S6" s="2">
        <f>VLOOKUP(A6,[1]TDSheet!$A:$R,18,0)</f>
        <v>48.4</v>
      </c>
      <c r="T6" s="2">
        <f>VLOOKUP(A6,[1]TDSheet!$A:$L,12,0)</f>
        <v>9.6</v>
      </c>
      <c r="W6" s="2">
        <f>N6*G6</f>
        <v>90</v>
      </c>
      <c r="X6" s="2">
        <f t="shared" ref="X6:X38" si="4">O6*G6</f>
        <v>150</v>
      </c>
      <c r="Y6" s="21">
        <f>VLOOKUP(A6,[1]TDSheet!$A:$W,23,0)</f>
        <v>12</v>
      </c>
      <c r="Z6" s="22">
        <f>N6/Y6</f>
        <v>25</v>
      </c>
      <c r="AA6" s="2">
        <f t="shared" ref="AA6:AA37" si="5">Z6*Y6*G6</f>
        <v>90</v>
      </c>
    </row>
    <row r="7" spans="1:27" ht="11.1" customHeight="1" outlineLevel="1" x14ac:dyDescent="0.2">
      <c r="A7" s="8" t="s">
        <v>14</v>
      </c>
      <c r="B7" s="8" t="s">
        <v>11</v>
      </c>
      <c r="C7" s="9">
        <v>705</v>
      </c>
      <c r="D7" s="9"/>
      <c r="E7" s="9">
        <v>412</v>
      </c>
      <c r="F7" s="9">
        <v>269</v>
      </c>
      <c r="G7" s="21">
        <f>VLOOKUP(A7,[1]TDSheet!$A:$G,7,0)</f>
        <v>0.3</v>
      </c>
      <c r="L7" s="2">
        <f t="shared" ref="L7:L48" si="6">E7/5</f>
        <v>82.4</v>
      </c>
      <c r="M7" s="23">
        <f>13*L7-F7</f>
        <v>802.2</v>
      </c>
      <c r="N7" s="23">
        <v>800</v>
      </c>
      <c r="O7" s="23"/>
      <c r="Q7" s="2">
        <f t="shared" ref="Q7:Q48" si="7">(F7+N7)/L7</f>
        <v>12.973300970873785</v>
      </c>
      <c r="R7" s="2">
        <f t="shared" si="3"/>
        <v>3.2645631067961163</v>
      </c>
      <c r="S7" s="2">
        <f>VLOOKUP(A7,[1]TDSheet!$A:$R,18,0)</f>
        <v>51.2</v>
      </c>
      <c r="T7" s="2">
        <f>VLOOKUP(A7,[1]TDSheet!$A:$L,12,0)</f>
        <v>20.6</v>
      </c>
      <c r="W7" s="2">
        <f t="shared" ref="W7:W59" si="8">N7*G7</f>
        <v>240</v>
      </c>
      <c r="X7" s="2">
        <f t="shared" si="4"/>
        <v>0</v>
      </c>
      <c r="Y7" s="21">
        <f>VLOOKUP(A7,[1]TDSheet!$A:$W,23,0)</f>
        <v>12</v>
      </c>
      <c r="Z7" s="22">
        <v>66</v>
      </c>
      <c r="AA7" s="2">
        <f t="shared" si="5"/>
        <v>237.6</v>
      </c>
    </row>
    <row r="8" spans="1:27" ht="11.1" customHeight="1" outlineLevel="1" x14ac:dyDescent="0.2">
      <c r="A8" s="8" t="s">
        <v>15</v>
      </c>
      <c r="B8" s="8" t="s">
        <v>11</v>
      </c>
      <c r="C8" s="9">
        <v>865</v>
      </c>
      <c r="D8" s="9"/>
      <c r="E8" s="9">
        <v>368</v>
      </c>
      <c r="F8" s="9">
        <v>473</v>
      </c>
      <c r="G8" s="21">
        <f>VLOOKUP(A8,[1]TDSheet!$A:$G,7,0)</f>
        <v>0.3</v>
      </c>
      <c r="L8" s="2">
        <f t="shared" si="6"/>
        <v>73.599999999999994</v>
      </c>
      <c r="M8" s="23">
        <f t="shared" ref="M8:M36" si="9">15*L8-F8</f>
        <v>631</v>
      </c>
      <c r="N8" s="23">
        <v>636</v>
      </c>
      <c r="O8" s="23"/>
      <c r="Q8" s="2">
        <f t="shared" si="7"/>
        <v>15.067934782608697</v>
      </c>
      <c r="R8" s="2">
        <f t="shared" si="3"/>
        <v>6.4266304347826093</v>
      </c>
      <c r="S8" s="2">
        <f>VLOOKUP(A8,[1]TDSheet!$A:$R,18,0)</f>
        <v>49.8</v>
      </c>
      <c r="T8" s="2">
        <f>VLOOKUP(A8,[1]TDSheet!$A:$L,12,0)</f>
        <v>18.2</v>
      </c>
      <c r="W8" s="2">
        <f t="shared" si="8"/>
        <v>190.79999999999998</v>
      </c>
      <c r="X8" s="2">
        <f t="shared" si="4"/>
        <v>0</v>
      </c>
      <c r="Y8" s="21">
        <f>VLOOKUP(A8,[1]TDSheet!$A:$W,23,0)</f>
        <v>12</v>
      </c>
      <c r="Z8" s="22">
        <f t="shared" ref="Z7:Z59" si="10">N8/Y8</f>
        <v>53</v>
      </c>
      <c r="AA8" s="2">
        <f t="shared" si="5"/>
        <v>190.79999999999998</v>
      </c>
    </row>
    <row r="9" spans="1:27" ht="11.1" customHeight="1" outlineLevel="1" x14ac:dyDescent="0.2">
      <c r="A9" s="8" t="s">
        <v>16</v>
      </c>
      <c r="B9" s="8" t="s">
        <v>11</v>
      </c>
      <c r="C9" s="9">
        <v>1006</v>
      </c>
      <c r="D9" s="9"/>
      <c r="E9" s="26">
        <f>407+E47</f>
        <v>486</v>
      </c>
      <c r="F9" s="26">
        <f>599+F47</f>
        <v>217</v>
      </c>
      <c r="G9" s="21">
        <f>VLOOKUP(A9,[1]TDSheet!$A:$G,7,0)</f>
        <v>0.3</v>
      </c>
      <c r="L9" s="2">
        <f t="shared" si="6"/>
        <v>97.2</v>
      </c>
      <c r="M9" s="23">
        <f t="shared" si="9"/>
        <v>1241</v>
      </c>
      <c r="N9" s="23">
        <f t="shared" ref="N9:N58" si="11">O9</f>
        <v>1500</v>
      </c>
      <c r="O9" s="23">
        <v>1500</v>
      </c>
      <c r="P9" s="2" t="s">
        <v>84</v>
      </c>
      <c r="Q9" s="2">
        <f t="shared" si="7"/>
        <v>17.664609053497941</v>
      </c>
      <c r="R9" s="2">
        <f t="shared" si="3"/>
        <v>2.2325102880658436</v>
      </c>
      <c r="S9" s="2">
        <f>VLOOKUP(A9,[1]TDSheet!$A:$R,18,0)</f>
        <v>59.2</v>
      </c>
      <c r="T9" s="2">
        <f>VLOOKUP(A9,[1]TDSheet!$A:$L,12,0)</f>
        <v>18.600000000000001</v>
      </c>
      <c r="W9" s="2">
        <f t="shared" si="8"/>
        <v>450</v>
      </c>
      <c r="X9" s="2">
        <f t="shared" si="4"/>
        <v>450</v>
      </c>
      <c r="Y9" s="21">
        <f>VLOOKUP(A9,[1]TDSheet!$A:$W,23,0)</f>
        <v>12</v>
      </c>
      <c r="Z9" s="22">
        <f t="shared" si="10"/>
        <v>125</v>
      </c>
      <c r="AA9" s="2">
        <f t="shared" si="5"/>
        <v>450</v>
      </c>
    </row>
    <row r="10" spans="1:27" ht="11.1" customHeight="1" outlineLevel="1" x14ac:dyDescent="0.2">
      <c r="A10" s="8" t="s">
        <v>17</v>
      </c>
      <c r="B10" s="8" t="s">
        <v>11</v>
      </c>
      <c r="C10" s="9">
        <v>44</v>
      </c>
      <c r="D10" s="9"/>
      <c r="E10" s="9"/>
      <c r="F10" s="9">
        <v>1</v>
      </c>
      <c r="G10" s="21">
        <f>VLOOKUP(A10,[1]TDSheet!$A:$G,7,0)</f>
        <v>0.09</v>
      </c>
      <c r="L10" s="2">
        <f t="shared" si="6"/>
        <v>0</v>
      </c>
      <c r="M10" s="24">
        <v>150</v>
      </c>
      <c r="N10" s="23">
        <f t="shared" si="11"/>
        <v>200</v>
      </c>
      <c r="O10" s="23">
        <v>200</v>
      </c>
      <c r="P10" s="2" t="s">
        <v>85</v>
      </c>
      <c r="Q10" s="2" t="e">
        <f t="shared" si="7"/>
        <v>#DIV/0!</v>
      </c>
      <c r="R10" s="2" t="e">
        <f t="shared" si="3"/>
        <v>#DIV/0!</v>
      </c>
      <c r="S10" s="2">
        <f>VLOOKUP(A10,[1]TDSheet!$A:$R,18,0)</f>
        <v>0</v>
      </c>
      <c r="T10" s="2">
        <f>VLOOKUP(A10,[1]TDSheet!$A:$L,12,0)</f>
        <v>13.6</v>
      </c>
      <c r="W10" s="2">
        <f t="shared" si="8"/>
        <v>18</v>
      </c>
      <c r="X10" s="2">
        <f t="shared" si="4"/>
        <v>18</v>
      </c>
      <c r="Y10" s="21">
        <f>VLOOKUP(A10,[1]TDSheet!$A:$W,23,0)</f>
        <v>24</v>
      </c>
      <c r="Z10" s="22">
        <v>8</v>
      </c>
      <c r="AA10" s="2">
        <f t="shared" si="5"/>
        <v>17.28</v>
      </c>
    </row>
    <row r="11" spans="1:27" ht="11.1" customHeight="1" outlineLevel="1" x14ac:dyDescent="0.2">
      <c r="A11" s="8" t="s">
        <v>67</v>
      </c>
      <c r="B11" s="8" t="s">
        <v>19</v>
      </c>
      <c r="C11" s="9"/>
      <c r="D11" s="9"/>
      <c r="E11" s="9"/>
      <c r="F11" s="9"/>
      <c r="G11" s="21">
        <f>VLOOKUP(A11,[1]TDSheet!$A:$G,7,0)</f>
        <v>1</v>
      </c>
      <c r="L11" s="2">
        <f t="shared" si="6"/>
        <v>0</v>
      </c>
      <c r="M11" s="24">
        <v>100</v>
      </c>
      <c r="N11" s="23">
        <f t="shared" si="11"/>
        <v>200</v>
      </c>
      <c r="O11" s="23">
        <v>200</v>
      </c>
      <c r="P11" s="2" t="s">
        <v>85</v>
      </c>
      <c r="Q11" s="2" t="e">
        <f t="shared" si="7"/>
        <v>#DIV/0!</v>
      </c>
      <c r="R11" s="2" t="e">
        <f t="shared" si="3"/>
        <v>#DIV/0!</v>
      </c>
      <c r="S11" s="2">
        <f>VLOOKUP(A11,[1]TDSheet!$A:$R,18,0)</f>
        <v>0.6</v>
      </c>
      <c r="T11" s="2">
        <f>VLOOKUP(A11,[1]TDSheet!$A:$L,12,0)</f>
        <v>0</v>
      </c>
      <c r="W11" s="2">
        <f t="shared" si="8"/>
        <v>200</v>
      </c>
      <c r="X11" s="2">
        <f t="shared" si="4"/>
        <v>200</v>
      </c>
      <c r="Y11" s="21">
        <f>VLOOKUP(A11,[1]TDSheet!$A:$W,23,0)</f>
        <v>3</v>
      </c>
      <c r="Z11" s="22">
        <v>66</v>
      </c>
      <c r="AA11" s="2">
        <f t="shared" si="5"/>
        <v>198</v>
      </c>
    </row>
    <row r="12" spans="1:27" ht="11.1" customHeight="1" outlineLevel="1" x14ac:dyDescent="0.2">
      <c r="A12" s="8" t="s">
        <v>18</v>
      </c>
      <c r="B12" s="8" t="s">
        <v>19</v>
      </c>
      <c r="C12" s="9">
        <v>11</v>
      </c>
      <c r="D12" s="9"/>
      <c r="E12" s="9">
        <v>11</v>
      </c>
      <c r="F12" s="9"/>
      <c r="G12" s="21">
        <f>VLOOKUP(A12,[1]TDSheet!$A:$G,7,0)</f>
        <v>1</v>
      </c>
      <c r="L12" s="2">
        <f t="shared" si="6"/>
        <v>2.2000000000000002</v>
      </c>
      <c r="M12" s="23">
        <f>10*L12-F12</f>
        <v>22</v>
      </c>
      <c r="N12" s="40">
        <v>100</v>
      </c>
      <c r="O12" s="23">
        <v>200</v>
      </c>
      <c r="P12" s="2" t="s">
        <v>85</v>
      </c>
      <c r="Q12" s="2">
        <f t="shared" si="7"/>
        <v>45.454545454545453</v>
      </c>
      <c r="R12" s="2">
        <f t="shared" si="3"/>
        <v>0</v>
      </c>
      <c r="S12" s="2">
        <f>VLOOKUP(A12,[1]TDSheet!$A:$R,18,0)</f>
        <v>0</v>
      </c>
      <c r="T12" s="2">
        <f>VLOOKUP(A12,[1]TDSheet!$A:$L,12,0)</f>
        <v>0</v>
      </c>
      <c r="V12" s="46" t="s">
        <v>90</v>
      </c>
      <c r="W12" s="2">
        <f t="shared" si="8"/>
        <v>100</v>
      </c>
      <c r="X12" s="2">
        <f t="shared" si="4"/>
        <v>200</v>
      </c>
      <c r="Y12" s="21">
        <f>VLOOKUP(A12,[1]TDSheet!$A:$W,23,0)</f>
        <v>5.5</v>
      </c>
      <c r="Z12" s="22">
        <v>18</v>
      </c>
      <c r="AA12" s="2">
        <f t="shared" si="5"/>
        <v>99</v>
      </c>
    </row>
    <row r="13" spans="1:27" ht="11.1" customHeight="1" outlineLevel="1" x14ac:dyDescent="0.2">
      <c r="A13" s="8" t="s">
        <v>20</v>
      </c>
      <c r="B13" s="8" t="s">
        <v>11</v>
      </c>
      <c r="C13" s="9">
        <v>584</v>
      </c>
      <c r="D13" s="9"/>
      <c r="E13" s="9">
        <v>216</v>
      </c>
      <c r="F13" s="9">
        <v>344</v>
      </c>
      <c r="G13" s="21">
        <f>VLOOKUP(A13,[1]TDSheet!$A:$G,7,0)</f>
        <v>0.25</v>
      </c>
      <c r="L13" s="2">
        <f t="shared" si="6"/>
        <v>43.2</v>
      </c>
      <c r="M13" s="23">
        <f t="shared" si="9"/>
        <v>304</v>
      </c>
      <c r="N13" s="23">
        <f t="shared" si="11"/>
        <v>500</v>
      </c>
      <c r="O13" s="23">
        <v>500</v>
      </c>
      <c r="P13" s="2" t="s">
        <v>85</v>
      </c>
      <c r="Q13" s="2">
        <f t="shared" si="7"/>
        <v>19.537037037037035</v>
      </c>
      <c r="R13" s="2">
        <f t="shared" si="3"/>
        <v>7.9629629629629628</v>
      </c>
      <c r="S13" s="2">
        <f>VLOOKUP(A13,[1]TDSheet!$A:$R,18,0)</f>
        <v>43.4</v>
      </c>
      <c r="T13" s="2">
        <f>VLOOKUP(A13,[1]TDSheet!$A:$L,12,0)</f>
        <v>16.600000000000001</v>
      </c>
      <c r="W13" s="2">
        <f t="shared" si="8"/>
        <v>125</v>
      </c>
      <c r="X13" s="2">
        <f t="shared" si="4"/>
        <v>125</v>
      </c>
      <c r="Y13" s="21">
        <f>VLOOKUP(A13,[1]TDSheet!$A:$W,23,0)</f>
        <v>12</v>
      </c>
      <c r="Z13" s="22">
        <v>41</v>
      </c>
      <c r="AA13" s="2">
        <f t="shared" si="5"/>
        <v>123</v>
      </c>
    </row>
    <row r="14" spans="1:27" ht="11.1" customHeight="1" outlineLevel="1" x14ac:dyDescent="0.2">
      <c r="A14" s="8" t="s">
        <v>21</v>
      </c>
      <c r="B14" s="8" t="s">
        <v>11</v>
      </c>
      <c r="C14" s="9">
        <v>586</v>
      </c>
      <c r="D14" s="9"/>
      <c r="E14" s="9">
        <v>164</v>
      </c>
      <c r="F14" s="9">
        <v>422</v>
      </c>
      <c r="G14" s="21">
        <f>VLOOKUP(A14,[1]TDSheet!$A:$G,7,0)</f>
        <v>0.25</v>
      </c>
      <c r="L14" s="2">
        <f t="shared" si="6"/>
        <v>32.799999999999997</v>
      </c>
      <c r="M14" s="23">
        <f t="shared" si="9"/>
        <v>69.999999999999943</v>
      </c>
      <c r="N14" s="23">
        <f t="shared" si="11"/>
        <v>300</v>
      </c>
      <c r="O14" s="23">
        <v>300</v>
      </c>
      <c r="P14" s="2" t="s">
        <v>85</v>
      </c>
      <c r="Q14" s="2">
        <f t="shared" si="7"/>
        <v>22.012195121951223</v>
      </c>
      <c r="R14" s="2">
        <f t="shared" si="3"/>
        <v>12.865853658536587</v>
      </c>
      <c r="S14" s="2">
        <f>VLOOKUP(A14,[1]TDSheet!$A:$R,18,0)</f>
        <v>39.200000000000003</v>
      </c>
      <c r="T14" s="2">
        <f>VLOOKUP(A14,[1]TDSheet!$A:$L,12,0)</f>
        <v>12</v>
      </c>
      <c r="W14" s="2">
        <f t="shared" si="8"/>
        <v>75</v>
      </c>
      <c r="X14" s="2">
        <f t="shared" si="4"/>
        <v>75</v>
      </c>
      <c r="Y14" s="21">
        <f>VLOOKUP(A14,[1]TDSheet!$A:$W,23,0)</f>
        <v>12</v>
      </c>
      <c r="Z14" s="22">
        <f t="shared" si="10"/>
        <v>25</v>
      </c>
      <c r="AA14" s="2">
        <f t="shared" si="5"/>
        <v>75</v>
      </c>
    </row>
    <row r="15" spans="1:27" ht="11.1" customHeight="1" outlineLevel="1" x14ac:dyDescent="0.2">
      <c r="A15" s="8" t="s">
        <v>22</v>
      </c>
      <c r="B15" s="8" t="s">
        <v>11</v>
      </c>
      <c r="C15" s="9">
        <v>290</v>
      </c>
      <c r="D15" s="9"/>
      <c r="E15" s="9">
        <v>73</v>
      </c>
      <c r="F15" s="9">
        <v>169</v>
      </c>
      <c r="G15" s="21">
        <f>VLOOKUP(A15,[1]TDSheet!$A:$G,7,0)</f>
        <v>0.25</v>
      </c>
      <c r="L15" s="2">
        <f t="shared" si="6"/>
        <v>14.6</v>
      </c>
      <c r="M15" s="23">
        <f t="shared" si="9"/>
        <v>50</v>
      </c>
      <c r="N15" s="23">
        <f t="shared" si="11"/>
        <v>200</v>
      </c>
      <c r="O15" s="23">
        <v>200</v>
      </c>
      <c r="P15" s="2" t="s">
        <v>85</v>
      </c>
      <c r="Q15" s="2">
        <f t="shared" si="7"/>
        <v>25.273972602739725</v>
      </c>
      <c r="R15" s="2">
        <f t="shared" si="3"/>
        <v>11.575342465753424</v>
      </c>
      <c r="S15" s="2">
        <f>VLOOKUP(A15,[1]TDSheet!$A:$R,18,0)</f>
        <v>11.6</v>
      </c>
      <c r="T15" s="2">
        <f>VLOOKUP(A15,[1]TDSheet!$A:$L,12,0)</f>
        <v>7.8</v>
      </c>
      <c r="W15" s="2">
        <f t="shared" si="8"/>
        <v>50</v>
      </c>
      <c r="X15" s="2">
        <f t="shared" si="4"/>
        <v>50</v>
      </c>
      <c r="Y15" s="21">
        <f>VLOOKUP(A15,[1]TDSheet!$A:$W,23,0)</f>
        <v>12</v>
      </c>
      <c r="Z15" s="22">
        <v>16</v>
      </c>
      <c r="AA15" s="2">
        <f t="shared" si="5"/>
        <v>48</v>
      </c>
    </row>
    <row r="16" spans="1:27" ht="21.95" customHeight="1" outlineLevel="1" x14ac:dyDescent="0.2">
      <c r="A16" s="8" t="s">
        <v>23</v>
      </c>
      <c r="B16" s="8" t="s">
        <v>11</v>
      </c>
      <c r="C16" s="9">
        <v>235</v>
      </c>
      <c r="D16" s="9">
        <v>2</v>
      </c>
      <c r="E16" s="9">
        <v>224</v>
      </c>
      <c r="F16" s="9">
        <v>11</v>
      </c>
      <c r="G16" s="21">
        <f>VLOOKUP(A16,[1]TDSheet!$A:$G,7,0)</f>
        <v>0.25</v>
      </c>
      <c r="L16" s="2">
        <f t="shared" si="6"/>
        <v>44.8</v>
      </c>
      <c r="M16" s="23">
        <f>10*L16-F16</f>
        <v>437</v>
      </c>
      <c r="N16" s="23">
        <f t="shared" si="11"/>
        <v>500</v>
      </c>
      <c r="O16" s="23">
        <v>500</v>
      </c>
      <c r="P16" s="2" t="s">
        <v>85</v>
      </c>
      <c r="Q16" s="2">
        <f t="shared" si="7"/>
        <v>11.40625</v>
      </c>
      <c r="R16" s="2">
        <f t="shared" si="3"/>
        <v>0.2455357142857143</v>
      </c>
      <c r="S16" s="2">
        <f>VLOOKUP(A16,[1]TDSheet!$A:$R,18,0)</f>
        <v>22.4</v>
      </c>
      <c r="T16" s="2">
        <f>VLOOKUP(A16,[1]TDSheet!$A:$L,12,0)</f>
        <v>3.8</v>
      </c>
      <c r="W16" s="2">
        <f t="shared" si="8"/>
        <v>125</v>
      </c>
      <c r="X16" s="2">
        <f t="shared" si="4"/>
        <v>125</v>
      </c>
      <c r="Y16" s="21">
        <f>VLOOKUP(A16,[1]TDSheet!$A:$W,23,0)</f>
        <v>6</v>
      </c>
      <c r="Z16" s="22">
        <v>83</v>
      </c>
      <c r="AA16" s="2">
        <f t="shared" si="5"/>
        <v>124.5</v>
      </c>
    </row>
    <row r="17" spans="1:27" ht="11.1" customHeight="1" outlineLevel="1" x14ac:dyDescent="0.2">
      <c r="A17" s="8" t="s">
        <v>24</v>
      </c>
      <c r="B17" s="8" t="s">
        <v>11</v>
      </c>
      <c r="C17" s="9">
        <v>130</v>
      </c>
      <c r="D17" s="9">
        <v>2</v>
      </c>
      <c r="E17" s="9">
        <v>48</v>
      </c>
      <c r="F17" s="9">
        <v>22</v>
      </c>
      <c r="G17" s="21">
        <f>VLOOKUP(A17,[1]TDSheet!$A:$G,7,0)</f>
        <v>0.25</v>
      </c>
      <c r="L17" s="2">
        <f t="shared" si="6"/>
        <v>9.6</v>
      </c>
      <c r="M17" s="23">
        <f>12*L17-F17</f>
        <v>93.199999999999989</v>
      </c>
      <c r="N17" s="23">
        <f t="shared" si="11"/>
        <v>300</v>
      </c>
      <c r="O17" s="23">
        <v>300</v>
      </c>
      <c r="P17" s="2" t="s">
        <v>85</v>
      </c>
      <c r="Q17" s="2">
        <f t="shared" si="7"/>
        <v>33.541666666666671</v>
      </c>
      <c r="R17" s="2">
        <f t="shared" si="3"/>
        <v>2.291666666666667</v>
      </c>
      <c r="S17" s="2">
        <f>VLOOKUP(A17,[1]TDSheet!$A:$R,18,0)</f>
        <v>32</v>
      </c>
      <c r="T17" s="2">
        <f>VLOOKUP(A17,[1]TDSheet!$A:$L,12,0)</f>
        <v>4.8</v>
      </c>
      <c r="W17" s="2">
        <f t="shared" si="8"/>
        <v>75</v>
      </c>
      <c r="X17" s="2">
        <f t="shared" si="4"/>
        <v>75</v>
      </c>
      <c r="Y17" s="21">
        <f>VLOOKUP(A17,[1]TDSheet!$A:$W,23,0)</f>
        <v>6</v>
      </c>
      <c r="Z17" s="22">
        <f t="shared" si="10"/>
        <v>50</v>
      </c>
      <c r="AA17" s="2">
        <f t="shared" si="5"/>
        <v>75</v>
      </c>
    </row>
    <row r="18" spans="1:27" ht="11.1" customHeight="1" outlineLevel="1" x14ac:dyDescent="0.2">
      <c r="A18" s="8" t="s">
        <v>25</v>
      </c>
      <c r="B18" s="8" t="s">
        <v>11</v>
      </c>
      <c r="C18" s="9">
        <v>219</v>
      </c>
      <c r="D18" s="9">
        <v>2</v>
      </c>
      <c r="E18" s="9">
        <v>36</v>
      </c>
      <c r="F18" s="9">
        <v>39</v>
      </c>
      <c r="G18" s="21">
        <f>VLOOKUP(A18,[1]TDSheet!$A:$G,7,0)</f>
        <v>0.25</v>
      </c>
      <c r="L18" s="2">
        <f t="shared" si="6"/>
        <v>7.2</v>
      </c>
      <c r="M18" s="23">
        <f t="shared" si="9"/>
        <v>69</v>
      </c>
      <c r="N18" s="23">
        <f t="shared" si="11"/>
        <v>300</v>
      </c>
      <c r="O18" s="23">
        <v>300</v>
      </c>
      <c r="P18" s="2" t="s">
        <v>85</v>
      </c>
      <c r="Q18" s="2">
        <f t="shared" si="7"/>
        <v>47.083333333333336</v>
      </c>
      <c r="R18" s="2">
        <f t="shared" si="3"/>
        <v>5.416666666666667</v>
      </c>
      <c r="S18" s="2">
        <f>VLOOKUP(A18,[1]TDSheet!$A:$R,18,0)</f>
        <v>8.1999999999999993</v>
      </c>
      <c r="T18" s="2">
        <f>VLOOKUP(A18,[1]TDSheet!$A:$L,12,0)</f>
        <v>5.4</v>
      </c>
      <c r="V18" s="46" t="s">
        <v>90</v>
      </c>
      <c r="W18" s="2">
        <f t="shared" si="8"/>
        <v>75</v>
      </c>
      <c r="X18" s="2">
        <f t="shared" si="4"/>
        <v>75</v>
      </c>
      <c r="Y18" s="21">
        <f>VLOOKUP(A18,[1]TDSheet!$A:$W,23,0)</f>
        <v>12</v>
      </c>
      <c r="Z18" s="22">
        <f t="shared" si="10"/>
        <v>25</v>
      </c>
      <c r="AA18" s="2">
        <f t="shared" si="5"/>
        <v>75</v>
      </c>
    </row>
    <row r="19" spans="1:27" ht="11.1" customHeight="1" outlineLevel="1" x14ac:dyDescent="0.2">
      <c r="A19" s="8" t="s">
        <v>68</v>
      </c>
      <c r="B19" s="8" t="s">
        <v>19</v>
      </c>
      <c r="C19" s="9"/>
      <c r="D19" s="9"/>
      <c r="E19" s="9"/>
      <c r="F19" s="9"/>
      <c r="G19" s="21">
        <f>VLOOKUP(A19,[1]TDSheet!$A:$G,7,0)</f>
        <v>1</v>
      </c>
      <c r="L19" s="2">
        <f t="shared" si="6"/>
        <v>0</v>
      </c>
      <c r="M19" s="24">
        <v>100</v>
      </c>
      <c r="N19" s="23">
        <f t="shared" si="11"/>
        <v>200</v>
      </c>
      <c r="O19" s="23">
        <v>200</v>
      </c>
      <c r="P19" s="2" t="s">
        <v>85</v>
      </c>
      <c r="Q19" s="2" t="e">
        <f t="shared" si="7"/>
        <v>#DIV/0!</v>
      </c>
      <c r="R19" s="2" t="e">
        <f t="shared" si="3"/>
        <v>#DIV/0!</v>
      </c>
      <c r="S19" s="2">
        <f>VLOOKUP(A19,[1]TDSheet!$A:$R,18,0)</f>
        <v>4.8</v>
      </c>
      <c r="T19" s="2">
        <f>VLOOKUP(A19,[1]TDSheet!$A:$L,12,0)</f>
        <v>2.4</v>
      </c>
      <c r="W19" s="2">
        <f t="shared" si="8"/>
        <v>200</v>
      </c>
      <c r="X19" s="2">
        <f t="shared" si="4"/>
        <v>200</v>
      </c>
      <c r="Y19" s="21">
        <f>VLOOKUP(A19,[1]TDSheet!$A:$W,23,0)</f>
        <v>6</v>
      </c>
      <c r="Z19" s="22">
        <v>33</v>
      </c>
      <c r="AA19" s="2">
        <f t="shared" si="5"/>
        <v>198</v>
      </c>
    </row>
    <row r="20" spans="1:27" ht="11.1" customHeight="1" outlineLevel="1" x14ac:dyDescent="0.2">
      <c r="A20" s="8" t="s">
        <v>26</v>
      </c>
      <c r="B20" s="8" t="s">
        <v>11</v>
      </c>
      <c r="C20" s="9">
        <v>648</v>
      </c>
      <c r="D20" s="9"/>
      <c r="E20" s="9">
        <v>98</v>
      </c>
      <c r="F20" s="9">
        <v>496</v>
      </c>
      <c r="G20" s="21">
        <f>VLOOKUP(A20,[1]TDSheet!$A:$G,7,0)</f>
        <v>0.43</v>
      </c>
      <c r="L20" s="2">
        <f t="shared" si="6"/>
        <v>19.600000000000001</v>
      </c>
      <c r="M20" s="23"/>
      <c r="N20" s="23">
        <f t="shared" si="11"/>
        <v>0</v>
      </c>
      <c r="O20" s="23"/>
      <c r="Q20" s="2">
        <f t="shared" si="7"/>
        <v>25.30612244897959</v>
      </c>
      <c r="R20" s="2">
        <f t="shared" si="3"/>
        <v>25.30612244897959</v>
      </c>
      <c r="S20" s="2">
        <f>VLOOKUP(A20,[1]TDSheet!$A:$R,18,0)</f>
        <v>22</v>
      </c>
      <c r="T20" s="2">
        <f>VLOOKUP(A20,[1]TDSheet!$A:$L,12,0)</f>
        <v>10</v>
      </c>
      <c r="W20" s="2">
        <f t="shared" si="8"/>
        <v>0</v>
      </c>
      <c r="X20" s="2">
        <f t="shared" si="4"/>
        <v>0</v>
      </c>
      <c r="Y20" s="21">
        <f>VLOOKUP(A20,[1]TDSheet!$A:$W,23,0)</f>
        <v>16</v>
      </c>
      <c r="Z20" s="22">
        <f t="shared" si="10"/>
        <v>0</v>
      </c>
      <c r="AA20" s="2">
        <f t="shared" si="5"/>
        <v>0</v>
      </c>
    </row>
    <row r="21" spans="1:27" ht="11.1" customHeight="1" outlineLevel="1" x14ac:dyDescent="0.2">
      <c r="A21" s="8" t="s">
        <v>27</v>
      </c>
      <c r="B21" s="8" t="s">
        <v>11</v>
      </c>
      <c r="C21" s="9">
        <v>462</v>
      </c>
      <c r="D21" s="9"/>
      <c r="E21" s="9">
        <v>158</v>
      </c>
      <c r="F21" s="9">
        <v>304</v>
      </c>
      <c r="G21" s="21">
        <f>VLOOKUP(A21,[1]TDSheet!$A:$G,7,0)</f>
        <v>0.9</v>
      </c>
      <c r="L21" s="2">
        <f t="shared" si="6"/>
        <v>31.6</v>
      </c>
      <c r="M21" s="23">
        <f t="shared" si="9"/>
        <v>170</v>
      </c>
      <c r="N21" s="23">
        <f t="shared" si="11"/>
        <v>300</v>
      </c>
      <c r="O21" s="23">
        <v>300</v>
      </c>
      <c r="P21" s="2" t="s">
        <v>85</v>
      </c>
      <c r="Q21" s="2">
        <f t="shared" si="7"/>
        <v>19.11392405063291</v>
      </c>
      <c r="R21" s="2">
        <f t="shared" si="3"/>
        <v>9.6202531645569618</v>
      </c>
      <c r="S21" s="2">
        <f>VLOOKUP(A21,[1]TDSheet!$A:$R,18,0)</f>
        <v>20</v>
      </c>
      <c r="T21" s="2">
        <f>VLOOKUP(A21,[1]TDSheet!$A:$L,12,0)</f>
        <v>15.8</v>
      </c>
      <c r="W21" s="2">
        <f t="shared" si="8"/>
        <v>270</v>
      </c>
      <c r="X21" s="2">
        <f t="shared" si="4"/>
        <v>270</v>
      </c>
      <c r="Y21" s="21">
        <f>VLOOKUP(A21,[1]TDSheet!$A:$W,23,0)</f>
        <v>8</v>
      </c>
      <c r="Z21" s="22">
        <v>37</v>
      </c>
      <c r="AA21" s="2">
        <f t="shared" si="5"/>
        <v>266.40000000000003</v>
      </c>
    </row>
    <row r="22" spans="1:27" ht="11.1" customHeight="1" outlineLevel="1" x14ac:dyDescent="0.2">
      <c r="A22" s="8" t="s">
        <v>69</v>
      </c>
      <c r="B22" s="8" t="s">
        <v>19</v>
      </c>
      <c r="C22" s="9"/>
      <c r="D22" s="9"/>
      <c r="E22" s="9"/>
      <c r="F22" s="9"/>
      <c r="G22" s="21">
        <f>VLOOKUP(A22,[1]TDSheet!$A:$G,7,0)</f>
        <v>1</v>
      </c>
      <c r="L22" s="2">
        <f t="shared" si="6"/>
        <v>0</v>
      </c>
      <c r="M22" s="24">
        <v>50</v>
      </c>
      <c r="N22" s="43">
        <v>100</v>
      </c>
      <c r="O22" s="23">
        <v>200</v>
      </c>
      <c r="P22" s="2" t="s">
        <v>85</v>
      </c>
      <c r="Q22" s="2" t="e">
        <f t="shared" si="7"/>
        <v>#DIV/0!</v>
      </c>
      <c r="R22" s="2" t="e">
        <f t="shared" si="3"/>
        <v>#DIV/0!</v>
      </c>
      <c r="S22" s="2">
        <f>VLOOKUP(A22,[1]TDSheet!$A:$R,18,0)</f>
        <v>0.54</v>
      </c>
      <c r="T22" s="2">
        <f>VLOOKUP(A22,[1]TDSheet!$A:$L,12,0)</f>
        <v>0</v>
      </c>
      <c r="V22" s="44" t="s">
        <v>89</v>
      </c>
      <c r="W22" s="2">
        <f t="shared" si="8"/>
        <v>100</v>
      </c>
      <c r="X22" s="2">
        <f t="shared" si="4"/>
        <v>200</v>
      </c>
      <c r="Y22" s="21">
        <f>VLOOKUP(A22,[1]TDSheet!$A:$W,23,0)</f>
        <v>2.7</v>
      </c>
      <c r="Z22" s="22">
        <v>37</v>
      </c>
      <c r="AA22" s="2">
        <f t="shared" si="5"/>
        <v>99.9</v>
      </c>
    </row>
    <row r="23" spans="1:27" ht="21.95" customHeight="1" outlineLevel="1" x14ac:dyDescent="0.2">
      <c r="A23" s="8" t="s">
        <v>28</v>
      </c>
      <c r="B23" s="8" t="s">
        <v>19</v>
      </c>
      <c r="C23" s="9">
        <v>5</v>
      </c>
      <c r="D23" s="9"/>
      <c r="E23" s="9">
        <v>5</v>
      </c>
      <c r="F23" s="9"/>
      <c r="G23" s="21">
        <f>VLOOKUP(A23,[1]TDSheet!$A:$G,7,0)</f>
        <v>1</v>
      </c>
      <c r="L23" s="2">
        <f t="shared" si="6"/>
        <v>1</v>
      </c>
      <c r="M23" s="23">
        <f>10*L23-F23</f>
        <v>10</v>
      </c>
      <c r="N23" s="23">
        <f t="shared" si="11"/>
        <v>100</v>
      </c>
      <c r="O23" s="23">
        <v>100</v>
      </c>
      <c r="P23" s="2" t="s">
        <v>85</v>
      </c>
      <c r="Q23" s="2">
        <f t="shared" si="7"/>
        <v>100</v>
      </c>
      <c r="R23" s="2">
        <f t="shared" si="3"/>
        <v>0</v>
      </c>
      <c r="S23" s="2">
        <f>VLOOKUP(A23,[1]TDSheet!$A:$R,18,0)</f>
        <v>0</v>
      </c>
      <c r="T23" s="2">
        <f>VLOOKUP(A23,[1]TDSheet!$A:$L,12,0)</f>
        <v>1</v>
      </c>
      <c r="V23" s="46" t="s">
        <v>90</v>
      </c>
      <c r="W23" s="2">
        <f t="shared" si="8"/>
        <v>100</v>
      </c>
      <c r="X23" s="2">
        <f t="shared" si="4"/>
        <v>100</v>
      </c>
      <c r="Y23" s="21">
        <f>VLOOKUP(A23,[1]TDSheet!$A:$W,23,0)</f>
        <v>5</v>
      </c>
      <c r="Z23" s="22">
        <v>20</v>
      </c>
      <c r="AA23" s="2">
        <f t="shared" si="5"/>
        <v>100</v>
      </c>
    </row>
    <row r="24" spans="1:27" ht="11.1" customHeight="1" outlineLevel="1" x14ac:dyDescent="0.2">
      <c r="A24" s="8" t="s">
        <v>29</v>
      </c>
      <c r="B24" s="8" t="s">
        <v>11</v>
      </c>
      <c r="C24" s="9">
        <v>767</v>
      </c>
      <c r="D24" s="9"/>
      <c r="E24" s="9">
        <v>219</v>
      </c>
      <c r="F24" s="9">
        <v>548</v>
      </c>
      <c r="G24" s="21">
        <f>VLOOKUP(A24,[1]TDSheet!$A:$G,7,0)</f>
        <v>0.9</v>
      </c>
      <c r="L24" s="2">
        <f t="shared" si="6"/>
        <v>43.8</v>
      </c>
      <c r="M24" s="23">
        <f t="shared" si="9"/>
        <v>109</v>
      </c>
      <c r="N24" s="23">
        <f t="shared" si="11"/>
        <v>200</v>
      </c>
      <c r="O24" s="23">
        <v>200</v>
      </c>
      <c r="P24" s="2" t="s">
        <v>85</v>
      </c>
      <c r="Q24" s="2">
        <f t="shared" si="7"/>
        <v>17.077625570776256</v>
      </c>
      <c r="R24" s="2">
        <f t="shared" si="3"/>
        <v>12.511415525114156</v>
      </c>
      <c r="S24" s="2">
        <f>VLOOKUP(A24,[1]TDSheet!$A:$R,18,0)</f>
        <v>46</v>
      </c>
      <c r="T24" s="2">
        <f>VLOOKUP(A24,[1]TDSheet!$A:$L,12,0)</f>
        <v>21</v>
      </c>
      <c r="W24" s="2">
        <f t="shared" si="8"/>
        <v>180</v>
      </c>
      <c r="X24" s="2">
        <f t="shared" si="4"/>
        <v>180</v>
      </c>
      <c r="Y24" s="21">
        <f>VLOOKUP(A24,[1]TDSheet!$A:$W,23,0)</f>
        <v>8</v>
      </c>
      <c r="Z24" s="22">
        <v>25</v>
      </c>
      <c r="AA24" s="2">
        <f t="shared" si="5"/>
        <v>180</v>
      </c>
    </row>
    <row r="25" spans="1:27" ht="11.1" customHeight="1" outlineLevel="1" x14ac:dyDescent="0.2">
      <c r="A25" s="8" t="s">
        <v>30</v>
      </c>
      <c r="B25" s="8" t="s">
        <v>11</v>
      </c>
      <c r="C25" s="9">
        <v>973</v>
      </c>
      <c r="D25" s="9"/>
      <c r="E25" s="9">
        <v>177</v>
      </c>
      <c r="F25" s="9">
        <v>778</v>
      </c>
      <c r="G25" s="21">
        <f>VLOOKUP(A25,[1]TDSheet!$A:$G,7,0)</f>
        <v>0.43</v>
      </c>
      <c r="L25" s="2">
        <f t="shared" si="6"/>
        <v>35.4</v>
      </c>
      <c r="M25" s="23"/>
      <c r="N25" s="23">
        <f t="shared" si="11"/>
        <v>0</v>
      </c>
      <c r="O25" s="23"/>
      <c r="P25" s="45" t="s">
        <v>85</v>
      </c>
      <c r="Q25" s="2">
        <f t="shared" si="7"/>
        <v>21.977401129943505</v>
      </c>
      <c r="R25" s="2">
        <f t="shared" si="3"/>
        <v>21.977401129943505</v>
      </c>
      <c r="S25" s="2">
        <f>VLOOKUP(A25,[1]TDSheet!$A:$R,18,0)</f>
        <v>28.8</v>
      </c>
      <c r="T25" s="2">
        <f>VLOOKUP(A25,[1]TDSheet!$A:$L,12,0)</f>
        <v>21.2</v>
      </c>
      <c r="W25" s="2">
        <f t="shared" si="8"/>
        <v>0</v>
      </c>
      <c r="X25" s="2">
        <f t="shared" si="4"/>
        <v>0</v>
      </c>
      <c r="Y25" s="21">
        <f>VLOOKUP(A25,[1]TDSheet!$A:$W,23,0)</f>
        <v>16</v>
      </c>
      <c r="Z25" s="22">
        <f t="shared" si="10"/>
        <v>0</v>
      </c>
      <c r="AA25" s="2">
        <f t="shared" si="5"/>
        <v>0</v>
      </c>
    </row>
    <row r="26" spans="1:27" ht="11.1" customHeight="1" outlineLevel="1" x14ac:dyDescent="0.2">
      <c r="A26" s="8" t="s">
        <v>31</v>
      </c>
      <c r="B26" s="8" t="s">
        <v>11</v>
      </c>
      <c r="C26" s="9">
        <v>876</v>
      </c>
      <c r="D26" s="9"/>
      <c r="E26" s="9">
        <v>229</v>
      </c>
      <c r="F26" s="9">
        <v>567</v>
      </c>
      <c r="G26" s="21">
        <f>VLOOKUP(A26,[1]TDSheet!$A:$G,7,0)</f>
        <v>0.9</v>
      </c>
      <c r="L26" s="2">
        <f t="shared" si="6"/>
        <v>45.8</v>
      </c>
      <c r="M26" s="23">
        <f t="shared" si="9"/>
        <v>120</v>
      </c>
      <c r="N26" s="23">
        <f t="shared" si="11"/>
        <v>100</v>
      </c>
      <c r="O26" s="23">
        <v>100</v>
      </c>
      <c r="P26" s="2" t="s">
        <v>85</v>
      </c>
      <c r="Q26" s="2">
        <f t="shared" si="7"/>
        <v>14.563318777292578</v>
      </c>
      <c r="R26" s="2">
        <f t="shared" si="3"/>
        <v>12.379912663755459</v>
      </c>
      <c r="S26" s="2">
        <f>VLOOKUP(A26,[1]TDSheet!$A:$R,18,0)</f>
        <v>35.200000000000003</v>
      </c>
      <c r="T26" s="2">
        <f>VLOOKUP(A26,[1]TDSheet!$A:$L,12,0)</f>
        <v>18.2</v>
      </c>
      <c r="W26" s="2">
        <f t="shared" si="8"/>
        <v>90</v>
      </c>
      <c r="X26" s="2">
        <f t="shared" si="4"/>
        <v>90</v>
      </c>
      <c r="Y26" s="21">
        <f>VLOOKUP(A26,[1]TDSheet!$A:$W,23,0)</f>
        <v>8</v>
      </c>
      <c r="Z26" s="22">
        <v>12</v>
      </c>
      <c r="AA26" s="2">
        <f t="shared" si="5"/>
        <v>86.4</v>
      </c>
    </row>
    <row r="27" spans="1:27" ht="11.1" customHeight="1" outlineLevel="1" x14ac:dyDescent="0.2">
      <c r="A27" s="8" t="s">
        <v>32</v>
      </c>
      <c r="B27" s="8" t="s">
        <v>11</v>
      </c>
      <c r="C27" s="9">
        <v>1171</v>
      </c>
      <c r="D27" s="9"/>
      <c r="E27" s="9">
        <v>137</v>
      </c>
      <c r="F27" s="9">
        <v>996</v>
      </c>
      <c r="G27" s="21">
        <f>VLOOKUP(A27,[1]TDSheet!$A:$G,7,0)</f>
        <v>0.43</v>
      </c>
      <c r="L27" s="2">
        <f t="shared" si="6"/>
        <v>27.4</v>
      </c>
      <c r="M27" s="23"/>
      <c r="N27" s="23">
        <f t="shared" si="11"/>
        <v>0</v>
      </c>
      <c r="O27" s="23"/>
      <c r="P27" s="45" t="s">
        <v>85</v>
      </c>
      <c r="Q27" s="2">
        <f t="shared" si="7"/>
        <v>36.350364963503651</v>
      </c>
      <c r="R27" s="2">
        <f t="shared" si="3"/>
        <v>36.350364963503651</v>
      </c>
      <c r="S27" s="2">
        <f>VLOOKUP(A27,[1]TDSheet!$A:$R,18,0)</f>
        <v>21.4</v>
      </c>
      <c r="T27" s="2">
        <f>VLOOKUP(A27,[1]TDSheet!$A:$L,12,0)</f>
        <v>18</v>
      </c>
      <c r="W27" s="2">
        <f t="shared" si="8"/>
        <v>0</v>
      </c>
      <c r="X27" s="2">
        <f t="shared" si="4"/>
        <v>0</v>
      </c>
      <c r="Y27" s="21">
        <f>VLOOKUP(A27,[1]TDSheet!$A:$W,23,0)</f>
        <v>16</v>
      </c>
      <c r="Z27" s="22">
        <f t="shared" si="10"/>
        <v>0</v>
      </c>
      <c r="AA27" s="2">
        <f t="shared" si="5"/>
        <v>0</v>
      </c>
    </row>
    <row r="28" spans="1:27" ht="11.1" customHeight="1" outlineLevel="1" x14ac:dyDescent="0.2">
      <c r="A28" s="8" t="s">
        <v>33</v>
      </c>
      <c r="B28" s="8" t="s">
        <v>11</v>
      </c>
      <c r="C28" s="9">
        <v>538</v>
      </c>
      <c r="D28" s="9">
        <v>1</v>
      </c>
      <c r="E28" s="9">
        <v>186</v>
      </c>
      <c r="F28" s="9">
        <v>304</v>
      </c>
      <c r="G28" s="21">
        <f>VLOOKUP(A28,[1]TDSheet!$A:$G,7,0)</f>
        <v>0.7</v>
      </c>
      <c r="L28" s="2">
        <f t="shared" si="6"/>
        <v>37.200000000000003</v>
      </c>
      <c r="M28" s="23">
        <f t="shared" si="9"/>
        <v>254</v>
      </c>
      <c r="N28" s="23">
        <f t="shared" si="11"/>
        <v>300</v>
      </c>
      <c r="O28" s="23">
        <v>300</v>
      </c>
      <c r="P28" s="2" t="s">
        <v>85</v>
      </c>
      <c r="Q28" s="2">
        <f t="shared" si="7"/>
        <v>16.236559139784944</v>
      </c>
      <c r="R28" s="2">
        <f t="shared" si="3"/>
        <v>8.172043010752688</v>
      </c>
      <c r="S28" s="2">
        <f>VLOOKUP(A28,[1]TDSheet!$A:$R,18,0)</f>
        <v>29.2</v>
      </c>
      <c r="T28" s="2">
        <f>VLOOKUP(A28,[1]TDSheet!$A:$L,12,0)</f>
        <v>16.399999999999999</v>
      </c>
      <c r="W28" s="2">
        <f t="shared" si="8"/>
        <v>210</v>
      </c>
      <c r="X28" s="2">
        <f t="shared" si="4"/>
        <v>210</v>
      </c>
      <c r="Y28" s="21">
        <f>VLOOKUP(A28,[1]TDSheet!$A:$W,23,0)</f>
        <v>8</v>
      </c>
      <c r="Z28" s="22">
        <v>37</v>
      </c>
      <c r="AA28" s="2">
        <f t="shared" si="5"/>
        <v>207.2</v>
      </c>
    </row>
    <row r="29" spans="1:27" ht="21.95" customHeight="1" outlineLevel="1" x14ac:dyDescent="0.2">
      <c r="A29" s="8" t="s">
        <v>34</v>
      </c>
      <c r="B29" s="8" t="s">
        <v>11</v>
      </c>
      <c r="C29" s="9">
        <v>66</v>
      </c>
      <c r="D29" s="9"/>
      <c r="E29" s="26">
        <f>24+E48</f>
        <v>69</v>
      </c>
      <c r="F29" s="26">
        <f>42+F48</f>
        <v>-52</v>
      </c>
      <c r="G29" s="21">
        <f>VLOOKUP(A29,[1]TDSheet!$A:$G,7,0)</f>
        <v>0.9</v>
      </c>
      <c r="L29" s="2">
        <f t="shared" si="6"/>
        <v>13.8</v>
      </c>
      <c r="M29" s="23">
        <f t="shared" si="9"/>
        <v>259</v>
      </c>
      <c r="N29" s="23">
        <f t="shared" si="11"/>
        <v>400</v>
      </c>
      <c r="O29" s="23">
        <v>400</v>
      </c>
      <c r="P29" s="2" t="s">
        <v>85</v>
      </c>
      <c r="Q29" s="2">
        <f t="shared" si="7"/>
        <v>25.217391304347824</v>
      </c>
      <c r="R29" s="2">
        <f t="shared" si="3"/>
        <v>-3.7681159420289854</v>
      </c>
      <c r="S29" s="2">
        <f>VLOOKUP(A29,[1]TDSheet!$A:$R,18,0)</f>
        <v>7.2</v>
      </c>
      <c r="T29" s="2">
        <f>VLOOKUP(A29,[1]TDSheet!$A:$L,12,0)</f>
        <v>2</v>
      </c>
      <c r="W29" s="2">
        <f t="shared" si="8"/>
        <v>360</v>
      </c>
      <c r="X29" s="2">
        <f t="shared" si="4"/>
        <v>360</v>
      </c>
      <c r="Y29" s="21">
        <f>VLOOKUP(A29,[1]TDSheet!$A:$W,23,0)</f>
        <v>8</v>
      </c>
      <c r="Z29" s="22">
        <v>50</v>
      </c>
      <c r="AA29" s="2">
        <f t="shared" si="5"/>
        <v>360</v>
      </c>
    </row>
    <row r="30" spans="1:27" ht="11.1" customHeight="1" outlineLevel="1" x14ac:dyDescent="0.2">
      <c r="A30" s="8" t="s">
        <v>35</v>
      </c>
      <c r="B30" s="8" t="s">
        <v>11</v>
      </c>
      <c r="C30" s="9">
        <v>120</v>
      </c>
      <c r="D30" s="9"/>
      <c r="E30" s="9">
        <v>12</v>
      </c>
      <c r="F30" s="9">
        <v>108</v>
      </c>
      <c r="G30" s="21">
        <f>VLOOKUP(A30,[1]TDSheet!$A:$G,7,0)</f>
        <v>0.43</v>
      </c>
      <c r="L30" s="2">
        <f t="shared" si="6"/>
        <v>2.4</v>
      </c>
      <c r="M30" s="23"/>
      <c r="N30" s="43">
        <v>80</v>
      </c>
      <c r="O30" s="23">
        <v>100</v>
      </c>
      <c r="P30" s="2" t="s">
        <v>85</v>
      </c>
      <c r="Q30" s="2">
        <f t="shared" si="7"/>
        <v>78.333333333333343</v>
      </c>
      <c r="R30" s="2">
        <f t="shared" si="3"/>
        <v>45</v>
      </c>
      <c r="S30" s="2">
        <f>VLOOKUP(A30,[1]TDSheet!$A:$R,18,0)</f>
        <v>4</v>
      </c>
      <c r="T30" s="2">
        <f>VLOOKUP(A30,[1]TDSheet!$A:$L,12,0)</f>
        <v>2.8</v>
      </c>
      <c r="V30" s="46" t="s">
        <v>90</v>
      </c>
      <c r="W30" s="2">
        <f t="shared" si="8"/>
        <v>34.4</v>
      </c>
      <c r="X30" s="2">
        <f t="shared" si="4"/>
        <v>43</v>
      </c>
      <c r="Y30" s="21">
        <f>VLOOKUP(A30,[1]TDSheet!$A:$W,23,0)</f>
        <v>16</v>
      </c>
      <c r="Z30" s="22">
        <v>5</v>
      </c>
      <c r="AA30" s="2">
        <f t="shared" si="5"/>
        <v>34.4</v>
      </c>
    </row>
    <row r="31" spans="1:27" ht="21.95" customHeight="1" outlineLevel="1" x14ac:dyDescent="0.2">
      <c r="A31" s="8" t="s">
        <v>36</v>
      </c>
      <c r="B31" s="8" t="s">
        <v>11</v>
      </c>
      <c r="C31" s="9">
        <v>8</v>
      </c>
      <c r="D31" s="9"/>
      <c r="E31" s="9">
        <v>8</v>
      </c>
      <c r="F31" s="9"/>
      <c r="G31" s="21">
        <f>VLOOKUP(A31,[1]TDSheet!$A:$G,7,0)</f>
        <v>0.9</v>
      </c>
      <c r="L31" s="2">
        <f t="shared" si="6"/>
        <v>1.6</v>
      </c>
      <c r="M31" s="23">
        <f>10*L31-F31</f>
        <v>16</v>
      </c>
      <c r="N31" s="23">
        <f t="shared" si="11"/>
        <v>200</v>
      </c>
      <c r="O31" s="23">
        <v>200</v>
      </c>
      <c r="P31" s="2" t="s">
        <v>85</v>
      </c>
      <c r="Q31" s="2">
        <f t="shared" si="7"/>
        <v>125</v>
      </c>
      <c r="R31" s="2">
        <f t="shared" si="3"/>
        <v>0</v>
      </c>
      <c r="S31" s="2">
        <f>VLOOKUP(A31,[1]TDSheet!$A:$R,18,0)</f>
        <v>0.8</v>
      </c>
      <c r="T31" s="2">
        <f>VLOOKUP(A31,[1]TDSheet!$A:$L,12,0)</f>
        <v>2.8</v>
      </c>
      <c r="V31" s="46" t="s">
        <v>90</v>
      </c>
      <c r="W31" s="2">
        <f t="shared" si="8"/>
        <v>180</v>
      </c>
      <c r="X31" s="2">
        <f t="shared" si="4"/>
        <v>180</v>
      </c>
      <c r="Y31" s="21">
        <f>VLOOKUP(A31,[1]TDSheet!$A:$W,23,0)</f>
        <v>8</v>
      </c>
      <c r="Z31" s="22">
        <v>25</v>
      </c>
      <c r="AA31" s="2">
        <f t="shared" si="5"/>
        <v>180</v>
      </c>
    </row>
    <row r="32" spans="1:27" ht="21.95" customHeight="1" outlineLevel="1" x14ac:dyDescent="0.2">
      <c r="A32" s="8" t="s">
        <v>37</v>
      </c>
      <c r="B32" s="8" t="s">
        <v>11</v>
      </c>
      <c r="C32" s="9">
        <v>177</v>
      </c>
      <c r="D32" s="9"/>
      <c r="E32" s="9">
        <v>9</v>
      </c>
      <c r="F32" s="9">
        <v>168</v>
      </c>
      <c r="G32" s="21">
        <f>VLOOKUP(A32,[1]TDSheet!$A:$G,7,0)</f>
        <v>0.43</v>
      </c>
      <c r="L32" s="2">
        <f t="shared" si="6"/>
        <v>1.8</v>
      </c>
      <c r="M32" s="23"/>
      <c r="N32" s="23">
        <f t="shared" si="11"/>
        <v>0</v>
      </c>
      <c r="O32" s="23"/>
      <c r="P32" s="45" t="s">
        <v>85</v>
      </c>
      <c r="Q32" s="2">
        <f t="shared" si="7"/>
        <v>93.333333333333329</v>
      </c>
      <c r="R32" s="2">
        <f t="shared" si="3"/>
        <v>93.333333333333329</v>
      </c>
      <c r="S32" s="2">
        <f>VLOOKUP(A32,[1]TDSheet!$A:$R,18,0)</f>
        <v>3</v>
      </c>
      <c r="T32" s="2">
        <f>VLOOKUP(A32,[1]TDSheet!$A:$L,12,0)</f>
        <v>2.8</v>
      </c>
      <c r="V32" s="46" t="s">
        <v>90</v>
      </c>
      <c r="W32" s="2">
        <f t="shared" si="8"/>
        <v>0</v>
      </c>
      <c r="X32" s="2">
        <f t="shared" si="4"/>
        <v>0</v>
      </c>
      <c r="Y32" s="21">
        <f>VLOOKUP(A32,[1]TDSheet!$A:$W,23,0)</f>
        <v>16</v>
      </c>
      <c r="Z32" s="22">
        <f t="shared" si="10"/>
        <v>0</v>
      </c>
      <c r="AA32" s="2">
        <f t="shared" si="5"/>
        <v>0</v>
      </c>
    </row>
    <row r="33" spans="1:27" ht="11.1" customHeight="1" outlineLevel="1" x14ac:dyDescent="0.2">
      <c r="A33" s="8" t="s">
        <v>38</v>
      </c>
      <c r="B33" s="8" t="s">
        <v>11</v>
      </c>
      <c r="C33" s="9">
        <v>39</v>
      </c>
      <c r="D33" s="9"/>
      <c r="E33" s="9">
        <v>31</v>
      </c>
      <c r="F33" s="9">
        <v>5</v>
      </c>
      <c r="G33" s="21">
        <f>VLOOKUP(A33,[1]TDSheet!$A:$G,7,0)</f>
        <v>1</v>
      </c>
      <c r="L33" s="2">
        <f t="shared" si="6"/>
        <v>6.2</v>
      </c>
      <c r="M33" s="23">
        <f>11*L33-F33</f>
        <v>63.2</v>
      </c>
      <c r="N33" s="40">
        <v>200</v>
      </c>
      <c r="O33" s="23">
        <v>300</v>
      </c>
      <c r="P33" s="2" t="s">
        <v>85</v>
      </c>
      <c r="Q33" s="2">
        <f t="shared" si="7"/>
        <v>33.064516129032256</v>
      </c>
      <c r="R33" s="2">
        <f t="shared" si="3"/>
        <v>0.80645161290322576</v>
      </c>
      <c r="S33" s="2">
        <f>VLOOKUP(A33,[1]TDSheet!$A:$R,18,0)</f>
        <v>11.6</v>
      </c>
      <c r="T33" s="2">
        <f>VLOOKUP(A33,[1]TDSheet!$A:$L,12,0)</f>
        <v>1.4</v>
      </c>
      <c r="W33" s="2">
        <f t="shared" si="8"/>
        <v>200</v>
      </c>
      <c r="X33" s="2">
        <f t="shared" si="4"/>
        <v>300</v>
      </c>
      <c r="Y33" s="21">
        <f>VLOOKUP(A33,[1]TDSheet!$A:$W,23,0)</f>
        <v>5</v>
      </c>
      <c r="Z33" s="22">
        <v>40</v>
      </c>
      <c r="AA33" s="2">
        <f t="shared" si="5"/>
        <v>200</v>
      </c>
    </row>
    <row r="34" spans="1:27" ht="11.1" customHeight="1" outlineLevel="1" x14ac:dyDescent="0.2">
      <c r="A34" s="8" t="s">
        <v>39</v>
      </c>
      <c r="B34" s="8" t="s">
        <v>11</v>
      </c>
      <c r="C34" s="9">
        <v>5</v>
      </c>
      <c r="D34" s="9"/>
      <c r="E34" s="9"/>
      <c r="F34" s="9">
        <v>5</v>
      </c>
      <c r="G34" s="21">
        <f>VLOOKUP(A34,[1]TDSheet!$A:$G,7,0)</f>
        <v>0.33</v>
      </c>
      <c r="L34" s="2">
        <f t="shared" si="6"/>
        <v>0</v>
      </c>
      <c r="M34" s="23"/>
      <c r="N34" s="23">
        <f t="shared" si="11"/>
        <v>30</v>
      </c>
      <c r="O34" s="23">
        <v>30</v>
      </c>
      <c r="P34" s="2" t="s">
        <v>85</v>
      </c>
      <c r="Q34" s="2" t="e">
        <f t="shared" si="7"/>
        <v>#DIV/0!</v>
      </c>
      <c r="R34" s="2" t="e">
        <f t="shared" si="3"/>
        <v>#DIV/0!</v>
      </c>
      <c r="S34" s="2">
        <f>VLOOKUP(A34,[1]TDSheet!$A:$R,18,0)</f>
        <v>0</v>
      </c>
      <c r="T34" s="2">
        <f>VLOOKUP(A34,[1]TDSheet!$A:$L,12,0)</f>
        <v>0</v>
      </c>
      <c r="W34" s="2">
        <f t="shared" si="8"/>
        <v>9.9</v>
      </c>
      <c r="X34" s="2">
        <f t="shared" si="4"/>
        <v>9.9</v>
      </c>
      <c r="Y34" s="21">
        <f>VLOOKUP(A34,[1]TDSheet!$A:$W,23,0)</f>
        <v>6</v>
      </c>
      <c r="Z34" s="22">
        <v>5</v>
      </c>
      <c r="AA34" s="2">
        <f t="shared" si="5"/>
        <v>9.9</v>
      </c>
    </row>
    <row r="35" spans="1:27" ht="11.1" customHeight="1" outlineLevel="1" x14ac:dyDescent="0.2">
      <c r="A35" s="8" t="s">
        <v>70</v>
      </c>
      <c r="B35" s="8" t="s">
        <v>19</v>
      </c>
      <c r="C35" s="9"/>
      <c r="D35" s="9"/>
      <c r="E35" s="9"/>
      <c r="F35" s="9"/>
      <c r="G35" s="21">
        <f>VLOOKUP(A35,[1]TDSheet!$A:$G,7,0)</f>
        <v>1</v>
      </c>
      <c r="L35" s="2">
        <f t="shared" si="6"/>
        <v>0</v>
      </c>
      <c r="M35" s="24">
        <v>50</v>
      </c>
      <c r="N35" s="23">
        <v>50</v>
      </c>
      <c r="O35" s="23"/>
      <c r="Q35" s="2" t="e">
        <f t="shared" si="7"/>
        <v>#DIV/0!</v>
      </c>
      <c r="R35" s="2" t="e">
        <f t="shared" si="3"/>
        <v>#DIV/0!</v>
      </c>
      <c r="S35" s="2">
        <f>VLOOKUP(A35,[1]TDSheet!$A:$R,18,0)</f>
        <v>0</v>
      </c>
      <c r="T35" s="2">
        <f>VLOOKUP(A35,[1]TDSheet!$A:$L,12,0)</f>
        <v>0</v>
      </c>
      <c r="W35" s="2">
        <f t="shared" si="8"/>
        <v>50</v>
      </c>
      <c r="X35" s="2">
        <f t="shared" si="4"/>
        <v>0</v>
      </c>
      <c r="Y35" s="21">
        <f>VLOOKUP(A35,[1]TDSheet!$A:$W,23,0)</f>
        <v>3</v>
      </c>
      <c r="Z35" s="22">
        <v>16</v>
      </c>
      <c r="AA35" s="2">
        <f t="shared" si="5"/>
        <v>48</v>
      </c>
    </row>
    <row r="36" spans="1:27" ht="11.1" customHeight="1" outlineLevel="1" x14ac:dyDescent="0.2">
      <c r="A36" s="8" t="s">
        <v>40</v>
      </c>
      <c r="B36" s="8" t="s">
        <v>11</v>
      </c>
      <c r="C36" s="9">
        <v>979</v>
      </c>
      <c r="D36" s="9"/>
      <c r="E36" s="9">
        <v>319</v>
      </c>
      <c r="F36" s="9">
        <v>660</v>
      </c>
      <c r="G36" s="21">
        <f>VLOOKUP(A36,[1]TDSheet!$A:$G,7,0)</f>
        <v>0.25</v>
      </c>
      <c r="L36" s="2">
        <f t="shared" si="6"/>
        <v>63.8</v>
      </c>
      <c r="M36" s="23">
        <f t="shared" si="9"/>
        <v>297</v>
      </c>
      <c r="N36" s="23">
        <v>296</v>
      </c>
      <c r="O36" s="23"/>
      <c r="Q36" s="2">
        <f t="shared" si="7"/>
        <v>14.984326018808778</v>
      </c>
      <c r="R36" s="2">
        <f t="shared" si="3"/>
        <v>10.344827586206897</v>
      </c>
      <c r="S36" s="2">
        <f>VLOOKUP(A36,[1]TDSheet!$A:$R,18,0)</f>
        <v>33</v>
      </c>
      <c r="T36" s="2">
        <f>VLOOKUP(A36,[1]TDSheet!$A:$L,12,0)</f>
        <v>22.4</v>
      </c>
      <c r="W36" s="2">
        <f t="shared" si="8"/>
        <v>74</v>
      </c>
      <c r="X36" s="2">
        <f t="shared" si="4"/>
        <v>0</v>
      </c>
      <c r="Y36" s="21">
        <f>VLOOKUP(A36,[1]TDSheet!$A:$W,23,0)</f>
        <v>12</v>
      </c>
      <c r="Z36" s="22">
        <v>24</v>
      </c>
      <c r="AA36" s="2">
        <f t="shared" si="5"/>
        <v>72</v>
      </c>
    </row>
    <row r="37" spans="1:27" ht="11.1" customHeight="1" outlineLevel="1" x14ac:dyDescent="0.2">
      <c r="A37" s="8" t="s">
        <v>41</v>
      </c>
      <c r="B37" s="8" t="s">
        <v>11</v>
      </c>
      <c r="C37" s="9">
        <v>773</v>
      </c>
      <c r="D37" s="9"/>
      <c r="E37" s="9">
        <v>152</v>
      </c>
      <c r="F37" s="9">
        <v>621</v>
      </c>
      <c r="G37" s="21">
        <f>VLOOKUP(A37,[1]TDSheet!$A:$G,7,0)</f>
        <v>0.3</v>
      </c>
      <c r="L37" s="2">
        <f t="shared" si="6"/>
        <v>30.4</v>
      </c>
      <c r="M37" s="23"/>
      <c r="N37" s="23">
        <f t="shared" si="11"/>
        <v>0</v>
      </c>
      <c r="O37" s="23"/>
      <c r="Q37" s="2">
        <f t="shared" si="7"/>
        <v>20.42763157894737</v>
      </c>
      <c r="R37" s="2">
        <f t="shared" si="3"/>
        <v>20.42763157894737</v>
      </c>
      <c r="S37" s="2">
        <f>VLOOKUP(A37,[1]TDSheet!$A:$R,18,0)</f>
        <v>25.6</v>
      </c>
      <c r="T37" s="2">
        <f>VLOOKUP(A37,[1]TDSheet!$A:$L,12,0)</f>
        <v>14.4</v>
      </c>
      <c r="W37" s="2">
        <f t="shared" si="8"/>
        <v>0</v>
      </c>
      <c r="X37" s="2">
        <f t="shared" si="4"/>
        <v>0</v>
      </c>
      <c r="Y37" s="21">
        <f>VLOOKUP(A37,[1]TDSheet!$A:$W,23,0)</f>
        <v>12</v>
      </c>
      <c r="Z37" s="22">
        <f t="shared" si="10"/>
        <v>0</v>
      </c>
      <c r="AA37" s="2">
        <f t="shared" si="5"/>
        <v>0</v>
      </c>
    </row>
    <row r="38" spans="1:27" ht="11.1" customHeight="1" outlineLevel="1" x14ac:dyDescent="0.2">
      <c r="A38" s="8" t="s">
        <v>42</v>
      </c>
      <c r="B38" s="8" t="s">
        <v>11</v>
      </c>
      <c r="C38" s="9">
        <v>807</v>
      </c>
      <c r="D38" s="9"/>
      <c r="E38" s="9">
        <v>172</v>
      </c>
      <c r="F38" s="9">
        <v>635</v>
      </c>
      <c r="G38" s="21">
        <f>VLOOKUP(A38,[1]TDSheet!$A:$G,7,0)</f>
        <v>0.3</v>
      </c>
      <c r="L38" s="2">
        <f t="shared" si="6"/>
        <v>34.4</v>
      </c>
      <c r="M38" s="23"/>
      <c r="N38" s="23">
        <f t="shared" si="11"/>
        <v>0</v>
      </c>
      <c r="O38" s="23"/>
      <c r="Q38" s="2">
        <f t="shared" si="7"/>
        <v>18.459302325581397</v>
      </c>
      <c r="R38" s="2">
        <f t="shared" si="3"/>
        <v>18.459302325581397</v>
      </c>
      <c r="S38" s="2">
        <f>VLOOKUP(A38,[1]TDSheet!$A:$R,18,0)</f>
        <v>25</v>
      </c>
      <c r="T38" s="2">
        <f>VLOOKUP(A38,[1]TDSheet!$A:$L,12,0)</f>
        <v>18</v>
      </c>
      <c r="W38" s="2">
        <f t="shared" si="8"/>
        <v>0</v>
      </c>
      <c r="X38" s="2">
        <f t="shared" si="4"/>
        <v>0</v>
      </c>
      <c r="Y38" s="21">
        <f>VLOOKUP(A38,[1]TDSheet!$A:$W,23,0)</f>
        <v>12</v>
      </c>
      <c r="Z38" s="22">
        <f t="shared" si="10"/>
        <v>0</v>
      </c>
      <c r="AA38" s="2">
        <f t="shared" ref="AA38:AA59" si="12">Z38*Y38*G38</f>
        <v>0</v>
      </c>
    </row>
    <row r="39" spans="1:27" ht="11.1" customHeight="1" outlineLevel="1" x14ac:dyDescent="0.2">
      <c r="A39" s="8" t="s">
        <v>43</v>
      </c>
      <c r="B39" s="8" t="s">
        <v>19</v>
      </c>
      <c r="C39" s="10"/>
      <c r="D39" s="9"/>
      <c r="E39" s="9">
        <v>3.6</v>
      </c>
      <c r="F39" s="9">
        <v>-3.6</v>
      </c>
      <c r="G39" s="34">
        <v>1</v>
      </c>
      <c r="L39" s="2">
        <f t="shared" si="6"/>
        <v>0.72</v>
      </c>
      <c r="M39" s="23"/>
      <c r="N39" s="23">
        <v>100</v>
      </c>
      <c r="O39" s="23">
        <v>200</v>
      </c>
      <c r="P39" s="2" t="s">
        <v>85</v>
      </c>
      <c r="Q39" s="2">
        <f t="shared" si="7"/>
        <v>133.88888888888891</v>
      </c>
      <c r="R39" s="2">
        <f t="shared" si="3"/>
        <v>-5</v>
      </c>
      <c r="S39" s="2">
        <v>0</v>
      </c>
      <c r="T39" s="2">
        <v>0</v>
      </c>
      <c r="V39" s="46" t="s">
        <v>90</v>
      </c>
      <c r="W39" s="2">
        <f t="shared" si="8"/>
        <v>100</v>
      </c>
      <c r="X39" s="2">
        <v>200</v>
      </c>
      <c r="Y39" s="41">
        <v>1.8</v>
      </c>
      <c r="Z39" s="22">
        <v>55</v>
      </c>
      <c r="AA39" s="42">
        <f t="shared" si="12"/>
        <v>99</v>
      </c>
    </row>
    <row r="40" spans="1:27" ht="11.1" customHeight="1" outlineLevel="1" x14ac:dyDescent="0.2">
      <c r="A40" s="35" t="s">
        <v>44</v>
      </c>
      <c r="B40" s="35" t="s">
        <v>19</v>
      </c>
      <c r="C40" s="36">
        <v>5.4</v>
      </c>
      <c r="D40" s="36"/>
      <c r="E40" s="36">
        <v>2.7</v>
      </c>
      <c r="F40" s="36">
        <v>2.7</v>
      </c>
      <c r="G40" s="37">
        <f>VLOOKUP(A40,[1]TDSheet!$A:$G,7,0)</f>
        <v>1</v>
      </c>
      <c r="L40" s="2">
        <f t="shared" si="6"/>
        <v>0.54</v>
      </c>
      <c r="M40" s="39">
        <v>0</v>
      </c>
      <c r="N40" s="39">
        <v>0</v>
      </c>
      <c r="O40" s="39">
        <v>100</v>
      </c>
      <c r="P40" s="2" t="s">
        <v>85</v>
      </c>
      <c r="Q40" s="2">
        <f t="shared" si="7"/>
        <v>5</v>
      </c>
      <c r="R40" s="2">
        <f t="shared" si="3"/>
        <v>5</v>
      </c>
      <c r="S40" s="2">
        <f>VLOOKUP(A40,[1]TDSheet!$A:$R,18,0)</f>
        <v>0.72</v>
      </c>
      <c r="T40" s="2">
        <f>VLOOKUP(A40,[1]TDSheet!$A:$L,12,0)</f>
        <v>0</v>
      </c>
      <c r="V40" s="38" t="s">
        <v>87</v>
      </c>
      <c r="W40" s="2">
        <f t="shared" si="8"/>
        <v>0</v>
      </c>
      <c r="X40" s="2">
        <f t="shared" ref="X40:X50" si="13">O40*G40</f>
        <v>100</v>
      </c>
      <c r="Y40" s="21">
        <f>VLOOKUP(A40,[1]TDSheet!$A:$W,23,0)</f>
        <v>1.8</v>
      </c>
      <c r="Z40" s="22">
        <f t="shared" si="10"/>
        <v>0</v>
      </c>
      <c r="AA40" s="2">
        <f t="shared" si="12"/>
        <v>0</v>
      </c>
    </row>
    <row r="41" spans="1:27" ht="11.1" customHeight="1" outlineLevel="1" x14ac:dyDescent="0.2">
      <c r="A41" s="8" t="s">
        <v>45</v>
      </c>
      <c r="B41" s="8" t="s">
        <v>11</v>
      </c>
      <c r="C41" s="9">
        <v>19</v>
      </c>
      <c r="D41" s="9">
        <v>2</v>
      </c>
      <c r="E41" s="9">
        <v>4</v>
      </c>
      <c r="F41" s="9">
        <v>15</v>
      </c>
      <c r="G41" s="21">
        <f>VLOOKUP(A41,[1]TDSheet!$A:$G,7,0)</f>
        <v>0.2</v>
      </c>
      <c r="L41" s="2">
        <f t="shared" si="6"/>
        <v>0.8</v>
      </c>
      <c r="M41" s="23"/>
      <c r="N41" s="23">
        <f t="shared" si="11"/>
        <v>30</v>
      </c>
      <c r="O41" s="23">
        <v>30</v>
      </c>
      <c r="P41" s="2" t="s">
        <v>85</v>
      </c>
      <c r="Q41" s="2">
        <f t="shared" si="7"/>
        <v>56.25</v>
      </c>
      <c r="R41" s="2">
        <f t="shared" si="3"/>
        <v>18.75</v>
      </c>
      <c r="S41" s="2">
        <f>VLOOKUP(A41,[1]TDSheet!$A:$R,18,0)</f>
        <v>0</v>
      </c>
      <c r="T41" s="2">
        <f>VLOOKUP(A41,[1]TDSheet!$A:$L,12,0)</f>
        <v>0</v>
      </c>
      <c r="V41" s="46" t="s">
        <v>90</v>
      </c>
      <c r="W41" s="2">
        <f t="shared" si="8"/>
        <v>6</v>
      </c>
      <c r="X41" s="2">
        <f t="shared" si="13"/>
        <v>6</v>
      </c>
      <c r="Y41" s="21">
        <f>VLOOKUP(A41,[1]TDSheet!$A:$W,23,0)</f>
        <v>6</v>
      </c>
      <c r="Z41" s="22">
        <v>5</v>
      </c>
      <c r="AA41" s="2">
        <f t="shared" si="12"/>
        <v>6</v>
      </c>
    </row>
    <row r="42" spans="1:27" ht="11.1" customHeight="1" outlineLevel="1" x14ac:dyDescent="0.2">
      <c r="A42" s="8" t="s">
        <v>46</v>
      </c>
      <c r="B42" s="8" t="s">
        <v>11</v>
      </c>
      <c r="C42" s="9">
        <v>9</v>
      </c>
      <c r="D42" s="9"/>
      <c r="E42" s="9">
        <v>4</v>
      </c>
      <c r="F42" s="9">
        <v>1</v>
      </c>
      <c r="G42" s="21">
        <f>VLOOKUP(A42,[1]TDSheet!$A:$G,7,0)</f>
        <v>0.2</v>
      </c>
      <c r="L42" s="2">
        <f t="shared" si="6"/>
        <v>0.8</v>
      </c>
      <c r="M42" s="23">
        <f>11*L42-F42</f>
        <v>7.8000000000000007</v>
      </c>
      <c r="N42" s="23">
        <f t="shared" si="11"/>
        <v>30</v>
      </c>
      <c r="O42" s="23">
        <v>30</v>
      </c>
      <c r="P42" s="2" t="s">
        <v>85</v>
      </c>
      <c r="Q42" s="2">
        <f t="shared" si="7"/>
        <v>38.75</v>
      </c>
      <c r="R42" s="2">
        <f t="shared" si="3"/>
        <v>1.25</v>
      </c>
      <c r="S42" s="2">
        <f>VLOOKUP(A42,[1]TDSheet!$A:$R,18,0)</f>
        <v>0.4</v>
      </c>
      <c r="T42" s="2">
        <f>VLOOKUP(A42,[1]TDSheet!$A:$L,12,0)</f>
        <v>0.6</v>
      </c>
      <c r="V42" s="46"/>
      <c r="W42" s="2">
        <f t="shared" si="8"/>
        <v>6</v>
      </c>
      <c r="X42" s="2">
        <f t="shared" si="13"/>
        <v>6</v>
      </c>
      <c r="Y42" s="21">
        <f>VLOOKUP(A42,[1]TDSheet!$A:$W,23,0)</f>
        <v>6</v>
      </c>
      <c r="Z42" s="22">
        <v>5</v>
      </c>
      <c r="AA42" s="2">
        <f t="shared" si="12"/>
        <v>6</v>
      </c>
    </row>
    <row r="43" spans="1:27" ht="11.1" customHeight="1" outlineLevel="1" x14ac:dyDescent="0.2">
      <c r="A43" s="8" t="s">
        <v>47</v>
      </c>
      <c r="B43" s="8" t="s">
        <v>11</v>
      </c>
      <c r="C43" s="9">
        <v>-5</v>
      </c>
      <c r="D43" s="9"/>
      <c r="E43" s="9"/>
      <c r="F43" s="9">
        <v>-5</v>
      </c>
      <c r="G43" s="21">
        <f>VLOOKUP(A43,[1]TDSheet!$A:$G,7,0)</f>
        <v>0.3</v>
      </c>
      <c r="L43" s="2">
        <f t="shared" si="6"/>
        <v>0</v>
      </c>
      <c r="M43" s="23">
        <f t="shared" ref="M43:M46" si="14">15*L43-F43</f>
        <v>5</v>
      </c>
      <c r="N43" s="24">
        <v>1400</v>
      </c>
      <c r="O43" s="23">
        <v>2500</v>
      </c>
      <c r="P43" s="2" t="s">
        <v>83</v>
      </c>
      <c r="Q43" s="2" t="e">
        <f t="shared" si="7"/>
        <v>#DIV/0!</v>
      </c>
      <c r="R43" s="2" t="e">
        <f t="shared" si="3"/>
        <v>#DIV/0!</v>
      </c>
      <c r="S43" s="2">
        <f>VLOOKUP(A43,[1]TDSheet!$A:$R,18,0)</f>
        <v>24.2</v>
      </c>
      <c r="T43" s="2">
        <f>VLOOKUP(A43,[1]TDSheet!$A:$L,12,0)</f>
        <v>0.4</v>
      </c>
      <c r="W43" s="2">
        <f t="shared" si="8"/>
        <v>420</v>
      </c>
      <c r="X43" s="2">
        <f t="shared" si="13"/>
        <v>750</v>
      </c>
      <c r="Y43" s="21">
        <f>VLOOKUP(A43,[1]TDSheet!$A:$W,23,0)</f>
        <v>14</v>
      </c>
      <c r="Z43" s="22">
        <v>100</v>
      </c>
      <c r="AA43" s="2">
        <f t="shared" si="12"/>
        <v>420</v>
      </c>
    </row>
    <row r="44" spans="1:27" ht="11.1" customHeight="1" outlineLevel="1" x14ac:dyDescent="0.2">
      <c r="A44" s="8" t="s">
        <v>48</v>
      </c>
      <c r="B44" s="8" t="s">
        <v>11</v>
      </c>
      <c r="C44" s="9">
        <v>590</v>
      </c>
      <c r="D44" s="9"/>
      <c r="E44" s="9">
        <v>396</v>
      </c>
      <c r="F44" s="9">
        <v>194</v>
      </c>
      <c r="G44" s="21">
        <f>VLOOKUP(A44,[1]TDSheet!$A:$G,7,0)</f>
        <v>0.25</v>
      </c>
      <c r="L44" s="2">
        <f t="shared" si="6"/>
        <v>79.2</v>
      </c>
      <c r="M44" s="23">
        <f>12*L44-F44</f>
        <v>756.40000000000009</v>
      </c>
      <c r="N44" s="23">
        <v>960</v>
      </c>
      <c r="O44" s="23">
        <v>950</v>
      </c>
      <c r="P44" s="2" t="s">
        <v>85</v>
      </c>
      <c r="Q44" s="2">
        <f t="shared" si="7"/>
        <v>14.570707070707071</v>
      </c>
      <c r="R44" s="2">
        <f t="shared" si="3"/>
        <v>2.4494949494949494</v>
      </c>
      <c r="S44" s="2">
        <f>VLOOKUP(A44,[1]TDSheet!$A:$R,18,0)</f>
        <v>52.4</v>
      </c>
      <c r="T44" s="2">
        <f>VLOOKUP(A44,[1]TDSheet!$A:$L,12,0)</f>
        <v>19.2</v>
      </c>
      <c r="W44" s="2">
        <f>N44*G44</f>
        <v>240</v>
      </c>
      <c r="X44" s="2">
        <f t="shared" si="13"/>
        <v>237.5</v>
      </c>
      <c r="Y44" s="21">
        <f>VLOOKUP(A44,[1]TDSheet!$A:$W,23,0)</f>
        <v>12</v>
      </c>
      <c r="Z44" s="22">
        <v>80</v>
      </c>
      <c r="AA44" s="2">
        <f t="shared" si="12"/>
        <v>240</v>
      </c>
    </row>
    <row r="45" spans="1:27" ht="11.1" customHeight="1" outlineLevel="1" x14ac:dyDescent="0.2">
      <c r="A45" s="8" t="s">
        <v>49</v>
      </c>
      <c r="B45" s="8" t="s">
        <v>11</v>
      </c>
      <c r="C45" s="9">
        <v>740</v>
      </c>
      <c r="D45" s="9"/>
      <c r="E45" s="9">
        <v>402</v>
      </c>
      <c r="F45" s="9">
        <v>314</v>
      </c>
      <c r="G45" s="21">
        <f>VLOOKUP(A45,[1]TDSheet!$A:$G,7,0)</f>
        <v>0.25</v>
      </c>
      <c r="L45" s="2">
        <f t="shared" si="6"/>
        <v>80.400000000000006</v>
      </c>
      <c r="M45" s="23">
        <f>14*L45-F45</f>
        <v>811.60000000000014</v>
      </c>
      <c r="N45" s="23">
        <v>960</v>
      </c>
      <c r="O45" s="23">
        <v>1000</v>
      </c>
      <c r="P45" s="2" t="s">
        <v>85</v>
      </c>
      <c r="Q45" s="2">
        <f t="shared" si="7"/>
        <v>15.845771144278606</v>
      </c>
      <c r="R45" s="2">
        <f t="shared" si="3"/>
        <v>3.9054726368159201</v>
      </c>
      <c r="S45" s="2">
        <f>VLOOKUP(A45,[1]TDSheet!$A:$R,18,0)</f>
        <v>79.2</v>
      </c>
      <c r="T45" s="2">
        <f>VLOOKUP(A45,[1]TDSheet!$A:$L,12,0)</f>
        <v>22.4</v>
      </c>
      <c r="W45" s="2">
        <f t="shared" si="8"/>
        <v>240</v>
      </c>
      <c r="X45" s="2">
        <f t="shared" si="13"/>
        <v>250</v>
      </c>
      <c r="Y45" s="21">
        <f>VLOOKUP(A45,[1]TDSheet!$A:$W,23,0)</f>
        <v>12</v>
      </c>
      <c r="Z45" s="22">
        <v>80</v>
      </c>
      <c r="AA45" s="2">
        <f t="shared" si="12"/>
        <v>240</v>
      </c>
    </row>
    <row r="46" spans="1:27" ht="11.1" customHeight="1" outlineLevel="1" x14ac:dyDescent="0.2">
      <c r="A46" s="8" t="s">
        <v>50</v>
      </c>
      <c r="B46" s="8" t="s">
        <v>11</v>
      </c>
      <c r="C46" s="9">
        <v>94</v>
      </c>
      <c r="D46" s="9"/>
      <c r="E46" s="9">
        <v>10</v>
      </c>
      <c r="F46" s="9">
        <v>18</v>
      </c>
      <c r="G46" s="21">
        <f>VLOOKUP(A46,[1]TDSheet!$A:$G,7,0)</f>
        <v>0.14000000000000001</v>
      </c>
      <c r="L46" s="2">
        <f t="shared" si="6"/>
        <v>2</v>
      </c>
      <c r="M46" s="23">
        <f t="shared" si="14"/>
        <v>12</v>
      </c>
      <c r="N46" s="23">
        <f t="shared" si="11"/>
        <v>40</v>
      </c>
      <c r="O46" s="23">
        <v>40</v>
      </c>
      <c r="P46" s="2" t="s">
        <v>85</v>
      </c>
      <c r="Q46" s="2">
        <f t="shared" si="7"/>
        <v>29</v>
      </c>
      <c r="R46" s="2">
        <f t="shared" si="3"/>
        <v>9</v>
      </c>
      <c r="S46" s="2">
        <f>VLOOKUP(A46,[1]TDSheet!$A:$R,18,0)</f>
        <v>4.2</v>
      </c>
      <c r="T46" s="2">
        <f>VLOOKUP(A46,[1]TDSheet!$A:$L,12,0)</f>
        <v>17.2</v>
      </c>
      <c r="W46" s="2">
        <f t="shared" si="8"/>
        <v>5.6000000000000005</v>
      </c>
      <c r="X46" s="2">
        <f t="shared" si="13"/>
        <v>5.6000000000000005</v>
      </c>
      <c r="Y46" s="21">
        <f>VLOOKUP(A46,[1]TDSheet!$A:$W,23,0)</f>
        <v>22</v>
      </c>
      <c r="Z46" s="22">
        <v>2</v>
      </c>
      <c r="AA46" s="2">
        <f t="shared" si="12"/>
        <v>6.16</v>
      </c>
    </row>
    <row r="47" spans="1:27" ht="11.1" customHeight="1" outlineLevel="1" x14ac:dyDescent="0.2">
      <c r="A47" s="25" t="s">
        <v>10</v>
      </c>
      <c r="B47" s="8" t="s">
        <v>11</v>
      </c>
      <c r="C47" s="9">
        <v>-303</v>
      </c>
      <c r="D47" s="9">
        <v>1</v>
      </c>
      <c r="E47" s="26">
        <v>79</v>
      </c>
      <c r="F47" s="26">
        <v>-382</v>
      </c>
      <c r="G47" s="21">
        <f>VLOOKUP(A47,[1]TDSheet!$A:$G,7,0)</f>
        <v>0</v>
      </c>
      <c r="L47" s="2">
        <f t="shared" si="6"/>
        <v>15.8</v>
      </c>
      <c r="M47" s="23"/>
      <c r="N47" s="23">
        <f t="shared" si="11"/>
        <v>0</v>
      </c>
      <c r="O47" s="23"/>
      <c r="Q47" s="2">
        <f t="shared" si="7"/>
        <v>-24.177215189873415</v>
      </c>
      <c r="R47" s="2">
        <f t="shared" si="3"/>
        <v>-24.177215189873415</v>
      </c>
      <c r="S47" s="2">
        <f>VLOOKUP(A47,[1]TDSheet!$A:$R,18,0)</f>
        <v>17.600000000000001</v>
      </c>
      <c r="T47" s="2">
        <f>VLOOKUP(A47,[1]TDSheet!$A:$L,12,0)</f>
        <v>0.8</v>
      </c>
      <c r="W47" s="2">
        <f t="shared" si="8"/>
        <v>0</v>
      </c>
      <c r="X47" s="2">
        <f t="shared" si="13"/>
        <v>0</v>
      </c>
      <c r="Y47" s="21">
        <f>VLOOKUP(A47,[1]TDSheet!$A:$W,23,0)</f>
        <v>0</v>
      </c>
      <c r="Z47" s="22">
        <v>0</v>
      </c>
      <c r="AA47" s="2">
        <f t="shared" si="12"/>
        <v>0</v>
      </c>
    </row>
    <row r="48" spans="1:27" ht="21.95" customHeight="1" outlineLevel="1" x14ac:dyDescent="0.2">
      <c r="A48" s="25" t="s">
        <v>12</v>
      </c>
      <c r="B48" s="8" t="s">
        <v>11</v>
      </c>
      <c r="C48" s="9">
        <v>-49</v>
      </c>
      <c r="D48" s="9"/>
      <c r="E48" s="26">
        <v>45</v>
      </c>
      <c r="F48" s="26">
        <v>-94</v>
      </c>
      <c r="G48" s="21">
        <f>VLOOKUP(A48,[1]TDSheet!$A:$G,7,0)</f>
        <v>0</v>
      </c>
      <c r="L48" s="2">
        <f t="shared" si="6"/>
        <v>9</v>
      </c>
      <c r="M48" s="23"/>
      <c r="N48" s="23">
        <f t="shared" si="11"/>
        <v>0</v>
      </c>
      <c r="O48" s="23"/>
      <c r="Q48" s="2">
        <f t="shared" si="7"/>
        <v>-10.444444444444445</v>
      </c>
      <c r="R48" s="2">
        <f t="shared" si="3"/>
        <v>-10.444444444444445</v>
      </c>
      <c r="S48" s="2">
        <f>VLOOKUP(A48,[1]TDSheet!$A:$R,18,0)</f>
        <v>10.6</v>
      </c>
      <c r="T48" s="2">
        <f>VLOOKUP(A48,[1]TDSheet!$A:$L,12,0)</f>
        <v>0.6</v>
      </c>
      <c r="W48" s="2">
        <f t="shared" si="8"/>
        <v>0</v>
      </c>
      <c r="X48" s="2">
        <f t="shared" si="13"/>
        <v>0</v>
      </c>
      <c r="Y48" s="21">
        <f>VLOOKUP(A48,[1]TDSheet!$A:$W,23,0)</f>
        <v>0</v>
      </c>
      <c r="Z48" s="22">
        <v>0</v>
      </c>
      <c r="AA48" s="2">
        <f t="shared" si="12"/>
        <v>0</v>
      </c>
    </row>
    <row r="49" spans="1:27" ht="11.45" customHeight="1" x14ac:dyDescent="0.2">
      <c r="A49" s="1" t="s">
        <v>72</v>
      </c>
      <c r="B49" s="27" t="s">
        <v>19</v>
      </c>
      <c r="G49" s="21">
        <v>1</v>
      </c>
      <c r="N49" s="40">
        <v>150</v>
      </c>
      <c r="O49" s="23">
        <v>300</v>
      </c>
      <c r="P49" s="2" t="s">
        <v>85</v>
      </c>
      <c r="W49" s="2">
        <f t="shared" si="8"/>
        <v>150</v>
      </c>
      <c r="X49" s="2">
        <f t="shared" si="13"/>
        <v>300</v>
      </c>
      <c r="Y49" s="21">
        <v>2.7</v>
      </c>
      <c r="Z49" s="22">
        <v>55</v>
      </c>
      <c r="AA49" s="2">
        <f t="shared" si="12"/>
        <v>148.5</v>
      </c>
    </row>
    <row r="50" spans="1:27" ht="11.45" customHeight="1" x14ac:dyDescent="0.2">
      <c r="A50" s="1" t="s">
        <v>73</v>
      </c>
      <c r="B50" s="27" t="s">
        <v>19</v>
      </c>
      <c r="G50" s="21">
        <v>1</v>
      </c>
      <c r="N50" s="40">
        <v>100</v>
      </c>
      <c r="O50" s="23">
        <v>200</v>
      </c>
      <c r="P50" s="2" t="s">
        <v>85</v>
      </c>
      <c r="W50" s="2">
        <f t="shared" si="8"/>
        <v>100</v>
      </c>
      <c r="X50" s="2">
        <f t="shared" si="13"/>
        <v>200</v>
      </c>
      <c r="Y50" s="21">
        <v>5</v>
      </c>
      <c r="Z50" s="22">
        <v>20</v>
      </c>
      <c r="AA50" s="2">
        <f t="shared" si="12"/>
        <v>100</v>
      </c>
    </row>
    <row r="51" spans="1:27" s="31" customFormat="1" ht="11.45" customHeight="1" x14ac:dyDescent="0.2">
      <c r="A51" s="28" t="s">
        <v>74</v>
      </c>
      <c r="B51" s="29" t="s">
        <v>19</v>
      </c>
      <c r="C51" s="28"/>
      <c r="D51" s="28"/>
      <c r="E51" s="28"/>
      <c r="F51" s="28"/>
      <c r="G51" s="30">
        <v>1</v>
      </c>
      <c r="N51" s="40">
        <v>100</v>
      </c>
      <c r="O51" s="32">
        <v>200</v>
      </c>
      <c r="P51" s="31" t="s">
        <v>85</v>
      </c>
      <c r="V51" s="33"/>
      <c r="W51" s="2">
        <f t="shared" si="8"/>
        <v>100</v>
      </c>
      <c r="X51" s="31">
        <v>200</v>
      </c>
      <c r="Y51" s="30">
        <v>2.2400000000000002</v>
      </c>
      <c r="Z51" s="22">
        <v>44</v>
      </c>
      <c r="AA51" s="2">
        <f t="shared" si="12"/>
        <v>98.56</v>
      </c>
    </row>
    <row r="52" spans="1:27" ht="11.45" customHeight="1" x14ac:dyDescent="0.2">
      <c r="A52" s="1" t="s">
        <v>75</v>
      </c>
      <c r="B52" s="27" t="s">
        <v>19</v>
      </c>
      <c r="G52" s="21">
        <v>1</v>
      </c>
      <c r="N52" s="23">
        <f t="shared" si="11"/>
        <v>150</v>
      </c>
      <c r="O52" s="23">
        <v>150</v>
      </c>
      <c r="P52" s="2" t="s">
        <v>85</v>
      </c>
      <c r="W52" s="2">
        <f t="shared" si="8"/>
        <v>150</v>
      </c>
      <c r="X52" s="2">
        <f t="shared" ref="X52:X59" si="15">O52*G52</f>
        <v>150</v>
      </c>
      <c r="Y52" s="21">
        <v>3.7</v>
      </c>
      <c r="Z52" s="22">
        <v>40</v>
      </c>
      <c r="AA52" s="2">
        <f t="shared" si="12"/>
        <v>148</v>
      </c>
    </row>
    <row r="53" spans="1:27" ht="11.45" customHeight="1" x14ac:dyDescent="0.2">
      <c r="A53" s="1" t="s">
        <v>76</v>
      </c>
      <c r="B53" s="27" t="s">
        <v>19</v>
      </c>
      <c r="G53" s="21">
        <v>1</v>
      </c>
      <c r="N53" s="23">
        <f t="shared" si="11"/>
        <v>100</v>
      </c>
      <c r="O53" s="23">
        <v>100</v>
      </c>
      <c r="P53" s="2" t="s">
        <v>85</v>
      </c>
      <c r="W53" s="2">
        <f t="shared" si="8"/>
        <v>100</v>
      </c>
      <c r="X53" s="2">
        <f t="shared" si="15"/>
        <v>100</v>
      </c>
      <c r="Y53" s="21">
        <v>3.7</v>
      </c>
      <c r="Z53" s="22">
        <v>27</v>
      </c>
      <c r="AA53" s="2">
        <f t="shared" si="12"/>
        <v>99.9</v>
      </c>
    </row>
    <row r="54" spans="1:27" ht="11.45" customHeight="1" x14ac:dyDescent="0.2">
      <c r="A54" s="1" t="s">
        <v>77</v>
      </c>
      <c r="B54" s="27" t="s">
        <v>19</v>
      </c>
      <c r="G54" s="21">
        <v>1</v>
      </c>
      <c r="N54" s="23">
        <f t="shared" si="11"/>
        <v>100</v>
      </c>
      <c r="O54" s="23">
        <v>100</v>
      </c>
      <c r="P54" s="2" t="s">
        <v>85</v>
      </c>
      <c r="W54" s="2">
        <f t="shared" si="8"/>
        <v>100</v>
      </c>
      <c r="X54" s="2">
        <f t="shared" si="15"/>
        <v>100</v>
      </c>
      <c r="Y54" s="21">
        <v>3.7</v>
      </c>
      <c r="Z54" s="22">
        <v>27</v>
      </c>
      <c r="AA54" s="2">
        <f t="shared" si="12"/>
        <v>99.9</v>
      </c>
    </row>
    <row r="55" spans="1:27" ht="11.45" customHeight="1" x14ac:dyDescent="0.2">
      <c r="A55" s="1" t="s">
        <v>78</v>
      </c>
      <c r="B55" s="27" t="s">
        <v>11</v>
      </c>
      <c r="G55" s="21">
        <v>0.3</v>
      </c>
      <c r="N55" s="23">
        <f t="shared" si="11"/>
        <v>200</v>
      </c>
      <c r="O55" s="23">
        <v>200</v>
      </c>
      <c r="P55" s="2" t="s">
        <v>85</v>
      </c>
      <c r="W55" s="2">
        <f t="shared" si="8"/>
        <v>60</v>
      </c>
      <c r="X55" s="2">
        <f t="shared" si="15"/>
        <v>60</v>
      </c>
      <c r="Y55" s="21">
        <v>12</v>
      </c>
      <c r="Z55" s="22">
        <v>16</v>
      </c>
      <c r="AA55" s="2">
        <f t="shared" si="12"/>
        <v>57.599999999999994</v>
      </c>
    </row>
    <row r="56" spans="1:27" ht="11.45" customHeight="1" x14ac:dyDescent="0.2">
      <c r="A56" s="1" t="s">
        <v>79</v>
      </c>
      <c r="B56" s="27" t="s">
        <v>19</v>
      </c>
      <c r="G56" s="21">
        <v>1</v>
      </c>
      <c r="N56" s="23">
        <f t="shared" si="11"/>
        <v>200</v>
      </c>
      <c r="O56" s="23">
        <v>200</v>
      </c>
      <c r="P56" s="2" t="s">
        <v>85</v>
      </c>
      <c r="W56" s="2">
        <f t="shared" si="8"/>
        <v>200</v>
      </c>
      <c r="X56" s="2">
        <f t="shared" si="15"/>
        <v>200</v>
      </c>
      <c r="Y56" s="21">
        <v>3.7</v>
      </c>
      <c r="Z56" s="22">
        <v>54</v>
      </c>
      <c r="AA56" s="2">
        <f t="shared" si="12"/>
        <v>199.8</v>
      </c>
    </row>
    <row r="57" spans="1:27" ht="11.45" customHeight="1" x14ac:dyDescent="0.2">
      <c r="A57" s="1" t="s">
        <v>80</v>
      </c>
      <c r="B57" s="27" t="s">
        <v>11</v>
      </c>
      <c r="G57" s="21">
        <v>0.75</v>
      </c>
      <c r="N57" s="23">
        <f t="shared" si="11"/>
        <v>100</v>
      </c>
      <c r="O57" s="23">
        <v>100</v>
      </c>
      <c r="P57" s="2" t="s">
        <v>85</v>
      </c>
      <c r="W57" s="2">
        <f t="shared" si="8"/>
        <v>75</v>
      </c>
      <c r="X57" s="2">
        <f t="shared" si="15"/>
        <v>75</v>
      </c>
      <c r="Y57" s="21">
        <v>8</v>
      </c>
      <c r="Z57" s="22">
        <v>12</v>
      </c>
      <c r="AA57" s="2">
        <f t="shared" si="12"/>
        <v>72</v>
      </c>
    </row>
    <row r="58" spans="1:27" ht="11.45" customHeight="1" x14ac:dyDescent="0.2">
      <c r="A58" s="1" t="s">
        <v>81</v>
      </c>
      <c r="B58" s="27" t="s">
        <v>19</v>
      </c>
      <c r="G58" s="21">
        <v>1</v>
      </c>
      <c r="N58" s="23">
        <f t="shared" si="11"/>
        <v>50</v>
      </c>
      <c r="O58" s="23">
        <v>50</v>
      </c>
      <c r="P58" s="2" t="s">
        <v>85</v>
      </c>
      <c r="W58" s="2">
        <f t="shared" si="8"/>
        <v>50</v>
      </c>
      <c r="X58" s="2">
        <f t="shared" si="15"/>
        <v>50</v>
      </c>
      <c r="Y58" s="21">
        <v>5</v>
      </c>
      <c r="Z58" s="22">
        <v>10</v>
      </c>
      <c r="AA58" s="2">
        <f t="shared" si="12"/>
        <v>50</v>
      </c>
    </row>
    <row r="59" spans="1:27" ht="11.45" customHeight="1" x14ac:dyDescent="0.2">
      <c r="A59" s="1" t="s">
        <v>82</v>
      </c>
      <c r="B59" s="27" t="s">
        <v>19</v>
      </c>
      <c r="G59" s="21">
        <v>1</v>
      </c>
      <c r="N59" s="40">
        <v>30</v>
      </c>
      <c r="O59" s="23">
        <v>60</v>
      </c>
      <c r="P59" s="2" t="s">
        <v>85</v>
      </c>
      <c r="W59" s="2">
        <f t="shared" si="8"/>
        <v>30</v>
      </c>
      <c r="X59" s="2">
        <f t="shared" si="15"/>
        <v>60</v>
      </c>
      <c r="Y59" s="21">
        <v>5</v>
      </c>
      <c r="Z59" s="22">
        <v>6</v>
      </c>
      <c r="AA59" s="2">
        <f t="shared" si="12"/>
        <v>30</v>
      </c>
    </row>
  </sheetData>
  <autoFilter ref="A3:AA5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2023-11-15T15:18:26Z</dcterms:created>
  <dcterms:modified xsi:type="dcterms:W3CDTF">2023-11-17T06:43:41Z</dcterms:modified>
</cp:coreProperties>
</file>