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Симф зпф\"/>
    </mc:Choice>
  </mc:AlternateContent>
  <xr:revisionPtr revIDLastSave="0" documentId="13_ncr:1_{A607C52B-2E06-4C2F-91A3-99B99FE3B66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22" i="1"/>
  <c r="Y30" i="1"/>
  <c r="Y38" i="1"/>
  <c r="Y46" i="1"/>
  <c r="Y50" i="1"/>
  <c r="Y54" i="1"/>
  <c r="Y58" i="1"/>
  <c r="AA58" i="1" s="1"/>
  <c r="Y62" i="1"/>
  <c r="Y66" i="1"/>
  <c r="Y10" i="1"/>
  <c r="Y13" i="1"/>
  <c r="AA13" i="1" s="1"/>
  <c r="Y14" i="1"/>
  <c r="AA14" i="1" s="1"/>
  <c r="Y17" i="1"/>
  <c r="Y21" i="1"/>
  <c r="Y25" i="1"/>
  <c r="Y29" i="1"/>
  <c r="AA29" i="1" s="1"/>
  <c r="Y33" i="1"/>
  <c r="Y37" i="1"/>
  <c r="AA37" i="1" s="1"/>
  <c r="Y41" i="1"/>
  <c r="Y45" i="1"/>
  <c r="AA45" i="1" s="1"/>
  <c r="Y49" i="1"/>
  <c r="Y53" i="1"/>
  <c r="Y57" i="1"/>
  <c r="AA57" i="1" s="1"/>
  <c r="Y61" i="1"/>
  <c r="AA61" i="1" s="1"/>
  <c r="Y65" i="1"/>
  <c r="AB10" i="1"/>
  <c r="AB11" i="1"/>
  <c r="AB12" i="1"/>
  <c r="AB13" i="1"/>
  <c r="AC13" i="1" s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9" i="1"/>
  <c r="AA65" i="1"/>
  <c r="AA3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7" i="1"/>
  <c r="Y8" i="1"/>
  <c r="Y9" i="1"/>
  <c r="AC9" i="1" s="1"/>
  <c r="Y11" i="1"/>
  <c r="Y12" i="1"/>
  <c r="AA12" i="1" s="1"/>
  <c r="Y15" i="1"/>
  <c r="AC15" i="1" s="1"/>
  <c r="Y16" i="1"/>
  <c r="AC16" i="1" s="1"/>
  <c r="Y19" i="1"/>
  <c r="Y20" i="1"/>
  <c r="AC20" i="1" s="1"/>
  <c r="Y23" i="1"/>
  <c r="Y24" i="1"/>
  <c r="AC24" i="1" s="1"/>
  <c r="Y27" i="1"/>
  <c r="Y28" i="1"/>
  <c r="AC28" i="1" s="1"/>
  <c r="Y31" i="1"/>
  <c r="Y32" i="1"/>
  <c r="Y35" i="1"/>
  <c r="Y36" i="1"/>
  <c r="Y39" i="1"/>
  <c r="Y40" i="1"/>
  <c r="Y43" i="1"/>
  <c r="Y44" i="1"/>
  <c r="Y47" i="1"/>
  <c r="Y48" i="1"/>
  <c r="Y51" i="1"/>
  <c r="Y52" i="1"/>
  <c r="Y55" i="1"/>
  <c r="AC55" i="1" s="1"/>
  <c r="Y56" i="1"/>
  <c r="Y59" i="1"/>
  <c r="AC59" i="1" s="1"/>
  <c r="Y60" i="1"/>
  <c r="AC60" i="1" s="1"/>
  <c r="Y63" i="1"/>
  <c r="AC63" i="1" s="1"/>
  <c r="Y64" i="1"/>
  <c r="Y7" i="1"/>
  <c r="R8" i="1"/>
  <c r="R10" i="1"/>
  <c r="R14" i="1"/>
  <c r="R48" i="1"/>
  <c r="R50" i="1"/>
  <c r="R52" i="1"/>
  <c r="R54" i="1"/>
  <c r="R58" i="1"/>
  <c r="R60" i="1"/>
  <c r="R62" i="1"/>
  <c r="R66" i="1"/>
  <c r="Q8" i="1"/>
  <c r="Q10" i="1"/>
  <c r="Q24" i="1"/>
  <c r="Q32" i="1"/>
  <c r="Q40" i="1"/>
  <c r="O8" i="1"/>
  <c r="O9" i="1"/>
  <c r="O10" i="1"/>
  <c r="O11" i="1"/>
  <c r="O13" i="1"/>
  <c r="R13" i="1" s="1"/>
  <c r="O14" i="1"/>
  <c r="O15" i="1"/>
  <c r="O16" i="1"/>
  <c r="R16" i="1" s="1"/>
  <c r="O17" i="1"/>
  <c r="Q17" i="1" s="1"/>
  <c r="O18" i="1"/>
  <c r="R18" i="1" s="1"/>
  <c r="O19" i="1"/>
  <c r="R19" i="1" s="1"/>
  <c r="O20" i="1"/>
  <c r="R20" i="1" s="1"/>
  <c r="O21" i="1"/>
  <c r="Q21" i="1" s="1"/>
  <c r="O22" i="1"/>
  <c r="R22" i="1" s="1"/>
  <c r="O23" i="1"/>
  <c r="Q23" i="1" s="1"/>
  <c r="O24" i="1"/>
  <c r="R24" i="1" s="1"/>
  <c r="O25" i="1"/>
  <c r="Q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Q31" i="1" s="1"/>
  <c r="O32" i="1"/>
  <c r="R32" i="1" s="1"/>
  <c r="O33" i="1"/>
  <c r="Q33" i="1" s="1"/>
  <c r="O34" i="1"/>
  <c r="R34" i="1" s="1"/>
  <c r="O36" i="1"/>
  <c r="R36" i="1" s="1"/>
  <c r="O37" i="1"/>
  <c r="Q37" i="1" s="1"/>
  <c r="O38" i="1"/>
  <c r="R38" i="1" s="1"/>
  <c r="O39" i="1"/>
  <c r="Q39" i="1" s="1"/>
  <c r="O40" i="1"/>
  <c r="R40" i="1" s="1"/>
  <c r="O41" i="1"/>
  <c r="Q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Q48" i="1" s="1"/>
  <c r="O49" i="1"/>
  <c r="R49" i="1" s="1"/>
  <c r="O50" i="1"/>
  <c r="O51" i="1"/>
  <c r="R51" i="1" s="1"/>
  <c r="O52" i="1"/>
  <c r="Q52" i="1" s="1"/>
  <c r="O53" i="1"/>
  <c r="R53" i="1" s="1"/>
  <c r="O54" i="1"/>
  <c r="O55" i="1"/>
  <c r="R55" i="1" s="1"/>
  <c r="O57" i="1"/>
  <c r="R57" i="1" s="1"/>
  <c r="O58" i="1"/>
  <c r="O59" i="1"/>
  <c r="R59" i="1" s="1"/>
  <c r="O60" i="1"/>
  <c r="Q60" i="1" s="1"/>
  <c r="O61" i="1"/>
  <c r="R61" i="1" s="1"/>
  <c r="O62" i="1"/>
  <c r="O65" i="1"/>
  <c r="R65" i="1" s="1"/>
  <c r="O66" i="1"/>
  <c r="O7" i="1"/>
  <c r="R7" i="1" s="1"/>
  <c r="V11" i="1"/>
  <c r="V12" i="1"/>
  <c r="O12" i="1" s="1"/>
  <c r="Q12" i="1" s="1"/>
  <c r="V23" i="1"/>
  <c r="V35" i="1"/>
  <c r="O35" i="1" s="1"/>
  <c r="V56" i="1"/>
  <c r="O56" i="1" s="1"/>
  <c r="Q56" i="1" s="1"/>
  <c r="V63" i="1"/>
  <c r="O63" i="1" s="1"/>
  <c r="V64" i="1"/>
  <c r="O64" i="1" s="1"/>
  <c r="Q64" i="1" s="1"/>
  <c r="V6" i="1"/>
  <c r="U8" i="1"/>
  <c r="U10" i="1"/>
  <c r="U11" i="1"/>
  <c r="U12" i="1"/>
  <c r="U13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60" i="1"/>
  <c r="U61" i="1"/>
  <c r="U62" i="1"/>
  <c r="U63" i="1"/>
  <c r="U64" i="1"/>
  <c r="U66" i="1"/>
  <c r="U7" i="1"/>
  <c r="U6" i="1" s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S6" i="1" s="1"/>
  <c r="J43" i="1"/>
  <c r="J47" i="1"/>
  <c r="J51" i="1"/>
  <c r="J52" i="1"/>
  <c r="J59" i="1"/>
  <c r="J61" i="1"/>
  <c r="J6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I62" i="1"/>
  <c r="J62" i="1" s="1"/>
  <c r="I63" i="1"/>
  <c r="J63" i="1" s="1"/>
  <c r="I64" i="1"/>
  <c r="J64" i="1" s="1"/>
  <c r="I66" i="1"/>
  <c r="J66" i="1" s="1"/>
  <c r="I7" i="1"/>
  <c r="I6" i="1" s="1"/>
  <c r="W6" i="1"/>
  <c r="X6" i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F6" i="1"/>
  <c r="E6" i="1"/>
  <c r="R63" i="1" l="1"/>
  <c r="Q63" i="1"/>
  <c r="R35" i="1"/>
  <c r="Q35" i="1"/>
  <c r="J7" i="1"/>
  <c r="Q15" i="1"/>
  <c r="R15" i="1"/>
  <c r="Q55" i="1"/>
  <c r="Q45" i="1"/>
  <c r="Q29" i="1"/>
  <c r="Q19" i="1"/>
  <c r="R41" i="1"/>
  <c r="R37" i="1"/>
  <c r="R33" i="1"/>
  <c r="R25" i="1"/>
  <c r="R21" i="1"/>
  <c r="R17" i="1"/>
  <c r="R12" i="1"/>
  <c r="R11" i="1"/>
  <c r="Q11" i="1"/>
  <c r="R9" i="1"/>
  <c r="Q9" i="1"/>
  <c r="Q7" i="1"/>
  <c r="Q59" i="1"/>
  <c r="Q51" i="1"/>
  <c r="Q43" i="1"/>
  <c r="Q27" i="1"/>
  <c r="Q13" i="1"/>
  <c r="R64" i="1"/>
  <c r="R56" i="1"/>
  <c r="R39" i="1"/>
  <c r="R31" i="1"/>
  <c r="R23" i="1"/>
  <c r="AC65" i="1"/>
  <c r="AC49" i="1"/>
  <c r="AC41" i="1"/>
  <c r="AC33" i="1"/>
  <c r="AC25" i="1"/>
  <c r="AC17" i="1"/>
  <c r="AC50" i="1"/>
  <c r="Q42" i="1"/>
  <c r="Q34" i="1"/>
  <c r="Q26" i="1"/>
  <c r="Q18" i="1"/>
  <c r="T6" i="1"/>
  <c r="Q44" i="1"/>
  <c r="Q36" i="1"/>
  <c r="Q28" i="1"/>
  <c r="Q20" i="1"/>
  <c r="AC53" i="1"/>
  <c r="AC21" i="1"/>
  <c r="AC46" i="1"/>
  <c r="AC30" i="1"/>
  <c r="AA49" i="1"/>
  <c r="AA41" i="1"/>
  <c r="AA54" i="1"/>
  <c r="AC54" i="1"/>
  <c r="AC38" i="1"/>
  <c r="AA38" i="1"/>
  <c r="AA22" i="1"/>
  <c r="AC22" i="1"/>
  <c r="Q58" i="1"/>
  <c r="AC45" i="1"/>
  <c r="AC29" i="1"/>
  <c r="Y42" i="1"/>
  <c r="AC42" i="1" s="1"/>
  <c r="Y34" i="1"/>
  <c r="AC34" i="1" s="1"/>
  <c r="Y26" i="1"/>
  <c r="AA26" i="1" s="1"/>
  <c r="Y18" i="1"/>
  <c r="AA18" i="1" s="1"/>
  <c r="AC61" i="1"/>
  <c r="Q46" i="1"/>
  <c r="Q38" i="1"/>
  <c r="Q30" i="1"/>
  <c r="Q22" i="1"/>
  <c r="AC37" i="1"/>
  <c r="AC14" i="1"/>
  <c r="AA10" i="1"/>
  <c r="AC10" i="1"/>
  <c r="AA55" i="1"/>
  <c r="AA46" i="1"/>
  <c r="AA21" i="1"/>
  <c r="AA66" i="1"/>
  <c r="AC66" i="1"/>
  <c r="AA62" i="1"/>
  <c r="AC62" i="1"/>
  <c r="AA64" i="1"/>
  <c r="AC64" i="1"/>
  <c r="AC43" i="1"/>
  <c r="AA43" i="1"/>
  <c r="AC27" i="1"/>
  <c r="AA27" i="1"/>
  <c r="AA11" i="1"/>
  <c r="AC11" i="1"/>
  <c r="Q62" i="1"/>
  <c r="AA48" i="1"/>
  <c r="AC48" i="1"/>
  <c r="AA32" i="1"/>
  <c r="AC32" i="1"/>
  <c r="AA16" i="1"/>
  <c r="AA24" i="1"/>
  <c r="Q66" i="1"/>
  <c r="Q50" i="1"/>
  <c r="Q14" i="1"/>
  <c r="AC47" i="1"/>
  <c r="AA47" i="1"/>
  <c r="AC39" i="1"/>
  <c r="AA39" i="1"/>
  <c r="AC31" i="1"/>
  <c r="AA31" i="1"/>
  <c r="AC23" i="1"/>
  <c r="AA23" i="1"/>
  <c r="AA17" i="1"/>
  <c r="AA25" i="1"/>
  <c r="AA34" i="1"/>
  <c r="AA50" i="1"/>
  <c r="AA60" i="1"/>
  <c r="AC58" i="1"/>
  <c r="AC51" i="1"/>
  <c r="AA51" i="1"/>
  <c r="AC35" i="1"/>
  <c r="AA35" i="1"/>
  <c r="AC19" i="1"/>
  <c r="AA19" i="1"/>
  <c r="AA56" i="1"/>
  <c r="AC56" i="1"/>
  <c r="AA40" i="1"/>
  <c r="AC40" i="1"/>
  <c r="AA59" i="1"/>
  <c r="Q54" i="1"/>
  <c r="AA52" i="1"/>
  <c r="AC52" i="1"/>
  <c r="AA44" i="1"/>
  <c r="AC44" i="1"/>
  <c r="AA36" i="1"/>
  <c r="AC36" i="1"/>
  <c r="AA20" i="1"/>
  <c r="AA28" i="1"/>
  <c r="AA63" i="1"/>
  <c r="AC57" i="1"/>
  <c r="Q65" i="1"/>
  <c r="Q61" i="1"/>
  <c r="Q57" i="1"/>
  <c r="Q53" i="1"/>
  <c r="Q49" i="1"/>
  <c r="AC12" i="1"/>
  <c r="Q47" i="1"/>
  <c r="J6" i="1"/>
  <c r="Q16" i="1"/>
  <c r="O6" i="1"/>
  <c r="Y6" i="1" l="1"/>
  <c r="AC18" i="1"/>
  <c r="AC26" i="1"/>
  <c r="AA42" i="1"/>
  <c r="AC6" i="1" l="1"/>
</calcChain>
</file>

<file path=xl/sharedStrings.xml><?xml version="1.0" encoding="utf-8"?>
<sst xmlns="http://schemas.openxmlformats.org/spreadsheetml/2006/main" count="157" uniqueCount="93">
  <si>
    <t>Период: 15.11.2023 - 22.11.2023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</si>
  <si>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</si>
  <si>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</si>
  <si>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</si>
  <si>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</si>
  <si>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</si>
  <si>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</si>
  <si>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</si>
  <si>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</si>
  <si>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</si>
  <si>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</si>
  <si>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</si>
  <si>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</si>
  <si>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</si>
  <si>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</si>
  <si>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</si>
  <si>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</si>
  <si>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</si>
  <si>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</si>
  <si>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</si>
  <si>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</si>
  <si>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</si>
  <si>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</si>
  <si>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</si>
  <si>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</si>
  <si>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</si>
  <si>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</si>
  <si>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</si>
  <si>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</si>
  <si>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</si>
  <si>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</si>
  <si>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</si>
  <si>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</si>
  <si>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</si>
  <si>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</si>
  <si>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</si>
  <si>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</si>
  <si>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</si>
  <si>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</si>
  <si>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</si>
  <si>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</si>
  <si>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</si>
  <si>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</si>
  <si>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</si>
  <si>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</si>
  <si>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</si>
  <si>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</si>
  <si>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</si>
  <si>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</si>
  <si>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</si>
  <si>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</si>
  <si>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</si>
  <si>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</si>
  <si>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</si>
  <si>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</si>
  <si>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</si>
  <si>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</si>
  <si>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</si>
  <si>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</si>
  <si>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</si>
  <si>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</si>
  <si>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</si>
  <si>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</si>
  <si>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</si>
  <si>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</si>
  <si>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</si>
  <si>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</si>
  <si>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</si>
  <si>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</si>
  <si>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</si>
  <si>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</si>
  <si>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</si>
  <si>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</si>
  <si>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</si>
  <si>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</si>
  <si>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</si>
  <si>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</si>
  <si>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</si>
  <si>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</si>
  <si>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</si>
  <si>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</si>
  <si>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</si>
  <si>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</si>
  <si>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</si>
  <si>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</si>
  <si>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</si>
  <si>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</si>
  <si>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</si>
  <si>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27,11,</t>
  </si>
  <si>
    <t>09,11,</t>
  </si>
  <si>
    <t>16,11,</t>
  </si>
  <si>
    <t>22,11,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</si>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</sst>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09.11.2023 - 16.11.2023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20,11,</v>
          </cell>
          <cell r="P5" t="str">
            <v>22,11,</v>
          </cell>
          <cell r="S5" t="str">
            <v>02,11,</v>
          </cell>
          <cell r="T5" t="str">
            <v>09,11,</v>
          </cell>
          <cell r="U5" t="str">
            <v>16,11,</v>
          </cell>
        </row>
        <row r="6">
          <cell r="E6">
            <v>39011.299999999996</v>
          </cell>
          <cell r="F6">
            <v>46138.36</v>
          </cell>
          <cell r="I6">
            <v>39674.655999999995</v>
          </cell>
          <cell r="J6">
            <v>-663.35600000000011</v>
          </cell>
          <cell r="K6">
            <v>27130</v>
          </cell>
          <cell r="L6">
            <v>0</v>
          </cell>
          <cell r="M6">
            <v>0</v>
          </cell>
          <cell r="N6">
            <v>0</v>
          </cell>
          <cell r="O6">
            <v>6823.8599999999988</v>
          </cell>
          <cell r="P6">
            <v>24740</v>
          </cell>
          <cell r="S6">
            <v>6090.8920000000007</v>
          </cell>
          <cell r="T6">
            <v>6857.9520000000002</v>
          </cell>
          <cell r="U6">
            <v>5462</v>
          </cell>
          <cell r="V6">
            <v>4892</v>
          </cell>
          <cell r="W6">
            <v>0</v>
          </cell>
          <cell r="X6">
            <v>0</v>
          </cell>
          <cell r="Y6">
            <v>24740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-431</v>
          </cell>
          <cell r="D7">
            <v>548</v>
          </cell>
          <cell r="E7">
            <v>361</v>
          </cell>
          <cell r="F7">
            <v>-252</v>
          </cell>
          <cell r="G7">
            <v>0</v>
          </cell>
          <cell r="H7">
            <v>0</v>
          </cell>
          <cell r="I7">
            <v>372</v>
          </cell>
          <cell r="J7">
            <v>-11</v>
          </cell>
          <cell r="K7">
            <v>0</v>
          </cell>
          <cell r="O7">
            <v>72.2</v>
          </cell>
          <cell r="Q7">
            <v>-3.4903047091412742</v>
          </cell>
          <cell r="S7">
            <v>47</v>
          </cell>
          <cell r="T7">
            <v>99.6</v>
          </cell>
          <cell r="U7">
            <v>101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-339</v>
          </cell>
          <cell r="D8">
            <v>489</v>
          </cell>
          <cell r="E8">
            <v>336</v>
          </cell>
          <cell r="F8">
            <v>-195</v>
          </cell>
          <cell r="G8">
            <v>0</v>
          </cell>
          <cell r="H8">
            <v>0</v>
          </cell>
          <cell r="I8">
            <v>348</v>
          </cell>
          <cell r="J8">
            <v>-12</v>
          </cell>
          <cell r="K8">
            <v>0</v>
          </cell>
          <cell r="O8">
            <v>67.2</v>
          </cell>
          <cell r="Q8">
            <v>-2.901785714285714</v>
          </cell>
          <cell r="S8">
            <v>35</v>
          </cell>
          <cell r="T8">
            <v>80.2</v>
          </cell>
          <cell r="U8">
            <v>79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90</v>
          </cell>
          <cell r="D9">
            <v>5</v>
          </cell>
          <cell r="E9">
            <v>75</v>
          </cell>
          <cell r="F9">
            <v>10</v>
          </cell>
          <cell r="G9">
            <v>0</v>
          </cell>
          <cell r="H9">
            <v>90</v>
          </cell>
          <cell r="I9">
            <v>85</v>
          </cell>
          <cell r="J9">
            <v>-10</v>
          </cell>
          <cell r="K9">
            <v>0</v>
          </cell>
          <cell r="O9">
            <v>15</v>
          </cell>
          <cell r="Q9">
            <v>0.66666666666666663</v>
          </cell>
          <cell r="R9">
            <v>0.66666666666666663</v>
          </cell>
          <cell r="S9">
            <v>2</v>
          </cell>
          <cell r="T9">
            <v>33</v>
          </cell>
          <cell r="U9">
            <v>60</v>
          </cell>
          <cell r="V9">
            <v>0</v>
          </cell>
          <cell r="Y9">
            <v>0</v>
          </cell>
          <cell r="Z9" t="str">
            <v>вывод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377</v>
          </cell>
          <cell r="D10">
            <v>199</v>
          </cell>
          <cell r="E10">
            <v>241</v>
          </cell>
          <cell r="F10">
            <v>321</v>
          </cell>
          <cell r="G10">
            <v>1</v>
          </cell>
          <cell r="H10">
            <v>180</v>
          </cell>
          <cell r="I10">
            <v>257</v>
          </cell>
          <cell r="J10">
            <v>-16</v>
          </cell>
          <cell r="K10">
            <v>180</v>
          </cell>
          <cell r="O10">
            <v>48.2</v>
          </cell>
          <cell r="P10">
            <v>180</v>
          </cell>
          <cell r="Q10">
            <v>14.12863070539419</v>
          </cell>
          <cell r="R10">
            <v>6.6597510373443978</v>
          </cell>
          <cell r="S10">
            <v>44.8</v>
          </cell>
          <cell r="T10">
            <v>51.2</v>
          </cell>
          <cell r="U10">
            <v>56</v>
          </cell>
          <cell r="V10">
            <v>0</v>
          </cell>
          <cell r="Y10">
            <v>180</v>
          </cell>
          <cell r="Z10">
            <v>0</v>
          </cell>
          <cell r="AA10">
            <v>15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2497</v>
          </cell>
          <cell r="D11">
            <v>1014</v>
          </cell>
          <cell r="E11">
            <v>1833</v>
          </cell>
          <cell r="F11">
            <v>1610</v>
          </cell>
          <cell r="G11" t="str">
            <v>пуд,яб</v>
          </cell>
          <cell r="H11">
            <v>180</v>
          </cell>
          <cell r="I11">
            <v>1871</v>
          </cell>
          <cell r="J11">
            <v>-38</v>
          </cell>
          <cell r="K11">
            <v>2100</v>
          </cell>
          <cell r="O11">
            <v>359.4</v>
          </cell>
          <cell r="P11">
            <v>1500</v>
          </cell>
          <cell r="Q11">
            <v>14.496382860322761</v>
          </cell>
          <cell r="R11">
            <v>4.4796883695047303</v>
          </cell>
          <cell r="S11">
            <v>306.8</v>
          </cell>
          <cell r="T11">
            <v>305</v>
          </cell>
          <cell r="U11">
            <v>170</v>
          </cell>
          <cell r="V11">
            <v>36</v>
          </cell>
          <cell r="Y11">
            <v>1500</v>
          </cell>
          <cell r="Z11">
            <v>0</v>
          </cell>
          <cell r="AA11">
            <v>125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1841</v>
          </cell>
          <cell r="D12">
            <v>3577</v>
          </cell>
          <cell r="E12">
            <v>1741</v>
          </cell>
          <cell r="F12">
            <v>2202</v>
          </cell>
          <cell r="G12" t="str">
            <v>пуд</v>
          </cell>
          <cell r="H12">
            <v>180</v>
          </cell>
          <cell r="I12">
            <v>1785</v>
          </cell>
          <cell r="J12">
            <v>-44</v>
          </cell>
          <cell r="K12">
            <v>600</v>
          </cell>
          <cell r="O12">
            <v>185</v>
          </cell>
          <cell r="Q12">
            <v>15.145945945945947</v>
          </cell>
          <cell r="R12">
            <v>11.902702702702703</v>
          </cell>
          <cell r="S12">
            <v>208.2</v>
          </cell>
          <cell r="T12">
            <v>278</v>
          </cell>
          <cell r="U12">
            <v>262</v>
          </cell>
          <cell r="V12">
            <v>816</v>
          </cell>
          <cell r="Y12">
            <v>0</v>
          </cell>
          <cell r="Z12">
            <v>0</v>
          </cell>
          <cell r="AA12">
            <v>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599</v>
          </cell>
          <cell r="D13">
            <v>23</v>
          </cell>
          <cell r="E13">
            <v>253</v>
          </cell>
          <cell r="F13">
            <v>362</v>
          </cell>
          <cell r="G13">
            <v>1</v>
          </cell>
          <cell r="H13">
            <v>180</v>
          </cell>
          <cell r="I13">
            <v>248</v>
          </cell>
          <cell r="J13">
            <v>5</v>
          </cell>
          <cell r="K13">
            <v>240</v>
          </cell>
          <cell r="O13">
            <v>50.6</v>
          </cell>
          <cell r="P13">
            <v>120</v>
          </cell>
          <cell r="Q13">
            <v>14.268774703557312</v>
          </cell>
          <cell r="R13">
            <v>7.1541501976284581</v>
          </cell>
          <cell r="S13">
            <v>60.6</v>
          </cell>
          <cell r="T13">
            <v>49.6</v>
          </cell>
          <cell r="U13">
            <v>63</v>
          </cell>
          <cell r="V13">
            <v>0</v>
          </cell>
          <cell r="Y13">
            <v>120</v>
          </cell>
          <cell r="Z13">
            <v>0</v>
          </cell>
          <cell r="AA13">
            <v>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D14">
            <v>120.96</v>
          </cell>
          <cell r="E14">
            <v>0</v>
          </cell>
          <cell r="F14">
            <v>120.96</v>
          </cell>
          <cell r="G14">
            <v>1</v>
          </cell>
          <cell r="H14" t="e">
            <v>#N/A</v>
          </cell>
          <cell r="I14">
            <v>0</v>
          </cell>
          <cell r="J14">
            <v>0</v>
          </cell>
          <cell r="K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12.991999999999999</v>
          </cell>
          <cell r="T14">
            <v>2.3319999999999999</v>
          </cell>
          <cell r="U14">
            <v>0</v>
          </cell>
          <cell r="V14">
            <v>0</v>
          </cell>
          <cell r="Y14">
            <v>0</v>
          </cell>
          <cell r="Z14" t="str">
            <v>зв?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213</v>
          </cell>
          <cell r="D15">
            <v>822</v>
          </cell>
          <cell r="E15">
            <v>147</v>
          </cell>
          <cell r="F15">
            <v>870</v>
          </cell>
          <cell r="G15">
            <v>1</v>
          </cell>
          <cell r="H15">
            <v>180</v>
          </cell>
          <cell r="I15">
            <v>289.60000000000002</v>
          </cell>
          <cell r="J15">
            <v>-142.60000000000002</v>
          </cell>
          <cell r="K15">
            <v>0</v>
          </cell>
          <cell r="O15">
            <v>29.4</v>
          </cell>
          <cell r="Q15">
            <v>29.591836734693878</v>
          </cell>
          <cell r="R15">
            <v>29.591836734693878</v>
          </cell>
          <cell r="S15">
            <v>37.339999999999996</v>
          </cell>
          <cell r="T15">
            <v>15.6</v>
          </cell>
          <cell r="U15">
            <v>42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мясом ТМ Зареченские ВЕС ПОКОМ</v>
          </cell>
          <cell r="B16" t="str">
            <v>кг</v>
          </cell>
          <cell r="D16">
            <v>229.4</v>
          </cell>
          <cell r="E16">
            <v>133</v>
          </cell>
          <cell r="F16">
            <v>430</v>
          </cell>
          <cell r="G16">
            <v>1</v>
          </cell>
          <cell r="H16" t="e">
            <v>#N/A</v>
          </cell>
          <cell r="I16">
            <v>20.302</v>
          </cell>
          <cell r="J16">
            <v>112.69800000000001</v>
          </cell>
          <cell r="K16">
            <v>0</v>
          </cell>
          <cell r="O16">
            <v>26.6</v>
          </cell>
          <cell r="Q16">
            <v>16.165413533834585</v>
          </cell>
          <cell r="R16">
            <v>16.165413533834585</v>
          </cell>
          <cell r="S16">
            <v>42.18</v>
          </cell>
          <cell r="T16">
            <v>26.639999999999997</v>
          </cell>
          <cell r="U16">
            <v>0</v>
          </cell>
          <cell r="V16">
            <v>0</v>
          </cell>
          <cell r="Y16">
            <v>0</v>
          </cell>
          <cell r="Z16" t="e">
            <v>#N/A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C17">
            <v>48.1</v>
          </cell>
          <cell r="D17">
            <v>62.9</v>
          </cell>
          <cell r="E17">
            <v>18.5</v>
          </cell>
          <cell r="F17">
            <v>81.400000000000006</v>
          </cell>
          <cell r="G17">
            <v>1</v>
          </cell>
          <cell r="H17" t="e">
            <v>#N/A</v>
          </cell>
          <cell r="I17">
            <v>25.9</v>
          </cell>
          <cell r="J17">
            <v>-7.3999999999999986</v>
          </cell>
          <cell r="K17">
            <v>30</v>
          </cell>
          <cell r="O17">
            <v>3.7</v>
          </cell>
          <cell r="Q17">
            <v>30.108108108108109</v>
          </cell>
          <cell r="R17">
            <v>22</v>
          </cell>
          <cell r="S17">
            <v>4.4399999999999995</v>
          </cell>
          <cell r="T17">
            <v>17.759999999999998</v>
          </cell>
          <cell r="U17">
            <v>3.7</v>
          </cell>
          <cell r="V17">
            <v>0</v>
          </cell>
          <cell r="Y17">
            <v>0</v>
          </cell>
          <cell r="Z17" t="str">
            <v>паша</v>
          </cell>
          <cell r="AA17">
            <v>0</v>
          </cell>
          <cell r="AB17">
            <v>1</v>
          </cell>
        </row>
        <row r="18">
          <cell r="A18" t="str">
            <v>Жар-ладушки с яблоком и грушей ТМ Зареченские ВЕС ПОКОМ</v>
          </cell>
          <cell r="B18" t="str">
            <v>кг</v>
          </cell>
          <cell r="D18">
            <v>210.9</v>
          </cell>
          <cell r="E18">
            <v>85</v>
          </cell>
          <cell r="F18">
            <v>125.9</v>
          </cell>
          <cell r="G18">
            <v>1</v>
          </cell>
          <cell r="H18" t="e">
            <v>#N/A</v>
          </cell>
          <cell r="I18">
            <v>88.802000000000007</v>
          </cell>
          <cell r="J18">
            <v>-3.8020000000000067</v>
          </cell>
          <cell r="K18">
            <v>0</v>
          </cell>
          <cell r="O18">
            <v>17</v>
          </cell>
          <cell r="P18">
            <v>120</v>
          </cell>
          <cell r="Q18">
            <v>14.464705882352941</v>
          </cell>
          <cell r="R18">
            <v>7.4058823529411768</v>
          </cell>
          <cell r="S18">
            <v>0</v>
          </cell>
          <cell r="T18">
            <v>0</v>
          </cell>
          <cell r="U18">
            <v>29.5</v>
          </cell>
          <cell r="V18">
            <v>0</v>
          </cell>
          <cell r="Y18">
            <v>120</v>
          </cell>
          <cell r="Z18" t="e">
            <v>#N/A</v>
          </cell>
          <cell r="AA18">
            <v>34.285714285714285</v>
          </cell>
          <cell r="AB18">
            <v>1</v>
          </cell>
        </row>
        <row r="19">
          <cell r="A19" t="str">
            <v>ЖАР-мени ВЕС ТМ Зареченские  ПОКОМ</v>
          </cell>
          <cell r="B19" t="str">
            <v>кг</v>
          </cell>
          <cell r="C19">
            <v>217</v>
          </cell>
          <cell r="D19">
            <v>318.5</v>
          </cell>
          <cell r="E19">
            <v>227.2</v>
          </cell>
          <cell r="F19">
            <v>292.3</v>
          </cell>
          <cell r="G19">
            <v>1</v>
          </cell>
          <cell r="H19" t="e">
            <v>#N/A</v>
          </cell>
          <cell r="I19">
            <v>248.40100000000001</v>
          </cell>
          <cell r="J19">
            <v>-21.201000000000022</v>
          </cell>
          <cell r="K19">
            <v>250</v>
          </cell>
          <cell r="O19">
            <v>45.44</v>
          </cell>
          <cell r="P19">
            <v>200</v>
          </cell>
          <cell r="Q19">
            <v>16.335827464788732</v>
          </cell>
          <cell r="R19">
            <v>6.4326584507042259</v>
          </cell>
          <cell r="S19">
            <v>12</v>
          </cell>
          <cell r="T19">
            <v>43.3</v>
          </cell>
          <cell r="U19">
            <v>25.7</v>
          </cell>
          <cell r="V19">
            <v>0</v>
          </cell>
          <cell r="Y19">
            <v>200</v>
          </cell>
          <cell r="Z19" t="e">
            <v>#N/A</v>
          </cell>
          <cell r="AA19">
            <v>36.363636363636367</v>
          </cell>
          <cell r="AB19">
            <v>1</v>
          </cell>
        </row>
        <row r="20">
          <cell r="A20" t="str">
            <v>Жар-мени с картофелем и сочной грудинкой ТМ Зареченские ВЕС ПОКОМ</v>
          </cell>
          <cell r="B20" t="str">
            <v>кг</v>
          </cell>
          <cell r="D20">
            <v>17.5</v>
          </cell>
          <cell r="E20">
            <v>4</v>
          </cell>
          <cell r="F20">
            <v>25</v>
          </cell>
          <cell r="G20">
            <v>1</v>
          </cell>
          <cell r="H20" t="e">
            <v>#N/A</v>
          </cell>
          <cell r="I20">
            <v>0</v>
          </cell>
          <cell r="J20">
            <v>4</v>
          </cell>
          <cell r="K20">
            <v>0</v>
          </cell>
          <cell r="O20">
            <v>0.8</v>
          </cell>
          <cell r="Q20">
            <v>31.25</v>
          </cell>
          <cell r="R20">
            <v>31.25</v>
          </cell>
          <cell r="S20">
            <v>0</v>
          </cell>
          <cell r="T20">
            <v>1.4</v>
          </cell>
          <cell r="U20">
            <v>3.5</v>
          </cell>
          <cell r="V20">
            <v>0</v>
          </cell>
          <cell r="Y20">
            <v>0</v>
          </cell>
          <cell r="Z20" t="e">
            <v>#N/A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598</v>
          </cell>
          <cell r="D21">
            <v>385</v>
          </cell>
          <cell r="E21">
            <v>423</v>
          </cell>
          <cell r="F21">
            <v>542</v>
          </cell>
          <cell r="G21">
            <v>1</v>
          </cell>
          <cell r="H21">
            <v>180</v>
          </cell>
          <cell r="I21">
            <v>443</v>
          </cell>
          <cell r="J21">
            <v>-20</v>
          </cell>
          <cell r="K21">
            <v>240</v>
          </cell>
          <cell r="O21">
            <v>84.6</v>
          </cell>
          <cell r="P21">
            <v>360</v>
          </cell>
          <cell r="Q21">
            <v>13.498817966903074</v>
          </cell>
          <cell r="R21">
            <v>6.4066193853427897</v>
          </cell>
          <cell r="S21">
            <v>76.2</v>
          </cell>
          <cell r="T21">
            <v>86.6</v>
          </cell>
          <cell r="U21">
            <v>113</v>
          </cell>
          <cell r="V21">
            <v>0</v>
          </cell>
          <cell r="Y21">
            <v>360</v>
          </cell>
          <cell r="Z21" t="str">
            <v>яб</v>
          </cell>
          <cell r="AA21">
            <v>30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1154</v>
          </cell>
          <cell r="D22">
            <v>1042</v>
          </cell>
          <cell r="E22">
            <v>1164</v>
          </cell>
          <cell r="F22">
            <v>983</v>
          </cell>
          <cell r="G22" t="str">
            <v>пуд</v>
          </cell>
          <cell r="H22">
            <v>180</v>
          </cell>
          <cell r="I22">
            <v>1180</v>
          </cell>
          <cell r="J22">
            <v>-16</v>
          </cell>
          <cell r="K22">
            <v>600</v>
          </cell>
          <cell r="O22">
            <v>156</v>
          </cell>
          <cell r="P22">
            <v>480</v>
          </cell>
          <cell r="Q22">
            <v>13.224358974358974</v>
          </cell>
          <cell r="R22">
            <v>6.3012820512820511</v>
          </cell>
          <cell r="S22">
            <v>143.6</v>
          </cell>
          <cell r="T22">
            <v>157.19999999999999</v>
          </cell>
          <cell r="U22">
            <v>94</v>
          </cell>
          <cell r="V22">
            <v>384</v>
          </cell>
          <cell r="Y22">
            <v>480</v>
          </cell>
          <cell r="Z22">
            <v>0</v>
          </cell>
          <cell r="AA22">
            <v>40</v>
          </cell>
          <cell r="AB22">
            <v>0.25</v>
          </cell>
        </row>
        <row r="23">
          <cell r="A23" t="str">
            <v>Мини-сосиски в тесте "Фрайпики" 1,8кг ВЕС, ТМ Зареченские  ПОКОМ</v>
          </cell>
          <cell r="B23" t="str">
            <v>кг</v>
          </cell>
          <cell r="D23">
            <v>702</v>
          </cell>
          <cell r="E23">
            <v>117</v>
          </cell>
          <cell r="F23">
            <v>682</v>
          </cell>
          <cell r="G23">
            <v>1</v>
          </cell>
          <cell r="H23" t="e">
            <v>#N/A</v>
          </cell>
          <cell r="I23">
            <v>43.2</v>
          </cell>
          <cell r="J23">
            <v>73.8</v>
          </cell>
          <cell r="K23">
            <v>0</v>
          </cell>
          <cell r="O23">
            <v>23.4</v>
          </cell>
          <cell r="Q23">
            <v>29.145299145299148</v>
          </cell>
          <cell r="R23">
            <v>29.145299145299148</v>
          </cell>
          <cell r="S23">
            <v>4</v>
          </cell>
          <cell r="T23">
            <v>13</v>
          </cell>
          <cell r="U23">
            <v>19.8</v>
          </cell>
          <cell r="V23">
            <v>0</v>
          </cell>
          <cell r="Y23">
            <v>0</v>
          </cell>
          <cell r="Z23" t="str">
            <v>паша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81.400000000000006</v>
          </cell>
          <cell r="D24">
            <v>190.6</v>
          </cell>
          <cell r="E24">
            <v>137.9</v>
          </cell>
          <cell r="F24">
            <v>106.3</v>
          </cell>
          <cell r="G24">
            <v>1</v>
          </cell>
          <cell r="H24" t="e">
            <v>#N/A</v>
          </cell>
          <cell r="I24">
            <v>162.70099999999999</v>
          </cell>
          <cell r="J24">
            <v>-24.800999999999988</v>
          </cell>
          <cell r="K24">
            <v>100</v>
          </cell>
          <cell r="O24">
            <v>27.580000000000002</v>
          </cell>
          <cell r="P24">
            <v>150</v>
          </cell>
          <cell r="Q24">
            <v>12.918781725888325</v>
          </cell>
          <cell r="R24">
            <v>3.8542422044960114</v>
          </cell>
          <cell r="S24">
            <v>0</v>
          </cell>
          <cell r="T24">
            <v>20.7</v>
          </cell>
          <cell r="U24">
            <v>14.8</v>
          </cell>
          <cell r="V24">
            <v>0</v>
          </cell>
          <cell r="Y24">
            <v>150</v>
          </cell>
          <cell r="Z24" t="e">
            <v>#N/A</v>
          </cell>
          <cell r="AA24">
            <v>40.54054054054054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2139</v>
          </cell>
          <cell r="D25">
            <v>2113</v>
          </cell>
          <cell r="E25">
            <v>2127</v>
          </cell>
          <cell r="F25">
            <v>2076</v>
          </cell>
          <cell r="G25" t="str">
            <v>пуд</v>
          </cell>
          <cell r="H25">
            <v>180</v>
          </cell>
          <cell r="I25">
            <v>2110</v>
          </cell>
          <cell r="J25">
            <v>17</v>
          </cell>
          <cell r="K25">
            <v>2400</v>
          </cell>
          <cell r="O25">
            <v>425.4</v>
          </cell>
          <cell r="P25">
            <v>1800</v>
          </cell>
          <cell r="Q25">
            <v>14.753173483779973</v>
          </cell>
          <cell r="R25">
            <v>4.8801128349788438</v>
          </cell>
          <cell r="S25">
            <v>294.8</v>
          </cell>
          <cell r="T25">
            <v>376</v>
          </cell>
          <cell r="U25">
            <v>244</v>
          </cell>
          <cell r="V25">
            <v>0</v>
          </cell>
          <cell r="Y25">
            <v>1800</v>
          </cell>
          <cell r="Z25">
            <v>0</v>
          </cell>
          <cell r="AA25">
            <v>150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2802</v>
          </cell>
          <cell r="D26">
            <v>1711</v>
          </cell>
          <cell r="E26">
            <v>2204</v>
          </cell>
          <cell r="F26">
            <v>2241</v>
          </cell>
          <cell r="G26" t="str">
            <v>яб</v>
          </cell>
          <cell r="H26">
            <v>180</v>
          </cell>
          <cell r="I26">
            <v>2264</v>
          </cell>
          <cell r="J26">
            <v>-60</v>
          </cell>
          <cell r="K26">
            <v>2400</v>
          </cell>
          <cell r="O26">
            <v>440.8</v>
          </cell>
          <cell r="P26">
            <v>1800</v>
          </cell>
          <cell r="Q26">
            <v>14.61206896551724</v>
          </cell>
          <cell r="R26">
            <v>5.0839382940108893</v>
          </cell>
          <cell r="S26">
            <v>369</v>
          </cell>
          <cell r="T26">
            <v>401.8</v>
          </cell>
          <cell r="U26">
            <v>253</v>
          </cell>
          <cell r="V26">
            <v>0</v>
          </cell>
          <cell r="Y26">
            <v>1800</v>
          </cell>
          <cell r="Z26">
            <v>0</v>
          </cell>
          <cell r="AA26">
            <v>300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2073</v>
          </cell>
          <cell r="D27">
            <v>1358</v>
          </cell>
          <cell r="E27">
            <v>1800</v>
          </cell>
          <cell r="F27">
            <v>1614</v>
          </cell>
          <cell r="G27">
            <v>1</v>
          </cell>
          <cell r="H27">
            <v>180</v>
          </cell>
          <cell r="I27">
            <v>1721</v>
          </cell>
          <cell r="J27">
            <v>79</v>
          </cell>
          <cell r="K27">
            <v>2100</v>
          </cell>
          <cell r="O27">
            <v>360</v>
          </cell>
          <cell r="P27">
            <v>1500</v>
          </cell>
          <cell r="Q27">
            <v>14.483333333333333</v>
          </cell>
          <cell r="R27">
            <v>4.4833333333333334</v>
          </cell>
          <cell r="S27">
            <v>289.8</v>
          </cell>
          <cell r="T27">
            <v>303.8</v>
          </cell>
          <cell r="U27">
            <v>220</v>
          </cell>
          <cell r="V27">
            <v>0</v>
          </cell>
          <cell r="Y27">
            <v>1500</v>
          </cell>
          <cell r="Z27">
            <v>0</v>
          </cell>
          <cell r="AA27">
            <v>125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120</v>
          </cell>
          <cell r="D28">
            <v>623</v>
          </cell>
          <cell r="E28">
            <v>425</v>
          </cell>
          <cell r="F28">
            <v>296</v>
          </cell>
          <cell r="G28">
            <v>1</v>
          </cell>
          <cell r="H28" t="e">
            <v>#N/A</v>
          </cell>
          <cell r="I28">
            <v>480.35</v>
          </cell>
          <cell r="J28">
            <v>-55.350000000000023</v>
          </cell>
          <cell r="K28">
            <v>200</v>
          </cell>
          <cell r="O28">
            <v>85</v>
          </cell>
          <cell r="P28">
            <v>660</v>
          </cell>
          <cell r="Q28">
            <v>13.6</v>
          </cell>
          <cell r="R28">
            <v>3.4823529411764707</v>
          </cell>
          <cell r="S28">
            <v>27</v>
          </cell>
          <cell r="T28">
            <v>0</v>
          </cell>
          <cell r="U28">
            <v>107</v>
          </cell>
          <cell r="V28">
            <v>0</v>
          </cell>
          <cell r="Y28">
            <v>660</v>
          </cell>
          <cell r="Z28" t="e">
            <v>#N/A</v>
          </cell>
          <cell r="AA28">
            <v>110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118</v>
          </cell>
          <cell r="D29">
            <v>2</v>
          </cell>
          <cell r="E29">
            <v>56</v>
          </cell>
          <cell r="F29">
            <v>63</v>
          </cell>
          <cell r="G29">
            <v>0</v>
          </cell>
          <cell r="H29" t="e">
            <v>#N/A</v>
          </cell>
          <cell r="I29">
            <v>57</v>
          </cell>
          <cell r="J29">
            <v>-1</v>
          </cell>
          <cell r="K29">
            <v>0</v>
          </cell>
          <cell r="O29">
            <v>11.2</v>
          </cell>
          <cell r="Q29">
            <v>5.625</v>
          </cell>
          <cell r="R29">
            <v>5.625</v>
          </cell>
          <cell r="S29">
            <v>2.2000000000000002</v>
          </cell>
          <cell r="T29">
            <v>2.2000000000000002</v>
          </cell>
          <cell r="U29">
            <v>35</v>
          </cell>
          <cell r="V29">
            <v>0</v>
          </cell>
          <cell r="Y29">
            <v>0</v>
          </cell>
          <cell r="Z29" t="str">
            <v>вывод</v>
          </cell>
          <cell r="AA29">
            <v>0</v>
          </cell>
          <cell r="AB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608</v>
          </cell>
          <cell r="D30">
            <v>571</v>
          </cell>
          <cell r="E30">
            <v>417</v>
          </cell>
          <cell r="F30">
            <v>753</v>
          </cell>
          <cell r="G30" t="str">
            <v>яб</v>
          </cell>
          <cell r="H30">
            <v>180</v>
          </cell>
          <cell r="I30">
            <v>418</v>
          </cell>
          <cell r="J30">
            <v>-1</v>
          </cell>
          <cell r="K30">
            <v>120</v>
          </cell>
          <cell r="O30">
            <v>83.4</v>
          </cell>
          <cell r="P30">
            <v>240</v>
          </cell>
          <cell r="Q30">
            <v>13.345323741007194</v>
          </cell>
          <cell r="R30">
            <v>9.028776978417266</v>
          </cell>
          <cell r="S30">
            <v>86.2</v>
          </cell>
          <cell r="T30">
            <v>100.6</v>
          </cell>
          <cell r="U30">
            <v>37</v>
          </cell>
          <cell r="V30">
            <v>0</v>
          </cell>
          <cell r="Y30">
            <v>240</v>
          </cell>
          <cell r="Z30" t="str">
            <v>яб</v>
          </cell>
          <cell r="AA30">
            <v>30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194</v>
          </cell>
          <cell r="D31">
            <v>8</v>
          </cell>
          <cell r="E31">
            <v>101</v>
          </cell>
          <cell r="F31">
            <v>95</v>
          </cell>
          <cell r="G31">
            <v>1</v>
          </cell>
          <cell r="H31" t="e">
            <v>#N/A</v>
          </cell>
          <cell r="I31">
            <v>105</v>
          </cell>
          <cell r="J31">
            <v>-4</v>
          </cell>
          <cell r="K31">
            <v>80</v>
          </cell>
          <cell r="O31">
            <v>20.2</v>
          </cell>
          <cell r="P31">
            <v>80</v>
          </cell>
          <cell r="Q31">
            <v>12.623762376237623</v>
          </cell>
          <cell r="R31">
            <v>4.7029702970297027</v>
          </cell>
          <cell r="S31">
            <v>18.600000000000001</v>
          </cell>
          <cell r="T31">
            <v>18.600000000000001</v>
          </cell>
          <cell r="U31">
            <v>25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2090</v>
          </cell>
          <cell r="D32">
            <v>19</v>
          </cell>
          <cell r="E32">
            <v>740</v>
          </cell>
          <cell r="F32">
            <v>1350</v>
          </cell>
          <cell r="G32">
            <v>1</v>
          </cell>
          <cell r="H32" t="e">
            <v>#N/A</v>
          </cell>
          <cell r="I32">
            <v>744</v>
          </cell>
          <cell r="J32">
            <v>-4</v>
          </cell>
          <cell r="K32">
            <v>200</v>
          </cell>
          <cell r="O32">
            <v>148</v>
          </cell>
          <cell r="P32">
            <v>400</v>
          </cell>
          <cell r="Q32">
            <v>13.175675675675675</v>
          </cell>
          <cell r="R32">
            <v>9.121621621621621</v>
          </cell>
          <cell r="S32">
            <v>202.4</v>
          </cell>
          <cell r="T32">
            <v>156.6</v>
          </cell>
          <cell r="U32">
            <v>43</v>
          </cell>
          <cell r="V32">
            <v>0</v>
          </cell>
          <cell r="Y32">
            <v>400</v>
          </cell>
          <cell r="Z32" t="e">
            <v>#N/A</v>
          </cell>
          <cell r="AA32">
            <v>50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210</v>
          </cell>
          <cell r="D33">
            <v>87</v>
          </cell>
          <cell r="E33">
            <v>117</v>
          </cell>
          <cell r="F33">
            <v>168</v>
          </cell>
          <cell r="G33">
            <v>1</v>
          </cell>
          <cell r="H33" t="e">
            <v>#N/A</v>
          </cell>
          <cell r="I33">
            <v>122</v>
          </cell>
          <cell r="J33">
            <v>-5</v>
          </cell>
          <cell r="K33">
            <v>80</v>
          </cell>
          <cell r="O33">
            <v>23.4</v>
          </cell>
          <cell r="P33">
            <v>80</v>
          </cell>
          <cell r="Q33">
            <v>14.017094017094019</v>
          </cell>
          <cell r="R33">
            <v>7.1794871794871797</v>
          </cell>
          <cell r="S33">
            <v>22.6</v>
          </cell>
          <cell r="T33">
            <v>25</v>
          </cell>
          <cell r="U33">
            <v>22</v>
          </cell>
          <cell r="V33">
            <v>0</v>
          </cell>
          <cell r="Y33">
            <v>80</v>
          </cell>
          <cell r="Z33">
            <v>0</v>
          </cell>
          <cell r="AA33">
            <v>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2319</v>
          </cell>
          <cell r="D34">
            <v>1426</v>
          </cell>
          <cell r="E34">
            <v>1696</v>
          </cell>
          <cell r="F34">
            <v>2026</v>
          </cell>
          <cell r="G34">
            <v>1</v>
          </cell>
          <cell r="H34">
            <v>150</v>
          </cell>
          <cell r="I34">
            <v>1709</v>
          </cell>
          <cell r="J34">
            <v>-13</v>
          </cell>
          <cell r="K34">
            <v>0</v>
          </cell>
          <cell r="O34">
            <v>59.2</v>
          </cell>
          <cell r="Q34">
            <v>34.222972972972968</v>
          </cell>
          <cell r="R34">
            <v>34.222972972972968</v>
          </cell>
          <cell r="S34">
            <v>49.6</v>
          </cell>
          <cell r="T34">
            <v>75.2</v>
          </cell>
          <cell r="U34">
            <v>76</v>
          </cell>
          <cell r="V34">
            <v>1400</v>
          </cell>
          <cell r="Y34">
            <v>0</v>
          </cell>
          <cell r="Z34" t="str">
            <v>пуд-2шт</v>
          </cell>
          <cell r="AA34">
            <v>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2289</v>
          </cell>
          <cell r="D35">
            <v>1241</v>
          </cell>
          <cell r="E35">
            <v>1683</v>
          </cell>
          <cell r="F35">
            <v>1806</v>
          </cell>
          <cell r="G35">
            <v>1</v>
          </cell>
          <cell r="H35" t="e">
            <v>#N/A</v>
          </cell>
          <cell r="I35">
            <v>1639</v>
          </cell>
          <cell r="J35">
            <v>44</v>
          </cell>
          <cell r="K35">
            <v>1600</v>
          </cell>
          <cell r="O35">
            <v>336.6</v>
          </cell>
          <cell r="P35">
            <v>960</v>
          </cell>
          <cell r="Q35">
            <v>12.970885323826499</v>
          </cell>
          <cell r="R35">
            <v>5.3654188948306594</v>
          </cell>
          <cell r="S35">
            <v>296.39999999999998</v>
          </cell>
          <cell r="T35">
            <v>316</v>
          </cell>
          <cell r="U35">
            <v>72</v>
          </cell>
          <cell r="V35">
            <v>0</v>
          </cell>
          <cell r="Y35">
            <v>960</v>
          </cell>
          <cell r="Z35" t="str">
            <v>яб</v>
          </cell>
          <cell r="AA35">
            <v>60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180</v>
          </cell>
          <cell r="D36">
            <v>308</v>
          </cell>
          <cell r="E36">
            <v>223</v>
          </cell>
          <cell r="F36">
            <v>247</v>
          </cell>
          <cell r="G36">
            <v>1</v>
          </cell>
          <cell r="H36" t="e">
            <v>#N/A</v>
          </cell>
          <cell r="I36">
            <v>236</v>
          </cell>
          <cell r="J36">
            <v>-13</v>
          </cell>
          <cell r="K36">
            <v>200</v>
          </cell>
          <cell r="O36">
            <v>44.6</v>
          </cell>
          <cell r="P36">
            <v>120</v>
          </cell>
          <cell r="Q36">
            <v>12.713004484304932</v>
          </cell>
          <cell r="R36">
            <v>5.5381165919282509</v>
          </cell>
          <cell r="S36">
            <v>34.4</v>
          </cell>
          <cell r="T36">
            <v>42.8</v>
          </cell>
          <cell r="U36">
            <v>54</v>
          </cell>
          <cell r="V36">
            <v>0</v>
          </cell>
          <cell r="Y36">
            <v>120</v>
          </cell>
          <cell r="Z36">
            <v>0</v>
          </cell>
          <cell r="AA36">
            <v>15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1388</v>
          </cell>
          <cell r="D37">
            <v>1086</v>
          </cell>
          <cell r="E37">
            <v>950</v>
          </cell>
          <cell r="F37">
            <v>1455</v>
          </cell>
          <cell r="G37">
            <v>1</v>
          </cell>
          <cell r="H37">
            <v>150</v>
          </cell>
          <cell r="I37">
            <v>1007</v>
          </cell>
          <cell r="J37">
            <v>-57</v>
          </cell>
          <cell r="K37">
            <v>520</v>
          </cell>
          <cell r="O37">
            <v>190</v>
          </cell>
          <cell r="P37">
            <v>800</v>
          </cell>
          <cell r="Q37">
            <v>14.605263157894736</v>
          </cell>
          <cell r="R37">
            <v>7.6578947368421053</v>
          </cell>
          <cell r="S37">
            <v>185.6</v>
          </cell>
          <cell r="T37">
            <v>214.2</v>
          </cell>
          <cell r="U37">
            <v>262</v>
          </cell>
          <cell r="V37">
            <v>0</v>
          </cell>
          <cell r="Y37">
            <v>800</v>
          </cell>
          <cell r="Z37" t="str">
            <v>пуд</v>
          </cell>
          <cell r="AA37">
            <v>100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1352</v>
          </cell>
          <cell r="D38">
            <v>703</v>
          </cell>
          <cell r="E38">
            <v>899</v>
          </cell>
          <cell r="F38">
            <v>1094</v>
          </cell>
          <cell r="G38">
            <v>1</v>
          </cell>
          <cell r="H38">
            <v>150</v>
          </cell>
          <cell r="I38">
            <v>942</v>
          </cell>
          <cell r="J38">
            <v>-43</v>
          </cell>
          <cell r="K38">
            <v>640</v>
          </cell>
          <cell r="O38">
            <v>179.8</v>
          </cell>
          <cell r="P38">
            <v>800</v>
          </cell>
          <cell r="Q38">
            <v>14.093437152391544</v>
          </cell>
          <cell r="R38">
            <v>6.0845383759733034</v>
          </cell>
          <cell r="S38">
            <v>172.6</v>
          </cell>
          <cell r="T38">
            <v>179</v>
          </cell>
          <cell r="U38">
            <v>314</v>
          </cell>
          <cell r="V38">
            <v>0</v>
          </cell>
          <cell r="Y38">
            <v>800</v>
          </cell>
          <cell r="Z38">
            <v>0</v>
          </cell>
          <cell r="AA38">
            <v>50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1400</v>
          </cell>
          <cell r="D39">
            <v>2080</v>
          </cell>
          <cell r="E39">
            <v>1225</v>
          </cell>
          <cell r="F39">
            <v>2195</v>
          </cell>
          <cell r="G39">
            <v>1</v>
          </cell>
          <cell r="H39">
            <v>150</v>
          </cell>
          <cell r="I39">
            <v>1275</v>
          </cell>
          <cell r="J39">
            <v>-50</v>
          </cell>
          <cell r="K39">
            <v>200</v>
          </cell>
          <cell r="O39">
            <v>245</v>
          </cell>
          <cell r="P39">
            <v>1400</v>
          </cell>
          <cell r="Q39">
            <v>15.489795918367347</v>
          </cell>
          <cell r="R39">
            <v>8.9591836734693882</v>
          </cell>
          <cell r="S39">
            <v>231</v>
          </cell>
          <cell r="T39">
            <v>312</v>
          </cell>
          <cell r="U39">
            <v>320</v>
          </cell>
          <cell r="V39">
            <v>0</v>
          </cell>
          <cell r="Y39">
            <v>1400</v>
          </cell>
          <cell r="Z39">
            <v>0</v>
          </cell>
          <cell r="AA39">
            <v>280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3833</v>
          </cell>
          <cell r="D40">
            <v>2329</v>
          </cell>
          <cell r="E40">
            <v>2694</v>
          </cell>
          <cell r="F40">
            <v>3339</v>
          </cell>
          <cell r="G40" t="str">
            <v>пуд,яб</v>
          </cell>
          <cell r="H40">
            <v>150</v>
          </cell>
          <cell r="I40">
            <v>2786</v>
          </cell>
          <cell r="J40">
            <v>-92</v>
          </cell>
          <cell r="K40">
            <v>2200</v>
          </cell>
          <cell r="O40">
            <v>538.79999999999995</v>
          </cell>
          <cell r="P40">
            <v>2000</v>
          </cell>
          <cell r="Q40">
            <v>13.992204899777285</v>
          </cell>
          <cell r="R40">
            <v>6.1971046770601346</v>
          </cell>
          <cell r="S40">
            <v>523.4</v>
          </cell>
          <cell r="T40">
            <v>548</v>
          </cell>
          <cell r="U40">
            <v>311</v>
          </cell>
          <cell r="V40">
            <v>0</v>
          </cell>
          <cell r="Y40">
            <v>2000</v>
          </cell>
          <cell r="Z40">
            <v>0</v>
          </cell>
          <cell r="AA40">
            <v>250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1323</v>
          </cell>
          <cell r="D41">
            <v>1028</v>
          </cell>
          <cell r="E41">
            <v>997</v>
          </cell>
          <cell r="F41">
            <v>1298</v>
          </cell>
          <cell r="G41">
            <v>1</v>
          </cell>
          <cell r="H41">
            <v>150</v>
          </cell>
          <cell r="I41">
            <v>1025</v>
          </cell>
          <cell r="J41">
            <v>-28</v>
          </cell>
          <cell r="K41">
            <v>640</v>
          </cell>
          <cell r="O41">
            <v>199.4</v>
          </cell>
          <cell r="P41">
            <v>800</v>
          </cell>
          <cell r="Q41">
            <v>13.731193580742227</v>
          </cell>
          <cell r="R41">
            <v>6.5095285857572716</v>
          </cell>
          <cell r="S41">
            <v>201.4</v>
          </cell>
          <cell r="T41">
            <v>204.6</v>
          </cell>
          <cell r="U41">
            <v>290</v>
          </cell>
          <cell r="V41">
            <v>0</v>
          </cell>
          <cell r="Y41">
            <v>800</v>
          </cell>
          <cell r="Z41">
            <v>0</v>
          </cell>
          <cell r="AA41">
            <v>50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5</v>
          </cell>
          <cell r="D42">
            <v>10</v>
          </cell>
          <cell r="E42">
            <v>0</v>
          </cell>
          <cell r="F42">
            <v>10</v>
          </cell>
          <cell r="G42">
            <v>1</v>
          </cell>
          <cell r="H42" t="e">
            <v>#N/A</v>
          </cell>
          <cell r="I42">
            <v>0</v>
          </cell>
          <cell r="J42">
            <v>0</v>
          </cell>
          <cell r="K42">
            <v>0</v>
          </cell>
          <cell r="O42">
            <v>0</v>
          </cell>
          <cell r="Q42" t="e">
            <v>#DIV/0!</v>
          </cell>
          <cell r="R42" t="e">
            <v>#DIV/0!</v>
          </cell>
          <cell r="S42">
            <v>1</v>
          </cell>
          <cell r="T42">
            <v>1</v>
          </cell>
          <cell r="U42">
            <v>0</v>
          </cell>
          <cell r="V42">
            <v>0</v>
          </cell>
          <cell r="Y42">
            <v>0</v>
          </cell>
          <cell r="Z42" t="str">
            <v>зв?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26</v>
          </cell>
          <cell r="E43">
            <v>18</v>
          </cell>
          <cell r="F43">
            <v>8</v>
          </cell>
          <cell r="G43">
            <v>1</v>
          </cell>
          <cell r="H43" t="e">
            <v>#N/A</v>
          </cell>
          <cell r="I43">
            <v>25</v>
          </cell>
          <cell r="J43">
            <v>-7</v>
          </cell>
          <cell r="K43">
            <v>40</v>
          </cell>
          <cell r="O43">
            <v>3.6</v>
          </cell>
          <cell r="Q43">
            <v>13.333333333333332</v>
          </cell>
          <cell r="R43">
            <v>2.2222222222222223</v>
          </cell>
          <cell r="S43">
            <v>3.4</v>
          </cell>
          <cell r="T43">
            <v>1.8</v>
          </cell>
          <cell r="U43">
            <v>1</v>
          </cell>
          <cell r="V43">
            <v>0</v>
          </cell>
          <cell r="Y43">
            <v>0</v>
          </cell>
          <cell r="Z43" t="str">
            <v>увел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D44">
            <v>320</v>
          </cell>
          <cell r="E44">
            <v>1</v>
          </cell>
          <cell r="F44">
            <v>319</v>
          </cell>
          <cell r="G44">
            <v>1</v>
          </cell>
          <cell r="H44" t="e">
            <v>#N/A</v>
          </cell>
          <cell r="I44">
            <v>1</v>
          </cell>
          <cell r="J44">
            <v>0</v>
          </cell>
          <cell r="K44">
            <v>0</v>
          </cell>
          <cell r="O44">
            <v>0.2</v>
          </cell>
          <cell r="Q44">
            <v>1595</v>
          </cell>
          <cell r="R44">
            <v>1595</v>
          </cell>
          <cell r="S44">
            <v>0</v>
          </cell>
          <cell r="T44">
            <v>0</v>
          </cell>
          <cell r="U44">
            <v>1</v>
          </cell>
          <cell r="V44">
            <v>0</v>
          </cell>
          <cell r="Y44">
            <v>0</v>
          </cell>
          <cell r="Z44" t="str">
            <v>зв?</v>
          </cell>
          <cell r="AA44">
            <v>0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2275</v>
          </cell>
          <cell r="D45">
            <v>1586</v>
          </cell>
          <cell r="E45">
            <v>1557</v>
          </cell>
          <cell r="F45">
            <v>2253</v>
          </cell>
          <cell r="G45">
            <v>1</v>
          </cell>
          <cell r="H45" t="e">
            <v>#N/A</v>
          </cell>
          <cell r="I45">
            <v>1545</v>
          </cell>
          <cell r="J45">
            <v>12</v>
          </cell>
          <cell r="K45">
            <v>1000</v>
          </cell>
          <cell r="O45">
            <v>311.39999999999998</v>
          </cell>
          <cell r="P45">
            <v>1200</v>
          </cell>
          <cell r="Q45">
            <v>14.299935773924215</v>
          </cell>
          <cell r="R45">
            <v>7.2350674373795769</v>
          </cell>
          <cell r="S45">
            <v>309</v>
          </cell>
          <cell r="T45">
            <v>345.6</v>
          </cell>
          <cell r="U45">
            <v>261</v>
          </cell>
          <cell r="V45">
            <v>0</v>
          </cell>
          <cell r="Y45">
            <v>1200</v>
          </cell>
          <cell r="Z45">
            <v>0</v>
          </cell>
          <cell r="AA45">
            <v>150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635</v>
          </cell>
          <cell r="D46">
            <v>1297</v>
          </cell>
          <cell r="E46">
            <v>265</v>
          </cell>
          <cell r="F46">
            <v>1111</v>
          </cell>
          <cell r="G46">
            <v>1</v>
          </cell>
          <cell r="H46">
            <v>180</v>
          </cell>
          <cell r="I46">
            <v>276</v>
          </cell>
          <cell r="J46">
            <v>-11</v>
          </cell>
          <cell r="K46">
            <v>280</v>
          </cell>
          <cell r="O46">
            <v>53</v>
          </cell>
          <cell r="Q46">
            <v>26.245283018867923</v>
          </cell>
          <cell r="R46">
            <v>20.962264150943398</v>
          </cell>
          <cell r="S46">
            <v>80.599999999999994</v>
          </cell>
          <cell r="T46">
            <v>135</v>
          </cell>
          <cell r="U46">
            <v>100</v>
          </cell>
          <cell r="V46">
            <v>0</v>
          </cell>
          <cell r="Y46">
            <v>0</v>
          </cell>
          <cell r="Z46">
            <v>0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25</v>
          </cell>
          <cell r="D47">
            <v>9</v>
          </cell>
          <cell r="E47">
            <v>27</v>
          </cell>
          <cell r="F47">
            <v>5</v>
          </cell>
          <cell r="G47">
            <v>1</v>
          </cell>
          <cell r="H47" t="e">
            <v>#N/A</v>
          </cell>
          <cell r="I47">
            <v>29</v>
          </cell>
          <cell r="J47">
            <v>-2</v>
          </cell>
          <cell r="K47">
            <v>0</v>
          </cell>
          <cell r="O47">
            <v>5.4</v>
          </cell>
          <cell r="P47">
            <v>40</v>
          </cell>
          <cell r="Q47">
            <v>8.3333333333333321</v>
          </cell>
          <cell r="R47">
            <v>0.92592592592592582</v>
          </cell>
          <cell r="S47">
            <v>2.2000000000000002</v>
          </cell>
          <cell r="T47">
            <v>3.6</v>
          </cell>
          <cell r="U47">
            <v>14</v>
          </cell>
          <cell r="V47">
            <v>0</v>
          </cell>
          <cell r="Y47">
            <v>40</v>
          </cell>
          <cell r="Z47" t="str">
            <v>увел</v>
          </cell>
          <cell r="AA47">
            <v>2.5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695</v>
          </cell>
          <cell r="D48">
            <v>675</v>
          </cell>
          <cell r="E48">
            <v>475</v>
          </cell>
          <cell r="F48">
            <v>890</v>
          </cell>
          <cell r="G48">
            <v>1</v>
          </cell>
          <cell r="H48">
            <v>90</v>
          </cell>
          <cell r="I48">
            <v>485</v>
          </cell>
          <cell r="J48">
            <v>-10</v>
          </cell>
          <cell r="K48">
            <v>150</v>
          </cell>
          <cell r="O48">
            <v>95</v>
          </cell>
          <cell r="P48">
            <v>250</v>
          </cell>
          <cell r="Q48">
            <v>13.578947368421053</v>
          </cell>
          <cell r="R48">
            <v>9.3684210526315788</v>
          </cell>
          <cell r="S48">
            <v>96.8</v>
          </cell>
          <cell r="T48">
            <v>124</v>
          </cell>
          <cell r="U48">
            <v>80</v>
          </cell>
          <cell r="V48">
            <v>0</v>
          </cell>
          <cell r="Y48">
            <v>250</v>
          </cell>
          <cell r="Z48" t="e">
            <v>#N/A</v>
          </cell>
          <cell r="AA48">
            <v>50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962</v>
          </cell>
          <cell r="D49">
            <v>747</v>
          </cell>
          <cell r="E49">
            <v>699</v>
          </cell>
          <cell r="F49">
            <v>964</v>
          </cell>
          <cell r="G49">
            <v>1</v>
          </cell>
          <cell r="H49">
            <v>120</v>
          </cell>
          <cell r="I49">
            <v>729</v>
          </cell>
          <cell r="J49">
            <v>-30</v>
          </cell>
          <cell r="K49">
            <v>500</v>
          </cell>
          <cell r="O49">
            <v>139.80000000000001</v>
          </cell>
          <cell r="P49">
            <v>500</v>
          </cell>
          <cell r="Q49">
            <v>14.048640915593705</v>
          </cell>
          <cell r="R49">
            <v>6.895565092989985</v>
          </cell>
          <cell r="S49">
            <v>130.6</v>
          </cell>
          <cell r="T49">
            <v>151.6</v>
          </cell>
          <cell r="U49">
            <v>176</v>
          </cell>
          <cell r="V49">
            <v>0</v>
          </cell>
          <cell r="Y49">
            <v>500</v>
          </cell>
          <cell r="Z49">
            <v>0</v>
          </cell>
          <cell r="AA49">
            <v>100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1592</v>
          </cell>
          <cell r="D50">
            <v>9</v>
          </cell>
          <cell r="E50">
            <v>729</v>
          </cell>
          <cell r="F50">
            <v>864</v>
          </cell>
          <cell r="G50">
            <v>1</v>
          </cell>
          <cell r="H50">
            <v>180</v>
          </cell>
          <cell r="I50">
            <v>719</v>
          </cell>
          <cell r="J50">
            <v>10</v>
          </cell>
          <cell r="K50">
            <v>720</v>
          </cell>
          <cell r="O50">
            <v>145.80000000000001</v>
          </cell>
          <cell r="P50">
            <v>400</v>
          </cell>
          <cell r="Q50">
            <v>13.607681755829903</v>
          </cell>
          <cell r="R50">
            <v>5.9259259259259256</v>
          </cell>
          <cell r="S50">
            <v>173.4</v>
          </cell>
          <cell r="T50">
            <v>133.4</v>
          </cell>
          <cell r="U50">
            <v>21</v>
          </cell>
          <cell r="V50">
            <v>0</v>
          </cell>
          <cell r="Y50">
            <v>400</v>
          </cell>
          <cell r="Z50" t="str">
            <v>яб</v>
          </cell>
          <cell r="AA50">
            <v>50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16</v>
          </cell>
          <cell r="E51">
            <v>0</v>
          </cell>
          <cell r="F51">
            <v>16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1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19</v>
          </cell>
          <cell r="E52">
            <v>0</v>
          </cell>
          <cell r="F52">
            <v>19</v>
          </cell>
          <cell r="G52">
            <v>0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D53">
            <v>30</v>
          </cell>
          <cell r="E53">
            <v>0</v>
          </cell>
          <cell r="F53">
            <v>30</v>
          </cell>
          <cell r="G53">
            <v>1</v>
          </cell>
          <cell r="H53" t="e">
            <v>#N/A</v>
          </cell>
          <cell r="I53">
            <v>0</v>
          </cell>
          <cell r="J53">
            <v>0</v>
          </cell>
          <cell r="K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D54">
            <v>130</v>
          </cell>
          <cell r="E54">
            <v>45</v>
          </cell>
          <cell r="F54">
            <v>140</v>
          </cell>
          <cell r="G54">
            <v>1</v>
          </cell>
          <cell r="H54">
            <v>180</v>
          </cell>
          <cell r="I54">
            <v>5</v>
          </cell>
          <cell r="J54">
            <v>40</v>
          </cell>
          <cell r="K54">
            <v>0</v>
          </cell>
          <cell r="O54">
            <v>9</v>
          </cell>
          <cell r="Q54">
            <v>15.555555555555555</v>
          </cell>
          <cell r="R54">
            <v>15.555555555555555</v>
          </cell>
          <cell r="S54">
            <v>13</v>
          </cell>
          <cell r="T54">
            <v>17</v>
          </cell>
          <cell r="U54">
            <v>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1515</v>
          </cell>
          <cell r="D55">
            <v>2097</v>
          </cell>
          <cell r="E55">
            <v>2301</v>
          </cell>
          <cell r="F55">
            <v>1293</v>
          </cell>
          <cell r="G55" t="str">
            <v>пуд,яб</v>
          </cell>
          <cell r="H55">
            <v>180</v>
          </cell>
          <cell r="I55">
            <v>2288</v>
          </cell>
          <cell r="J55">
            <v>13</v>
          </cell>
          <cell r="K55">
            <v>1200</v>
          </cell>
          <cell r="O55">
            <v>249</v>
          </cell>
          <cell r="P55">
            <v>840</v>
          </cell>
          <cell r="Q55">
            <v>13.385542168674698</v>
          </cell>
          <cell r="R55">
            <v>5.1927710843373491</v>
          </cell>
          <cell r="S55">
            <v>209.8</v>
          </cell>
          <cell r="T55">
            <v>230</v>
          </cell>
          <cell r="U55">
            <v>125</v>
          </cell>
          <cell r="V55">
            <v>1056</v>
          </cell>
          <cell r="Y55">
            <v>840</v>
          </cell>
          <cell r="Z55" t="str">
            <v>яб</v>
          </cell>
          <cell r="AA55">
            <v>70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129</v>
          </cell>
          <cell r="D56">
            <v>129</v>
          </cell>
          <cell r="E56">
            <v>126</v>
          </cell>
          <cell r="F56">
            <v>123</v>
          </cell>
          <cell r="G56">
            <v>1</v>
          </cell>
          <cell r="H56">
            <v>180</v>
          </cell>
          <cell r="I56">
            <v>135</v>
          </cell>
          <cell r="J56">
            <v>-9</v>
          </cell>
          <cell r="K56">
            <v>120</v>
          </cell>
          <cell r="O56">
            <v>25.2</v>
          </cell>
          <cell r="P56">
            <v>120</v>
          </cell>
          <cell r="Q56">
            <v>14.404761904761905</v>
          </cell>
          <cell r="R56">
            <v>4.8809523809523814</v>
          </cell>
          <cell r="S56">
            <v>20.6</v>
          </cell>
          <cell r="T56">
            <v>22.4</v>
          </cell>
          <cell r="U56">
            <v>36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199</v>
          </cell>
          <cell r="D57">
            <v>133</v>
          </cell>
          <cell r="E57">
            <v>172</v>
          </cell>
          <cell r="F57">
            <v>147</v>
          </cell>
          <cell r="G57">
            <v>1</v>
          </cell>
          <cell r="H57">
            <v>180</v>
          </cell>
          <cell r="I57">
            <v>185</v>
          </cell>
          <cell r="J57">
            <v>-13</v>
          </cell>
          <cell r="K57">
            <v>180</v>
          </cell>
          <cell r="O57">
            <v>34.4</v>
          </cell>
          <cell r="P57">
            <v>120</v>
          </cell>
          <cell r="Q57">
            <v>12.994186046511629</v>
          </cell>
          <cell r="R57">
            <v>4.2732558139534884</v>
          </cell>
          <cell r="S57">
            <v>27.6</v>
          </cell>
          <cell r="T57">
            <v>26</v>
          </cell>
          <cell r="U57">
            <v>38</v>
          </cell>
          <cell r="V57">
            <v>0</v>
          </cell>
          <cell r="Y57">
            <v>120</v>
          </cell>
          <cell r="Z57">
            <v>0</v>
          </cell>
          <cell r="AA57">
            <v>10</v>
          </cell>
          <cell r="AB57">
            <v>0.3</v>
          </cell>
        </row>
        <row r="58">
          <cell r="A58" t="str">
            <v>Хрустящие крылышки ТМ Зареченские ТС Зареченские продукты. ВЕС ПОКОМ</v>
          </cell>
          <cell r="B58" t="str">
            <v>кг</v>
          </cell>
          <cell r="C58">
            <v>59.4</v>
          </cell>
          <cell r="E58">
            <v>7</v>
          </cell>
          <cell r="F58">
            <v>67</v>
          </cell>
          <cell r="G58">
            <v>1</v>
          </cell>
          <cell r="H58" t="e">
            <v>#N/A</v>
          </cell>
          <cell r="I58">
            <v>0</v>
          </cell>
          <cell r="J58">
            <v>7</v>
          </cell>
          <cell r="K58">
            <v>0</v>
          </cell>
          <cell r="O58">
            <v>1.4</v>
          </cell>
          <cell r="Q58">
            <v>47.857142857142861</v>
          </cell>
          <cell r="R58">
            <v>47.857142857142861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179</v>
          </cell>
          <cell r="D59">
            <v>3</v>
          </cell>
          <cell r="E59">
            <v>78</v>
          </cell>
          <cell r="F59">
            <v>102</v>
          </cell>
          <cell r="G59">
            <v>1</v>
          </cell>
          <cell r="H59">
            <v>365</v>
          </cell>
          <cell r="I59">
            <v>83</v>
          </cell>
          <cell r="J59">
            <v>-5</v>
          </cell>
          <cell r="K59">
            <v>60</v>
          </cell>
          <cell r="O59">
            <v>15.6</v>
          </cell>
          <cell r="P59">
            <v>60</v>
          </cell>
          <cell r="Q59">
            <v>14.230769230769232</v>
          </cell>
          <cell r="R59">
            <v>6.5384615384615383</v>
          </cell>
          <cell r="S59">
            <v>20.399999999999999</v>
          </cell>
          <cell r="T59">
            <v>13.8</v>
          </cell>
          <cell r="U59">
            <v>14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350</v>
          </cell>
          <cell r="D60">
            <v>274</v>
          </cell>
          <cell r="E60">
            <v>228</v>
          </cell>
          <cell r="F60">
            <v>387</v>
          </cell>
          <cell r="G60">
            <v>1</v>
          </cell>
          <cell r="H60">
            <v>365</v>
          </cell>
          <cell r="I60">
            <v>233</v>
          </cell>
          <cell r="J60">
            <v>-5</v>
          </cell>
          <cell r="K60">
            <v>120</v>
          </cell>
          <cell r="O60">
            <v>45.6</v>
          </cell>
          <cell r="P60">
            <v>120</v>
          </cell>
          <cell r="Q60">
            <v>13.75</v>
          </cell>
          <cell r="R60">
            <v>8.4868421052631575</v>
          </cell>
          <cell r="S60">
            <v>47.2</v>
          </cell>
          <cell r="T60">
            <v>54.2</v>
          </cell>
          <cell r="U60">
            <v>14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272</v>
          </cell>
          <cell r="D61">
            <v>17</v>
          </cell>
          <cell r="E61">
            <v>149</v>
          </cell>
          <cell r="F61">
            <v>126</v>
          </cell>
          <cell r="G61">
            <v>1</v>
          </cell>
          <cell r="H61">
            <v>180</v>
          </cell>
          <cell r="I61">
            <v>162</v>
          </cell>
          <cell r="J61">
            <v>-13</v>
          </cell>
          <cell r="K61">
            <v>140</v>
          </cell>
          <cell r="O61">
            <v>29.8</v>
          </cell>
          <cell r="P61">
            <v>140</v>
          </cell>
          <cell r="Q61">
            <v>13.624161073825503</v>
          </cell>
          <cell r="R61">
            <v>4.2281879194630871</v>
          </cell>
          <cell r="S61">
            <v>24.2</v>
          </cell>
          <cell r="T61">
            <v>18.600000000000001</v>
          </cell>
          <cell r="U61">
            <v>47</v>
          </cell>
          <cell r="V61">
            <v>0</v>
          </cell>
          <cell r="Y61">
            <v>140</v>
          </cell>
          <cell r="Z61" t="str">
            <v>яб</v>
          </cell>
          <cell r="AA61">
            <v>10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2209</v>
          </cell>
          <cell r="D62">
            <v>3327</v>
          </cell>
          <cell r="E62">
            <v>2871</v>
          </cell>
          <cell r="F62">
            <v>2597</v>
          </cell>
          <cell r="G62">
            <v>1</v>
          </cell>
          <cell r="H62">
            <v>180</v>
          </cell>
          <cell r="I62">
            <v>2919</v>
          </cell>
          <cell r="J62">
            <v>-48</v>
          </cell>
          <cell r="K62">
            <v>2100</v>
          </cell>
          <cell r="O62">
            <v>454.2</v>
          </cell>
          <cell r="P62">
            <v>2100</v>
          </cell>
          <cell r="Q62">
            <v>14.964773227653017</v>
          </cell>
          <cell r="R62">
            <v>5.7177454865697932</v>
          </cell>
          <cell r="S62">
            <v>387</v>
          </cell>
          <cell r="T62">
            <v>442.4</v>
          </cell>
          <cell r="U62">
            <v>308</v>
          </cell>
          <cell r="V62">
            <v>600</v>
          </cell>
          <cell r="Y62">
            <v>2100</v>
          </cell>
          <cell r="Z62">
            <v>0</v>
          </cell>
          <cell r="AA62">
            <v>175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4203</v>
          </cell>
          <cell r="D63">
            <v>1684</v>
          </cell>
          <cell r="E63">
            <v>3075</v>
          </cell>
          <cell r="F63">
            <v>2700</v>
          </cell>
          <cell r="G63">
            <v>1</v>
          </cell>
          <cell r="H63">
            <v>180</v>
          </cell>
          <cell r="I63">
            <v>3163</v>
          </cell>
          <cell r="J63">
            <v>-88</v>
          </cell>
          <cell r="K63">
            <v>2400</v>
          </cell>
          <cell r="O63">
            <v>495</v>
          </cell>
          <cell r="P63">
            <v>2100</v>
          </cell>
          <cell r="Q63">
            <v>14.545454545454545</v>
          </cell>
          <cell r="R63">
            <v>5.4545454545454541</v>
          </cell>
          <cell r="S63">
            <v>465.8</v>
          </cell>
          <cell r="T63">
            <v>470</v>
          </cell>
          <cell r="U63">
            <v>294</v>
          </cell>
          <cell r="V63">
            <v>600</v>
          </cell>
          <cell r="Y63">
            <v>2100</v>
          </cell>
          <cell r="Z63">
            <v>0</v>
          </cell>
          <cell r="AA63">
            <v>175</v>
          </cell>
          <cell r="AB63">
            <v>0.25</v>
          </cell>
        </row>
        <row r="64">
          <cell r="A64" t="str">
            <v>Чебуреки с мясом, грибами и картофелем. ВЕС  ПОКОМ</v>
          </cell>
          <cell r="B64" t="str">
            <v>кг</v>
          </cell>
          <cell r="C64">
            <v>15.2</v>
          </cell>
          <cell r="E64">
            <v>2.7</v>
          </cell>
          <cell r="F64">
            <v>12.5</v>
          </cell>
          <cell r="G64">
            <v>1</v>
          </cell>
          <cell r="H64" t="e">
            <v>#N/A</v>
          </cell>
          <cell r="I64">
            <v>2.7</v>
          </cell>
          <cell r="J64">
            <v>0</v>
          </cell>
          <cell r="K64">
            <v>0</v>
          </cell>
          <cell r="O64">
            <v>0.54</v>
          </cell>
          <cell r="Q64">
            <v>23.148148148148145</v>
          </cell>
          <cell r="R64">
            <v>23.148148148148145</v>
          </cell>
          <cell r="S64">
            <v>0.54</v>
          </cell>
          <cell r="T64">
            <v>1.8199999999999998</v>
          </cell>
          <cell r="U64">
            <v>0</v>
          </cell>
          <cell r="V64">
            <v>0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1257</v>
          </cell>
          <cell r="D65">
            <v>1345</v>
          </cell>
          <cell r="E65">
            <v>535</v>
          </cell>
          <cell r="F65">
            <v>1522</v>
          </cell>
          <cell r="G65">
            <v>1</v>
          </cell>
          <cell r="H65" t="e">
            <v>#N/A</v>
          </cell>
          <cell r="I65">
            <v>581.70000000000005</v>
          </cell>
          <cell r="J65">
            <v>-46.700000000000045</v>
          </cell>
          <cell r="K65">
            <v>200</v>
          </cell>
          <cell r="O65">
            <v>107</v>
          </cell>
          <cell r="P65">
            <v>200</v>
          </cell>
          <cell r="Q65">
            <v>17.962616822429908</v>
          </cell>
          <cell r="R65">
            <v>14.22429906542056</v>
          </cell>
          <cell r="S65">
            <v>33.6</v>
          </cell>
          <cell r="T65">
            <v>106.2</v>
          </cell>
          <cell r="U65">
            <v>105</v>
          </cell>
          <cell r="V65">
            <v>0</v>
          </cell>
          <cell r="Y65">
            <v>200</v>
          </cell>
          <cell r="Z65" t="e">
            <v>#N/A</v>
          </cell>
          <cell r="AA65">
            <v>40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5</v>
          </cell>
          <cell r="F8">
            <v>68.201999999999998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823.596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714.20299999999997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11.7</v>
          </cell>
          <cell r="F11">
            <v>2145.6930000000002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205.58600000000001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219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</v>
          </cell>
          <cell r="F16">
            <v>1544</v>
          </cell>
        </row>
        <row r="17">
          <cell r="A17" t="str">
            <v xml:space="preserve"> 027  Колбаса Сервелат Столичный, Вязанка фиброуз в/у, 0.35кг, 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622</v>
          </cell>
          <cell r="F18">
            <v>2986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1071</v>
          </cell>
          <cell r="F19">
            <v>5181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307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106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173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117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</v>
          </cell>
          <cell r="F26">
            <v>369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231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183</v>
          </cell>
        </row>
        <row r="29">
          <cell r="A29" t="str">
            <v xml:space="preserve"> 079  Колбаса Сервелат Кремлевский,  0.35 кг, ПОКОМ</v>
          </cell>
          <cell r="F29">
            <v>105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14</v>
          </cell>
          <cell r="F30">
            <v>1436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3</v>
          </cell>
          <cell r="F31">
            <v>430</v>
          </cell>
        </row>
        <row r="32">
          <cell r="A32" t="str">
            <v xml:space="preserve"> 092  Сосиски Баварские с сыром,  0.42кг,ПОКОМ</v>
          </cell>
          <cell r="D32">
            <v>1814</v>
          </cell>
          <cell r="F32">
            <v>6547</v>
          </cell>
        </row>
        <row r="33">
          <cell r="A33" t="str">
            <v xml:space="preserve"> 093  Сосиски Баварские с сыром, БАВАРУШКИ МГС 0.42кг, ТМ Стародворье   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3617</v>
          </cell>
          <cell r="F34">
            <v>10275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6</v>
          </cell>
          <cell r="F35">
            <v>1036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122</v>
          </cell>
          <cell r="F36">
            <v>441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62</v>
          </cell>
          <cell r="F37">
            <v>554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5</v>
          </cell>
          <cell r="F38">
            <v>1104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5.95</v>
          </cell>
          <cell r="F39">
            <v>467.66</v>
          </cell>
        </row>
        <row r="40">
          <cell r="A40" t="str">
            <v xml:space="preserve"> 201  Ветчина Нежная ТМ Особый рецепт, (2,5кг), ПОКОМ</v>
          </cell>
          <cell r="D40">
            <v>20.001000000000001</v>
          </cell>
          <cell r="F40">
            <v>7456.34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</v>
          </cell>
          <cell r="F41">
            <v>286.20999999999998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3.45</v>
          </cell>
          <cell r="F42">
            <v>821.13400000000001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100</v>
          </cell>
          <cell r="F43">
            <v>375.73500000000001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30.001999999999999</v>
          </cell>
          <cell r="F44">
            <v>13241.075000000001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241.54400000000001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80.959999999999994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8.4</v>
          </cell>
          <cell r="F47">
            <v>703.48699999999997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22.614000000000001</v>
          </cell>
          <cell r="F48">
            <v>5921.7330000000002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25.053999999999998</v>
          </cell>
          <cell r="F49">
            <v>5759.3909999999996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6.75</v>
          </cell>
          <cell r="F50">
            <v>338.37599999999998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8.4499999999999993</v>
          </cell>
          <cell r="F51">
            <v>351.85399999999998</v>
          </cell>
        </row>
        <row r="52">
          <cell r="A52" t="str">
            <v xml:space="preserve"> 240  Колбаса Салями охотничья, ВЕС. ПОКОМ</v>
          </cell>
          <cell r="D52">
            <v>3.2</v>
          </cell>
          <cell r="F52">
            <v>55.265000000000001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7.6</v>
          </cell>
          <cell r="F53">
            <v>634.05499999999995</v>
          </cell>
        </row>
        <row r="54">
          <cell r="A54" t="str">
            <v xml:space="preserve"> 243  Колбаса Сервелат Зернистый, ВЕС.  ПОКОМ</v>
          </cell>
          <cell r="D54">
            <v>0.7</v>
          </cell>
          <cell r="F54">
            <v>208.72900000000001</v>
          </cell>
        </row>
        <row r="55">
          <cell r="A55" t="str">
            <v xml:space="preserve"> 247  Сардельки Нежные, ВЕС.  ПОКОМ</v>
          </cell>
          <cell r="D55">
            <v>5.3559999999999999</v>
          </cell>
          <cell r="F55">
            <v>267.98599999999999</v>
          </cell>
        </row>
        <row r="56">
          <cell r="A56" t="str">
            <v xml:space="preserve"> 248  Сардельки Сочные ТМ Особый рецепт,   ПОКОМ</v>
          </cell>
          <cell r="F56">
            <v>219.87299999999999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16.7</v>
          </cell>
          <cell r="F57">
            <v>1410.7909999999999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61.872999999999998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282.52300000000002</v>
          </cell>
        </row>
        <row r="61">
          <cell r="A61" t="str">
            <v xml:space="preserve"> 263  Шпикачки Стародворские, ВЕС.  ПОКОМ</v>
          </cell>
          <cell r="F61">
            <v>145.477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150.71600000000001</v>
          </cell>
          <cell r="F62">
            <v>537.88699999999994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150</v>
          </cell>
          <cell r="F63">
            <v>586.01199999999994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150</v>
          </cell>
          <cell r="F64">
            <v>532.55999999999995</v>
          </cell>
        </row>
        <row r="65">
          <cell r="A65" t="str">
            <v xml:space="preserve"> 269  Колбаса Нежная, п/а БОЛЬШОЙ БАТОН, ВЕС, ТМ КОЛБАСНЫЙ СТАНДАРТ ПОКОМ</v>
          </cell>
          <cell r="D65">
            <v>30</v>
          </cell>
          <cell r="F65">
            <v>30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2</v>
          </cell>
          <cell r="F66">
            <v>1722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13</v>
          </cell>
          <cell r="F67">
            <v>3327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10</v>
          </cell>
          <cell r="F68">
            <v>3899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1.3</v>
          </cell>
          <cell r="F70">
            <v>533.37900000000002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1</v>
          </cell>
          <cell r="F71">
            <v>416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5</v>
          </cell>
          <cell r="F72">
            <v>1265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D73">
            <v>50</v>
          </cell>
          <cell r="F73">
            <v>317.13600000000002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16</v>
          </cell>
          <cell r="F74">
            <v>3570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15</v>
          </cell>
          <cell r="F75">
            <v>4060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D76">
            <v>50</v>
          </cell>
          <cell r="F76">
            <v>97.462000000000003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52.1</v>
          </cell>
          <cell r="F77">
            <v>158.12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6</v>
          </cell>
          <cell r="F78">
            <v>1234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3</v>
          </cell>
          <cell r="F79">
            <v>1577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2</v>
          </cell>
          <cell r="F80">
            <v>897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4.9000000000000004</v>
          </cell>
          <cell r="F81">
            <v>255.97900000000001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49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4.5999999999999996</v>
          </cell>
          <cell r="F83">
            <v>734.96</v>
          </cell>
        </row>
        <row r="84">
          <cell r="A84" t="str">
            <v xml:space="preserve"> 316  Колбаса Нежная ТМ Зареченские ВЕС  ПОКОМ</v>
          </cell>
          <cell r="F84">
            <v>236.078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42.944000000000003</v>
          </cell>
        </row>
        <row r="86">
          <cell r="A86" t="str">
            <v xml:space="preserve"> 318  Сосиски Датские ТМ Зареченские, ВЕС  ПОКОМ</v>
          </cell>
          <cell r="D86">
            <v>1.3</v>
          </cell>
          <cell r="F86">
            <v>1979.7380000000001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24</v>
          </cell>
          <cell r="F87">
            <v>3707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875</v>
          </cell>
          <cell r="F88">
            <v>5512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5</v>
          </cell>
          <cell r="F89">
            <v>891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9.1999999999999993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12</v>
          </cell>
          <cell r="F91">
            <v>290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10</v>
          </cell>
          <cell r="F92">
            <v>286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11.545999999999999</v>
          </cell>
          <cell r="F93">
            <v>1514.88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8.9009999999999998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1</v>
          </cell>
          <cell r="F95">
            <v>357</v>
          </cell>
        </row>
        <row r="96">
          <cell r="A96" t="str">
            <v xml:space="preserve"> 335  Колбаса Сливушка ТМ Вязанка. ВЕС.  ПОКОМ </v>
          </cell>
          <cell r="F96">
            <v>95.972999999999999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</v>
          </cell>
          <cell r="F97">
            <v>2979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2</v>
          </cell>
          <cell r="F98">
            <v>2038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1.6</v>
          </cell>
          <cell r="F99">
            <v>453.04199999999997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F100">
            <v>359.18400000000003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3.2</v>
          </cell>
          <cell r="F101">
            <v>788.24300000000005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3.2</v>
          </cell>
          <cell r="F102">
            <v>583.39800000000002</v>
          </cell>
        </row>
        <row r="103">
          <cell r="A103" t="str">
            <v xml:space="preserve"> 350  Сосиски Сочные без свинины ТМ Особый рецепт 0,4 кг. ПОКОМ</v>
          </cell>
          <cell r="F103">
            <v>97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F104">
            <v>23</v>
          </cell>
        </row>
        <row r="105">
          <cell r="A105" t="str">
            <v xml:space="preserve"> 354  Колбаса Рубленая запеченная ТМ Стародворье,ТС Дугушка  0,6 кг ПОКОМ</v>
          </cell>
          <cell r="F105">
            <v>26</v>
          </cell>
        </row>
        <row r="106">
          <cell r="A106" t="str">
            <v xml:space="preserve"> 355  Колбаса Сервелат запеченный ТМ Стародворье ТС Дугушка. 0,6 кг. ПОКОМ</v>
          </cell>
          <cell r="F106">
            <v>38</v>
          </cell>
        </row>
        <row r="107">
          <cell r="A107" t="str">
            <v xml:space="preserve"> 364  Сардельки Филейские Вязанка ВЕС NDX ТМ Вязанка  ПОКОМ</v>
          </cell>
          <cell r="D107">
            <v>3.9</v>
          </cell>
          <cell r="F107">
            <v>375.17500000000001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4</v>
          </cell>
          <cell r="F108">
            <v>302</v>
          </cell>
        </row>
        <row r="109">
          <cell r="A109" t="str">
            <v xml:space="preserve"> 372  Ветчина Сочинка ТМ Стародворье. ВЕС ПОКОМ</v>
          </cell>
          <cell r="F109">
            <v>53.051000000000002</v>
          </cell>
        </row>
        <row r="110">
          <cell r="A110" t="str">
            <v xml:space="preserve"> 373 Колбаса вареная Сочинка ТМ Стародворье ВЕС ПОКОМ</v>
          </cell>
          <cell r="F110">
            <v>205.09200000000001</v>
          </cell>
        </row>
        <row r="111">
          <cell r="A111" t="str">
            <v xml:space="preserve"> 375  Ветчина Балыкбургская ТМ Баварушка. ВЕС ПОКОМ</v>
          </cell>
          <cell r="F111">
            <v>1.5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F112">
            <v>167</v>
          </cell>
        </row>
        <row r="113">
          <cell r="A113" t="str">
            <v xml:space="preserve"> 377  Колбаса Молочная Дугушка 0,6кг ТМ Стародворье  ПОКОМ</v>
          </cell>
          <cell r="F113">
            <v>205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1</v>
          </cell>
          <cell r="F114">
            <v>306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10</v>
          </cell>
          <cell r="F115">
            <v>2619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2</v>
          </cell>
          <cell r="F116">
            <v>813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3</v>
          </cell>
          <cell r="F117">
            <v>695</v>
          </cell>
        </row>
        <row r="118">
          <cell r="A118" t="str">
            <v xml:space="preserve"> 394 Колбаса полукопченая Аль-Ислами халяль ТМ Вязанка оболочка фиброуз в в/у 0,35 кг  ПОКОМ</v>
          </cell>
          <cell r="D118">
            <v>1</v>
          </cell>
          <cell r="F118">
            <v>280</v>
          </cell>
        </row>
        <row r="119">
          <cell r="A119" t="str">
            <v>1002 Ветчина По Швейцарскому рецепту 0,3 (Знаменский СГЦ)  МК</v>
          </cell>
          <cell r="D119">
            <v>115</v>
          </cell>
          <cell r="F119">
            <v>115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30.5</v>
          </cell>
          <cell r="F120">
            <v>30.5</v>
          </cell>
        </row>
        <row r="121">
          <cell r="A121" t="str">
            <v>1004 Рулька свиная бескостная в/к в/у (Знаменский СГЦ) МК</v>
          </cell>
          <cell r="D121">
            <v>35.674999999999997</v>
          </cell>
          <cell r="F121">
            <v>35.674999999999997</v>
          </cell>
        </row>
        <row r="122">
          <cell r="A122" t="str">
            <v>1008 Хлеб печеночный 0,3кг в/у ШТ (Знаменский СГЦ)  МК</v>
          </cell>
          <cell r="D122">
            <v>112</v>
          </cell>
          <cell r="F122">
            <v>112</v>
          </cell>
        </row>
        <row r="123">
          <cell r="A123" t="str">
            <v>1009 Мясо по домашнему в/у 0,35шт (Знаменский СГЦ)  МК</v>
          </cell>
          <cell r="D123">
            <v>18</v>
          </cell>
          <cell r="F123">
            <v>18</v>
          </cell>
        </row>
        <row r="124">
          <cell r="A124" t="str">
            <v>3215 ВЕТЧ.МЯСНАЯ Папа может п/о 0.4кг 8шт.    ОСТАНКИНО</v>
          </cell>
          <cell r="D124">
            <v>204</v>
          </cell>
          <cell r="F124">
            <v>204</v>
          </cell>
        </row>
        <row r="125">
          <cell r="A125" t="str">
            <v>3297 СЫТНЫЕ Папа может сар б/о мгс 1*3 СНГ  ОСТАНКИНО</v>
          </cell>
          <cell r="D125">
            <v>4</v>
          </cell>
          <cell r="F125">
            <v>4</v>
          </cell>
        </row>
        <row r="126">
          <cell r="A126" t="str">
            <v>3678 СОЧНЫЕ сос п/о мгс 2*2     ОСТАНКИНО</v>
          </cell>
          <cell r="D126">
            <v>6</v>
          </cell>
          <cell r="F126">
            <v>6</v>
          </cell>
        </row>
        <row r="127">
          <cell r="A127" t="str">
            <v>3812 СОЧНЫЕ сос п/о мгс 2*2  ОСТАНКИНО</v>
          </cell>
          <cell r="D127">
            <v>1536.2</v>
          </cell>
          <cell r="F127">
            <v>1536.2</v>
          </cell>
        </row>
        <row r="128">
          <cell r="A128" t="str">
            <v>4063 МЯСНАЯ Папа может вар п/о_Л   ОСТАНКИНО</v>
          </cell>
          <cell r="D128">
            <v>1601.45</v>
          </cell>
          <cell r="F128">
            <v>1601.45</v>
          </cell>
        </row>
        <row r="129">
          <cell r="A129" t="str">
            <v>4117 ЭКСТРА Папа может с/к в/у_Л   ОСТАНКИНО</v>
          </cell>
          <cell r="D129">
            <v>67.599999999999994</v>
          </cell>
          <cell r="F129">
            <v>67.599999999999994</v>
          </cell>
        </row>
        <row r="130">
          <cell r="A130" t="str">
            <v>4574 Мясная со шпиком Папа может вар п/о ОСТАНКИНО</v>
          </cell>
          <cell r="D130">
            <v>111.35</v>
          </cell>
          <cell r="F130">
            <v>111.35</v>
          </cell>
        </row>
        <row r="131">
          <cell r="A131" t="str">
            <v>4614 ВЕТЧ.ЛЮБИТЕЛЬСКАЯ п/о _ ОСТАНКИНО</v>
          </cell>
          <cell r="D131">
            <v>156</v>
          </cell>
          <cell r="F131">
            <v>156</v>
          </cell>
        </row>
        <row r="132">
          <cell r="A132" t="str">
            <v>4813 ФИЛЕЙНАЯ Папа может вар п/о_Л   ОСТАНКИНО</v>
          </cell>
          <cell r="D132">
            <v>287.60000000000002</v>
          </cell>
          <cell r="F132">
            <v>287.60000000000002</v>
          </cell>
        </row>
        <row r="133">
          <cell r="A133" t="str">
            <v>4993 САЛЯМИ ИТАЛЬЯНСКАЯ с/к в/у 1/250*8_120c ОСТАНКИНО</v>
          </cell>
          <cell r="D133">
            <v>482</v>
          </cell>
          <cell r="F133">
            <v>482</v>
          </cell>
        </row>
        <row r="134">
          <cell r="A134" t="str">
            <v>5246 ДОКТОРСКАЯ ПРЕМИУМ вар б/о мгс_30с ОСТАНКИНО</v>
          </cell>
          <cell r="D134">
            <v>52.5</v>
          </cell>
          <cell r="F134">
            <v>52.5</v>
          </cell>
        </row>
        <row r="135">
          <cell r="A135" t="str">
            <v>5247 РУССКАЯ ПРЕМИУМ вар б/о мгс_30с ОСТАНКИНО</v>
          </cell>
          <cell r="D135">
            <v>57.5</v>
          </cell>
          <cell r="F135">
            <v>57.5</v>
          </cell>
        </row>
        <row r="136">
          <cell r="A136" t="str">
            <v>5336 ОСОБАЯ вар п/о  ОСТАНКИНО</v>
          </cell>
          <cell r="D136">
            <v>155.4</v>
          </cell>
          <cell r="F136">
            <v>155.4</v>
          </cell>
        </row>
        <row r="137">
          <cell r="A137" t="str">
            <v>5337 ОСОБАЯ СО ШПИКОМ вар п/о  ОСТАНКИНО</v>
          </cell>
          <cell r="D137">
            <v>43.3</v>
          </cell>
          <cell r="F137">
            <v>43.3</v>
          </cell>
        </row>
        <row r="138">
          <cell r="A138" t="str">
            <v>5341 СЕРВЕЛАТ ОХОТНИЧИЙ в/к в/у  ОСТАНКИНО</v>
          </cell>
          <cell r="D138">
            <v>299.2</v>
          </cell>
          <cell r="F138">
            <v>299.2</v>
          </cell>
        </row>
        <row r="139">
          <cell r="A139" t="str">
            <v>5483 ЭКСТРА Папа может с/к в/у 1/250 8шт.   ОСТАНКИНО</v>
          </cell>
          <cell r="D139">
            <v>632</v>
          </cell>
          <cell r="F139">
            <v>632</v>
          </cell>
        </row>
        <row r="140">
          <cell r="A140" t="str">
            <v>5544 Сервелат Финский в/к в/у_45с НОВАЯ ОСТАНКИНО</v>
          </cell>
          <cell r="D140">
            <v>656.35</v>
          </cell>
          <cell r="F140">
            <v>656.35</v>
          </cell>
        </row>
        <row r="141">
          <cell r="A141" t="str">
            <v>5682 САЛЯМИ МЕЛКОЗЕРНЕНАЯ с/к в/у 1/120_60с   ОСТАНКИНО</v>
          </cell>
          <cell r="D141">
            <v>1550</v>
          </cell>
          <cell r="F141">
            <v>1550</v>
          </cell>
        </row>
        <row r="142">
          <cell r="A142" t="str">
            <v>5706 АРОМАТНАЯ Папа может с/к в/у 1/250 8шт.  ОСТАНКИНО</v>
          </cell>
          <cell r="D142">
            <v>639</v>
          </cell>
          <cell r="F142">
            <v>639</v>
          </cell>
        </row>
        <row r="143">
          <cell r="A143" t="str">
            <v>5708 ПОСОЛЬСКАЯ Папа может с/к в/у ОСТАНКИНО</v>
          </cell>
          <cell r="D143">
            <v>86.8</v>
          </cell>
          <cell r="F143">
            <v>86.8</v>
          </cell>
        </row>
        <row r="144">
          <cell r="A144" t="str">
            <v>5820 СЛИВОЧНЫЕ Папа может сос п/о мгс 2*2_45с   ОСТАНКИНО</v>
          </cell>
          <cell r="D144">
            <v>98</v>
          </cell>
          <cell r="F144">
            <v>98</v>
          </cell>
        </row>
        <row r="145">
          <cell r="A145" t="str">
            <v>5851 ЭКСТРА Папа может вар п/о   ОСТАНКИНО</v>
          </cell>
          <cell r="D145">
            <v>477.25</v>
          </cell>
          <cell r="F145">
            <v>477.25</v>
          </cell>
        </row>
        <row r="146">
          <cell r="A146" t="str">
            <v>5931 ОХОТНИЧЬЯ Папа может с/к в/у 1/220 8шт.   ОСТАНКИНО</v>
          </cell>
          <cell r="D146">
            <v>518</v>
          </cell>
          <cell r="F146">
            <v>518</v>
          </cell>
        </row>
        <row r="147">
          <cell r="A147" t="str">
            <v>5981 МОЛОЧНЫЕ ТРАДИЦ. сос п/о мгс 1*6_45с   ОСТАНКИНО</v>
          </cell>
          <cell r="D147">
            <v>77.5</v>
          </cell>
          <cell r="F147">
            <v>77.5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205</v>
          </cell>
          <cell r="F149">
            <v>205</v>
          </cell>
        </row>
        <row r="150">
          <cell r="A150" t="str">
            <v>6042 МОЛОЧНЫЕ К ЗАВТРАКУ сос п/о в/у 0.4кг   ОСТАНКИНО</v>
          </cell>
          <cell r="D150">
            <v>1103</v>
          </cell>
          <cell r="F150">
            <v>1105</v>
          </cell>
        </row>
        <row r="151">
          <cell r="A151" t="str">
            <v>6113 СОЧНЫЕ сос п/о мгс 1*6_Ашан  ОСТАНКИНО</v>
          </cell>
          <cell r="D151">
            <v>1502.6</v>
          </cell>
          <cell r="F151">
            <v>1502.6</v>
          </cell>
        </row>
        <row r="152">
          <cell r="A152" t="str">
            <v>6123 МОЛОЧНЫЕ КЛАССИЧЕСКИЕ ПМ сос п/о мгс 2*4   ОСТАНКИНО</v>
          </cell>
          <cell r="D152">
            <v>599</v>
          </cell>
          <cell r="F152">
            <v>599</v>
          </cell>
        </row>
        <row r="153">
          <cell r="A153" t="str">
            <v>6144 МОЛОЧНЫЕ ТРАДИЦ сос п/о в/у 1/360 (1+1) ОСТАНКИНО</v>
          </cell>
          <cell r="D153">
            <v>81</v>
          </cell>
          <cell r="F153">
            <v>81</v>
          </cell>
        </row>
        <row r="154">
          <cell r="A154" t="str">
            <v>6158 ВРЕМЯ ОЛИВЬЕ Папа может вар п/о 0.4кг   ОСТАНКИНО</v>
          </cell>
          <cell r="D154">
            <v>57</v>
          </cell>
          <cell r="F154">
            <v>57</v>
          </cell>
        </row>
        <row r="155">
          <cell r="A155" t="str">
            <v>6212 СЕРВЕЛАТ ФИНСКИЙ СН в/к в/у  ОСТАНКИНО</v>
          </cell>
          <cell r="D155">
            <v>4</v>
          </cell>
          <cell r="F155">
            <v>4</v>
          </cell>
        </row>
        <row r="156">
          <cell r="A156" t="str">
            <v>6213 СЕРВЕЛАТ ФИНСКИЙ СН в/к в/у 0.35кг 8шт.  ОСТАНКИНО</v>
          </cell>
          <cell r="D156">
            <v>248</v>
          </cell>
          <cell r="F156">
            <v>248</v>
          </cell>
        </row>
        <row r="157">
          <cell r="A157" t="str">
            <v>6215 СЕРВЕЛАТ ОРЕХОВЫЙ СН в/к в/у 0.35кг 8шт  ОСТАНКИНО</v>
          </cell>
          <cell r="D157">
            <v>164</v>
          </cell>
          <cell r="F157">
            <v>164</v>
          </cell>
        </row>
        <row r="158">
          <cell r="A158" t="str">
            <v>6217 ШПИКАЧКИ ДОМАШНИЕ СН п/о мгс 0.4кг 8шт.  ОСТАНКИНО</v>
          </cell>
          <cell r="D158">
            <v>164</v>
          </cell>
          <cell r="F158">
            <v>164</v>
          </cell>
        </row>
        <row r="159">
          <cell r="A159" t="str">
            <v>6225 ИМПЕРСКАЯ И БАЛЫКОВАЯ в/к с/н мгс 1/90  ОСТАНКИНО</v>
          </cell>
          <cell r="D159">
            <v>7</v>
          </cell>
          <cell r="F159">
            <v>7</v>
          </cell>
        </row>
        <row r="160">
          <cell r="A160" t="str">
            <v>6227 МОЛОЧНЫЕ ТРАДИЦ. сос п/о мгс 0.6кг LTF  ОСТАНКИНО</v>
          </cell>
          <cell r="D160">
            <v>186</v>
          </cell>
          <cell r="F160">
            <v>186</v>
          </cell>
        </row>
        <row r="161">
          <cell r="A161" t="str">
            <v>6228 МЯСНОЕ АССОРТИ к/з с/н мгс 1/90 10шт.  ОСТАНКИНО</v>
          </cell>
          <cell r="D161">
            <v>8</v>
          </cell>
          <cell r="F161">
            <v>8</v>
          </cell>
        </row>
        <row r="162">
          <cell r="A162" t="str">
            <v>6241 ХОТ-ДОГ Папа может сос п/о мгс 0.38кг  ОСТАНКИНО</v>
          </cell>
          <cell r="D162">
            <v>94</v>
          </cell>
          <cell r="F162">
            <v>94</v>
          </cell>
        </row>
        <row r="163">
          <cell r="A163" t="str">
            <v>6247 ДОМАШНЯЯ Папа может вар п/о 0,4кг 8шт.  ОСТАНКИНО</v>
          </cell>
          <cell r="D163">
            <v>213</v>
          </cell>
          <cell r="F163">
            <v>213</v>
          </cell>
        </row>
        <row r="164">
          <cell r="A164" t="str">
            <v>6259 К ЧАЮ Советское наследие вар н/о мгс  ОСТАНКИНО</v>
          </cell>
          <cell r="D164">
            <v>24.8</v>
          </cell>
          <cell r="F164">
            <v>24.8</v>
          </cell>
        </row>
        <row r="165">
          <cell r="A165" t="str">
            <v>6268 ГОВЯЖЬЯ Папа может вар п/о 0,4кг 8 шт.  ОСТАНКИНО</v>
          </cell>
          <cell r="D165">
            <v>388</v>
          </cell>
          <cell r="F165">
            <v>388</v>
          </cell>
        </row>
        <row r="166">
          <cell r="A166" t="str">
            <v>6279 КОРЕЙКА ПО-ОСТ.к/в в/с с/н в/у 1/150_45с  ОСТАНКИНО</v>
          </cell>
          <cell r="D166">
            <v>87</v>
          </cell>
          <cell r="F166">
            <v>87</v>
          </cell>
        </row>
        <row r="167">
          <cell r="A167" t="str">
            <v>6281 СВИНИНА ДЕЛИКАТ. к/в мл/к в/у 0.3кг 45с  ОСТАНКИНО</v>
          </cell>
          <cell r="D167">
            <v>517</v>
          </cell>
          <cell r="F167">
            <v>517</v>
          </cell>
        </row>
        <row r="168">
          <cell r="A168" t="str">
            <v>6297 ФИЛЕЙНЫЕ сос ц/о в/у 1/270 12шт_45с  ОСТАНКИНО</v>
          </cell>
          <cell r="D168">
            <v>2002</v>
          </cell>
          <cell r="F168">
            <v>2002</v>
          </cell>
        </row>
        <row r="169">
          <cell r="A169" t="str">
            <v>6301 БАЛЫКОВАЯ СН в/к в/у  ОСТАНКИНО</v>
          </cell>
          <cell r="D169">
            <v>62.9</v>
          </cell>
          <cell r="F169">
            <v>62.9</v>
          </cell>
        </row>
        <row r="170">
          <cell r="A170" t="str">
            <v>6302 БАЛЫКОВАЯ СН в/к в/у 0.35кг 8шт.  ОСТАНКИНО</v>
          </cell>
          <cell r="D170">
            <v>129</v>
          </cell>
          <cell r="F170">
            <v>129</v>
          </cell>
        </row>
        <row r="171">
          <cell r="A171" t="str">
            <v>6303 МЯСНЫЕ Папа может сос п/о мгс 1.5*3  ОСТАНКИНО</v>
          </cell>
          <cell r="D171">
            <v>265.2</v>
          </cell>
          <cell r="F171">
            <v>265.2</v>
          </cell>
        </row>
        <row r="172">
          <cell r="A172" t="str">
            <v>6325 ДОКТОРСКАЯ ПРЕМИУМ вар п/о 0.4кг 8шт.  ОСТАНКИНО</v>
          </cell>
          <cell r="D172">
            <v>573</v>
          </cell>
          <cell r="F172">
            <v>573</v>
          </cell>
        </row>
        <row r="173">
          <cell r="A173" t="str">
            <v>6333 МЯСНАЯ Папа может вар п/о 0.4кг 8шт.  ОСТАНКИНО</v>
          </cell>
          <cell r="D173">
            <v>5899</v>
          </cell>
          <cell r="F173">
            <v>5905</v>
          </cell>
        </row>
        <row r="174">
          <cell r="A174" t="str">
            <v>6353 ЭКСТРА Папа может вар п/о 0.4кг 8шт.  ОСТАНКИНО</v>
          </cell>
          <cell r="D174">
            <v>1509</v>
          </cell>
          <cell r="F174">
            <v>1514</v>
          </cell>
        </row>
        <row r="175">
          <cell r="A175" t="str">
            <v>6392 ФИЛЕЙНАЯ Папа может вар п/о 0.4кг. ОСТАНКИНО</v>
          </cell>
          <cell r="D175">
            <v>4242</v>
          </cell>
          <cell r="F175">
            <v>4244</v>
          </cell>
        </row>
        <row r="176">
          <cell r="A176" t="str">
            <v>6427 КЛАССИЧЕСКАЯ ПМ вар п/о 0.35кг 8шт. ОСТАНКИНО</v>
          </cell>
          <cell r="D176">
            <v>1036</v>
          </cell>
          <cell r="F176">
            <v>1036</v>
          </cell>
        </row>
        <row r="177">
          <cell r="A177" t="str">
            <v>6438 БОГАТЫРСКИЕ Папа Может сос п/о в/у 0,3кг  ОСТАНКИНО</v>
          </cell>
          <cell r="D177">
            <v>524</v>
          </cell>
          <cell r="F177">
            <v>524</v>
          </cell>
        </row>
        <row r="178">
          <cell r="A178" t="str">
            <v>6448 СВИНИНА МАДЕРА с/к с/н в/у 1/100 10шт.   ОСТАНКИНО</v>
          </cell>
          <cell r="D178">
            <v>230</v>
          </cell>
          <cell r="F178">
            <v>230</v>
          </cell>
        </row>
        <row r="179">
          <cell r="A179" t="str">
            <v>6450 БЕКОН с/к с/н в/у 1/100 10шт.  ОСТАНКИНО</v>
          </cell>
          <cell r="D179">
            <v>402</v>
          </cell>
          <cell r="F179">
            <v>402</v>
          </cell>
        </row>
        <row r="180">
          <cell r="A180" t="str">
            <v>6453 ЭКСТРА Папа может с/к с/н в/у 1/100 14шт.   ОСТАНКИНО</v>
          </cell>
          <cell r="D180">
            <v>1042</v>
          </cell>
          <cell r="F180">
            <v>1042</v>
          </cell>
        </row>
        <row r="181">
          <cell r="A181" t="str">
            <v>6454 АРОМАТНАЯ с/к с/н в/у 1/100 14шт.  ОСТАНКИНО</v>
          </cell>
          <cell r="D181">
            <v>890</v>
          </cell>
          <cell r="F181">
            <v>890</v>
          </cell>
        </row>
        <row r="182">
          <cell r="A182" t="str">
            <v>6475 С СЫРОМ Папа может сос ц/о мгс 0.4кг6шт  ОСТАНКИНО</v>
          </cell>
          <cell r="D182">
            <v>302</v>
          </cell>
          <cell r="F182">
            <v>302</v>
          </cell>
        </row>
        <row r="183">
          <cell r="A183" t="str">
            <v>6527 ШПИКАЧКИ СОЧНЫЕ ПМ сар б/о мгс 1*3 45с ОСТАНКИНО</v>
          </cell>
          <cell r="D183">
            <v>437.8</v>
          </cell>
          <cell r="F183">
            <v>437.8</v>
          </cell>
        </row>
        <row r="184">
          <cell r="A184" t="str">
            <v>6562 СЕРВЕЛАТ КАРЕЛЬСКИЙ СН в/к в/у 0,28кг  ОСТАНКИНО</v>
          </cell>
          <cell r="D184">
            <v>847</v>
          </cell>
          <cell r="F184">
            <v>847</v>
          </cell>
        </row>
        <row r="185">
          <cell r="A185" t="str">
            <v>6563 СЛИВОЧНЫЕ СН сос п/о мгс 1*6  ОСТАНКИНО</v>
          </cell>
          <cell r="D185">
            <v>72</v>
          </cell>
          <cell r="F185">
            <v>72</v>
          </cell>
        </row>
        <row r="186">
          <cell r="A186" t="str">
            <v>6566 СЕРВЕЛАТ С БЕЛ.ГРИБАМИ в/к в/у 0,31кг  ОСТАНКИНО</v>
          </cell>
          <cell r="D186">
            <v>6</v>
          </cell>
          <cell r="F186">
            <v>6</v>
          </cell>
        </row>
        <row r="187">
          <cell r="A187" t="str">
            <v>6589 МОЛОЧНЫЕ ГОСТ СН сос п/о мгс 0.41кг 10шт  ОСТАНКИНО</v>
          </cell>
          <cell r="D187">
            <v>256</v>
          </cell>
          <cell r="F187">
            <v>256</v>
          </cell>
        </row>
        <row r="188">
          <cell r="A188" t="str">
            <v>6590 СЛИВОЧНЫЕ СН сос п/о мгс 0.41кг 10шт.  ОСТАНКИНО</v>
          </cell>
          <cell r="D188">
            <v>509</v>
          </cell>
          <cell r="F188">
            <v>509</v>
          </cell>
        </row>
        <row r="189">
          <cell r="A189" t="str">
            <v>6592 ДОКТОРСКАЯ СН вар п/о  ОСТАНКИНО</v>
          </cell>
          <cell r="D189">
            <v>83.3</v>
          </cell>
          <cell r="F189">
            <v>83.3</v>
          </cell>
        </row>
        <row r="190">
          <cell r="A190" t="str">
            <v>6593 ДОКТОРСКАЯ СН вар п/о 0.45кг 8шт.  ОСТАНКИНО</v>
          </cell>
          <cell r="D190">
            <v>286</v>
          </cell>
          <cell r="F190">
            <v>286</v>
          </cell>
        </row>
        <row r="191">
          <cell r="A191" t="str">
            <v>6594 МОЛОЧНАЯ СН вар п/о  ОСТАНКИНО</v>
          </cell>
          <cell r="D191">
            <v>60.8</v>
          </cell>
          <cell r="F191">
            <v>60.8</v>
          </cell>
        </row>
        <row r="192">
          <cell r="A192" t="str">
            <v>6595 МОЛОЧНАЯ СН вар п/о 0.45кг 8шт.  ОСТАНКИНО</v>
          </cell>
          <cell r="D192">
            <v>281</v>
          </cell>
          <cell r="F192">
            <v>281</v>
          </cell>
        </row>
        <row r="193">
          <cell r="A193" t="str">
            <v>6597 РУССКАЯ СН вар п/о 0.45кг 8шт.  ОСТАНКИНО</v>
          </cell>
          <cell r="D193">
            <v>27</v>
          </cell>
          <cell r="F193">
            <v>27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130</v>
          </cell>
          <cell r="F195">
            <v>130</v>
          </cell>
        </row>
        <row r="196">
          <cell r="A196" t="str">
            <v>6641 СЛИВОЧНЫЕ ПМ сос п/о мгс 0,41кг 10шт.  ОСТАНКИНО</v>
          </cell>
          <cell r="D196">
            <v>51</v>
          </cell>
          <cell r="F196">
            <v>51</v>
          </cell>
        </row>
        <row r="197">
          <cell r="A197" t="str">
            <v>6644 СОЧНЫЕ ПМ сос п/о мгс 0,41кг 10шт.  ОСТАНКИНО</v>
          </cell>
          <cell r="D197">
            <v>1138</v>
          </cell>
          <cell r="F197">
            <v>1138</v>
          </cell>
        </row>
        <row r="198">
          <cell r="A198" t="str">
            <v>6645 ВЕТЧ.КЛАССИЧЕСКАЯ СН п/о 0.8кг 4шт.  ОСТАНКИНО</v>
          </cell>
          <cell r="D198">
            <v>47</v>
          </cell>
          <cell r="F198">
            <v>47</v>
          </cell>
        </row>
        <row r="199">
          <cell r="A199" t="str">
            <v>6648 СОЧНЫЕ Папа может сар п/о мгс 1*3  ОСТАНКИНО</v>
          </cell>
          <cell r="D199">
            <v>31</v>
          </cell>
          <cell r="F199">
            <v>31</v>
          </cell>
        </row>
        <row r="200">
          <cell r="A200" t="str">
            <v>6650 СОЧНЫЕ С СЫРОМ ПМ сар п/о мгс 1*3  ОСТАНКИНО</v>
          </cell>
          <cell r="D200">
            <v>17</v>
          </cell>
          <cell r="F200">
            <v>17</v>
          </cell>
        </row>
        <row r="201">
          <cell r="A201" t="str">
            <v>6658 АРОМАТНАЯ С ЧЕСНОЧКОМ СН в/к мтс 0.330кг  ОСТАНКИНО</v>
          </cell>
          <cell r="D201">
            <v>18</v>
          </cell>
          <cell r="F201">
            <v>18</v>
          </cell>
        </row>
        <row r="202">
          <cell r="A202" t="str">
            <v>6661 СОЧНЫЙ ГРИЛЬ ПМ сос п/о мгс 1.5*4_Маяк  ОСТАНКИНО</v>
          </cell>
          <cell r="D202">
            <v>76.599999999999994</v>
          </cell>
          <cell r="F202">
            <v>76.599999999999994</v>
          </cell>
        </row>
        <row r="203">
          <cell r="A203" t="str">
            <v>6666 БОЯНСКАЯ Папа может п/к в/у 0,28кг 8 шт. ОСТАНКИНО</v>
          </cell>
          <cell r="D203">
            <v>1321</v>
          </cell>
          <cell r="F203">
            <v>1321</v>
          </cell>
        </row>
        <row r="204">
          <cell r="A204" t="str">
            <v>6669 ВЕНСКАЯ САЛЯМИ п/к в/у 0.28кг 8шт  ОСТАНКИНО</v>
          </cell>
          <cell r="D204">
            <v>654</v>
          </cell>
          <cell r="F204">
            <v>654</v>
          </cell>
        </row>
        <row r="205">
          <cell r="A205" t="str">
            <v>6683 СЕРВЕЛАТ ЗЕРНИСТЫЙ ПМ в/к в/у 0,35кг  ОСТАНКИНО</v>
          </cell>
          <cell r="D205">
            <v>1667</v>
          </cell>
          <cell r="F205">
            <v>1667</v>
          </cell>
        </row>
        <row r="206">
          <cell r="A206" t="str">
            <v>6684 СЕРВЕЛАТ КАРЕЛЬСКИЙ ПМ в/к в/у 0.28кг  ОСТАНКИНО</v>
          </cell>
          <cell r="D206">
            <v>2171</v>
          </cell>
          <cell r="F206">
            <v>2173</v>
          </cell>
        </row>
        <row r="207">
          <cell r="A207" t="str">
            <v>6689 СЕРВЕЛАТ ОХОТНИЧИЙ ПМ в/к в/у 0,35кг 8шт  ОСТАНКИНО</v>
          </cell>
          <cell r="D207">
            <v>5184</v>
          </cell>
          <cell r="F207">
            <v>5184</v>
          </cell>
        </row>
        <row r="208">
          <cell r="A208" t="str">
            <v>6692 СЕРВЕЛАТ ПРИМА в/к в/у 0.28кг 8шт.  ОСТАНКИНО</v>
          </cell>
          <cell r="D208">
            <v>637</v>
          </cell>
          <cell r="F208">
            <v>637</v>
          </cell>
        </row>
        <row r="209">
          <cell r="A209" t="str">
            <v>6697 СЕРВЕЛАТ ФИНСКИЙ ПМ в/к в/у 0,35кг 8шт.  ОСТАНКИНО</v>
          </cell>
          <cell r="D209">
            <v>6280</v>
          </cell>
          <cell r="F209">
            <v>6281</v>
          </cell>
        </row>
        <row r="210">
          <cell r="A210" t="str">
            <v>6713 СОЧНЫЙ ГРИЛЬ ПМ сос п/о мгс 0.41кг 8шт.  ОСТАНКИНО</v>
          </cell>
          <cell r="D210">
            <v>1501</v>
          </cell>
          <cell r="F210">
            <v>1501</v>
          </cell>
        </row>
        <row r="211">
          <cell r="A211" t="str">
            <v>6716 ОСОБАЯ Коровино (в сетке) 0.5кг 8шт.  ОСТАНКИНО</v>
          </cell>
          <cell r="D211">
            <v>432</v>
          </cell>
          <cell r="F211">
            <v>432</v>
          </cell>
        </row>
        <row r="212">
          <cell r="A212" t="str">
            <v>6722 СОЧНЫЕ ПМ сос п/о мгс 0,41кг 10шт.  ОСТАНКИНО</v>
          </cell>
          <cell r="D212">
            <v>4175</v>
          </cell>
          <cell r="F212">
            <v>4175</v>
          </cell>
        </row>
        <row r="213">
          <cell r="A213" t="str">
            <v>6726 СЛИВОЧНЫЕ ПМ сос п/о мгс 0.41кг 10шт.  ОСТАНКИНО</v>
          </cell>
          <cell r="D213">
            <v>1661</v>
          </cell>
          <cell r="F213">
            <v>1661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155</v>
          </cell>
          <cell r="F214">
            <v>155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196</v>
          </cell>
          <cell r="F215">
            <v>196</v>
          </cell>
        </row>
        <row r="216">
          <cell r="A216" t="str">
            <v>БОНУС МОЛОЧНЫЕ ТРАДИЦ. сос п/о мгс 0.6кг_UZ (6083)</v>
          </cell>
          <cell r="D216">
            <v>748</v>
          </cell>
          <cell r="F216">
            <v>748</v>
          </cell>
        </row>
        <row r="217">
          <cell r="A217" t="str">
            <v>БОНУС МОЛОЧНЫЕ ТРАДИЦ. сос п/о мгс 1*6_UZ (6082)</v>
          </cell>
          <cell r="D217">
            <v>261</v>
          </cell>
          <cell r="F217">
            <v>261</v>
          </cell>
        </row>
        <row r="218">
          <cell r="A218" t="str">
            <v>БОНУС СОЧНЫЕ сос п/о мгс 0.41кг_UZ (6087)  ОСТАНКИНО</v>
          </cell>
          <cell r="D218">
            <v>466</v>
          </cell>
          <cell r="F218">
            <v>466</v>
          </cell>
        </row>
        <row r="219">
          <cell r="A219" t="str">
            <v>БОНУС СОЧНЫЕ сос п/о мгс 1*6_UZ (6088)  ОСТАНКИНО</v>
          </cell>
          <cell r="D219">
            <v>95</v>
          </cell>
          <cell r="F219">
            <v>95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907</v>
          </cell>
        </row>
        <row r="221">
          <cell r="A221" t="str">
            <v>БОНУС_283  Сосиски Сочинки, ВЕС, ТМ Стародворье ПОКОМ</v>
          </cell>
          <cell r="F221">
            <v>302.56599999999997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161.38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258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225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253</v>
          </cell>
        </row>
        <row r="227">
          <cell r="A227" t="str">
            <v>Бутербродная вареная 0,47 кг шт.  СПК</v>
          </cell>
          <cell r="D227">
            <v>145</v>
          </cell>
          <cell r="F227">
            <v>145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125</v>
          </cell>
        </row>
        <row r="229">
          <cell r="A229" t="str">
            <v>Вацлавская вареная 400 гр.шт.  СПК</v>
          </cell>
          <cell r="D229">
            <v>72</v>
          </cell>
          <cell r="F229">
            <v>72</v>
          </cell>
        </row>
        <row r="230">
          <cell r="A230" t="str">
            <v>Вацлавская вареная ВЕС СПК</v>
          </cell>
          <cell r="D230">
            <v>24</v>
          </cell>
          <cell r="F230">
            <v>24</v>
          </cell>
        </row>
        <row r="231">
          <cell r="A231" t="str">
            <v>Вацлавская п/к (черева) 390 гр.шт. термоус.пак  СПК</v>
          </cell>
          <cell r="D231">
            <v>75</v>
          </cell>
          <cell r="F231">
            <v>75</v>
          </cell>
        </row>
        <row r="232">
          <cell r="A232" t="str">
            <v>Ветчина Вацлавская 400 гр.шт.  СПК</v>
          </cell>
          <cell r="D232">
            <v>4</v>
          </cell>
          <cell r="F232">
            <v>4</v>
          </cell>
        </row>
        <row r="233">
          <cell r="A233" t="str">
            <v>Ветчина Московская ПГН от 0 до +6 60сут ВЕС МИКОЯН</v>
          </cell>
          <cell r="D233">
            <v>18.600000000000001</v>
          </cell>
          <cell r="F233">
            <v>18.600000000000001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8</v>
          </cell>
          <cell r="F234">
            <v>265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587</v>
          </cell>
          <cell r="F235">
            <v>2389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631</v>
          </cell>
          <cell r="F236">
            <v>1478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21</v>
          </cell>
          <cell r="F237">
            <v>239</v>
          </cell>
        </row>
        <row r="238">
          <cell r="A238" t="str">
            <v>Готовые чебуреки Сочный мегачебурек.Готовые жареные.ВЕС  ПОКОМ</v>
          </cell>
          <cell r="F238">
            <v>23.72</v>
          </cell>
        </row>
        <row r="239">
          <cell r="A239" t="str">
            <v>Дельгаро с/в "Эликатессе" 140 гр.шт.  СПК</v>
          </cell>
          <cell r="D239">
            <v>99</v>
          </cell>
          <cell r="F239">
            <v>99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224</v>
          </cell>
          <cell r="F240">
            <v>224</v>
          </cell>
        </row>
        <row r="241">
          <cell r="A241" t="str">
            <v>Докторская вареная в/с 0,47 кг шт.  СПК</v>
          </cell>
          <cell r="D241">
            <v>71</v>
          </cell>
          <cell r="F241">
            <v>71</v>
          </cell>
        </row>
        <row r="242">
          <cell r="A242" t="str">
            <v>Докторская вареная термоус.пак. "Высокий вкус"  СПК</v>
          </cell>
          <cell r="D242">
            <v>124</v>
          </cell>
          <cell r="F242">
            <v>164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8</v>
          </cell>
          <cell r="F243">
            <v>8</v>
          </cell>
        </row>
        <row r="244">
          <cell r="A244" t="str">
            <v>Жар-боллы с курочкой и сыром, ВЕС  ПОКОМ</v>
          </cell>
          <cell r="D244">
            <v>3</v>
          </cell>
          <cell r="F244">
            <v>139.702</v>
          </cell>
        </row>
        <row r="245">
          <cell r="A245" t="str">
            <v>Жар-боллы с курочкой и сыром, ВЕС ТМ Зареченские  ПОКОМ</v>
          </cell>
          <cell r="F245">
            <v>77.801000000000002</v>
          </cell>
        </row>
        <row r="246">
          <cell r="A246" t="str">
            <v>Жар-ладушки с мясом ТМ Зареченские ВЕС ПОКОМ</v>
          </cell>
          <cell r="D246">
            <v>11.1</v>
          </cell>
          <cell r="F246">
            <v>229.40199999999999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43.4</v>
          </cell>
        </row>
        <row r="248">
          <cell r="A248" t="str">
            <v>Жар-ладушки с мясом. ВЕС  ПОКОМ</v>
          </cell>
          <cell r="D248">
            <v>3.7</v>
          </cell>
          <cell r="F248">
            <v>185</v>
          </cell>
        </row>
        <row r="249">
          <cell r="A249" t="str">
            <v>Жар-ладушки с яблоком и грушей ТМ Зареченские ВЕС ПОКОМ</v>
          </cell>
          <cell r="D249">
            <v>3.7</v>
          </cell>
          <cell r="F249">
            <v>90.4</v>
          </cell>
        </row>
        <row r="250">
          <cell r="A250" t="str">
            <v>ЖАР-мени ВЕС ТМ Зареченские  ПОКОМ</v>
          </cell>
          <cell r="F250">
            <v>158.40100000000001</v>
          </cell>
        </row>
        <row r="251">
          <cell r="A251" t="str">
            <v>Жар-мени с картофелем и сочной грудинкой ТМ Зареченские ВЕС ПОКОМ</v>
          </cell>
          <cell r="F251">
            <v>3.7</v>
          </cell>
        </row>
        <row r="252">
          <cell r="A252" t="str">
            <v>Жар-мени с картофелем и сочной грудинкой. ВЕС  ПОКОМ</v>
          </cell>
          <cell r="F252">
            <v>10.502000000000001</v>
          </cell>
        </row>
        <row r="253">
          <cell r="A253" t="str">
            <v>Карбонад Юбилейный термоус.пак.  СПК</v>
          </cell>
          <cell r="D253">
            <v>24.2</v>
          </cell>
          <cell r="F253">
            <v>24.2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33</v>
          </cell>
          <cell r="F254">
            <v>33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30</v>
          </cell>
          <cell r="F255">
            <v>30</v>
          </cell>
        </row>
        <row r="256">
          <cell r="A256" t="str">
            <v>Классика с/к 235 гр.шт. "Высокий вкус"  СПК</v>
          </cell>
          <cell r="D256">
            <v>75</v>
          </cell>
          <cell r="F256">
            <v>175</v>
          </cell>
        </row>
        <row r="257">
          <cell r="A257" t="str">
            <v>Классическая с/к "Сибирский стандарт" 560 гр.шт.  СПК</v>
          </cell>
          <cell r="D257">
            <v>2808</v>
          </cell>
          <cell r="F257">
            <v>5008</v>
          </cell>
        </row>
        <row r="258">
          <cell r="A258" t="str">
            <v>КЛБ С/К БРАУНШВЕЙКСКАЯ ПОЛУСУХ. МЯСН. ПРОД.КАТ.А В/У 300 гр  Клин</v>
          </cell>
          <cell r="D258">
            <v>18</v>
          </cell>
          <cell r="F258">
            <v>18</v>
          </cell>
        </row>
        <row r="259">
          <cell r="A259" t="str">
            <v>КЛБ С/К ЗЕРНИСТАЯ МЯСН. ПРОД.КАТ.Б В/У 300 гр  Клин</v>
          </cell>
          <cell r="D259">
            <v>6</v>
          </cell>
          <cell r="F259">
            <v>6</v>
          </cell>
        </row>
        <row r="260">
          <cell r="A260" t="str">
            <v>КЛБ С/К ИСПАНСКАЯ 280г  Клин</v>
          </cell>
          <cell r="D260">
            <v>12</v>
          </cell>
          <cell r="F260">
            <v>12</v>
          </cell>
        </row>
        <row r="261">
          <cell r="A261" t="str">
            <v>КЛБ С/К КОНЬЯЧНАЯ 210Г В/У МЯСН ПРОД ЧК  Клин</v>
          </cell>
          <cell r="D261">
            <v>38</v>
          </cell>
          <cell r="F261">
            <v>38</v>
          </cell>
        </row>
        <row r="262">
          <cell r="A262" t="str">
            <v>КЛБ С/К КОПЧОЛЛИ КЛАССИЧЕСКИЕ 70Г МГА МЯСН ПРОД  Клин</v>
          </cell>
          <cell r="D262">
            <v>6</v>
          </cell>
          <cell r="F262">
            <v>6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5</v>
          </cell>
          <cell r="F264">
            <v>5</v>
          </cell>
        </row>
        <row r="265">
          <cell r="A265" t="str">
            <v>КЛБ С/К СЕРВЕЛАТ ЧЕРНЫЙ КАБАН 210Г В/У МЯСН ПРОД  Клин</v>
          </cell>
          <cell r="D265">
            <v>12</v>
          </cell>
          <cell r="F265">
            <v>12</v>
          </cell>
        </row>
        <row r="266">
          <cell r="A266" t="str">
            <v>Колб.Марочная с/к в/у  ВЕС МИКОЯН</v>
          </cell>
          <cell r="D266">
            <v>31.5</v>
          </cell>
          <cell r="F266">
            <v>31.5</v>
          </cell>
        </row>
        <row r="267">
          <cell r="A267" t="str">
            <v>Колб.Серв.Коньячный в/к срез термо шт 350г. МИКОЯН</v>
          </cell>
          <cell r="D267">
            <v>36</v>
          </cell>
          <cell r="F267">
            <v>36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45</v>
          </cell>
          <cell r="F269">
            <v>45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500</v>
          </cell>
          <cell r="F270">
            <v>500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452</v>
          </cell>
          <cell r="F271">
            <v>452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145</v>
          </cell>
          <cell r="F272">
            <v>145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5</v>
          </cell>
          <cell r="F274">
            <v>5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13</v>
          </cell>
          <cell r="F275">
            <v>465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457</v>
          </cell>
          <cell r="F276">
            <v>1337</v>
          </cell>
        </row>
        <row r="277">
          <cell r="A277" t="str">
            <v>Ла Фаворте с/в "Эликатессе" 140 гр.шт.  СПК</v>
          </cell>
          <cell r="D277">
            <v>112</v>
          </cell>
          <cell r="F277">
            <v>112</v>
          </cell>
        </row>
        <row r="278">
          <cell r="A278" t="str">
            <v>Ливерная Печеночная "Просто выгодно" 0,3 кг.шт.  СПК</v>
          </cell>
          <cell r="D278">
            <v>137</v>
          </cell>
          <cell r="F278">
            <v>137</v>
          </cell>
        </row>
        <row r="279">
          <cell r="A279" t="str">
            <v>Любительская вареная термоус.пак. "Высокий вкус"  СПК</v>
          </cell>
          <cell r="D279">
            <v>162</v>
          </cell>
          <cell r="F279">
            <v>202</v>
          </cell>
        </row>
        <row r="280">
          <cell r="A280" t="str">
            <v>Мини-сосиски в тесте "Фрайпики" 1,8кг ВЕС,  ПОКОМ</v>
          </cell>
          <cell r="F280">
            <v>10.8</v>
          </cell>
        </row>
        <row r="281">
          <cell r="A281" t="str">
            <v>Мини-сосиски в тесте "Фрайпики" 1,8кг ВЕС, ТМ Зареченские  ПОКОМ</v>
          </cell>
          <cell r="F281">
            <v>99.003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F283">
            <v>109.62</v>
          </cell>
        </row>
        <row r="284">
          <cell r="A284" t="str">
            <v>Мусульманская вареная "Просто выгодно"  СПК</v>
          </cell>
          <cell r="D284">
            <v>1</v>
          </cell>
          <cell r="F284">
            <v>1</v>
          </cell>
        </row>
        <row r="285">
          <cell r="A285" t="str">
            <v>Мусульманская п/к "Просто выгодно" термофор.пак.  СПК</v>
          </cell>
          <cell r="D285">
            <v>27.5</v>
          </cell>
          <cell r="F285">
            <v>27.5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17</v>
          </cell>
          <cell r="F286">
            <v>1808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11</v>
          </cell>
          <cell r="F287">
            <v>2214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11</v>
          </cell>
          <cell r="F288">
            <v>1560</v>
          </cell>
        </row>
        <row r="289">
          <cell r="A289" t="str">
            <v>Наггетсы хрустящие п/ф ЗАО "Мясная галерея" ВЕС ПОКОМ</v>
          </cell>
          <cell r="F289">
            <v>12</v>
          </cell>
        </row>
        <row r="290">
          <cell r="A290" t="str">
            <v>Наггетсы Хрустящие ТМ Зареченские. ВЕС ПОКОМ</v>
          </cell>
          <cell r="F290">
            <v>417.00099999999998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10</v>
          </cell>
          <cell r="F291">
            <v>10</v>
          </cell>
        </row>
        <row r="292">
          <cell r="A292" t="str">
            <v>Оригинальная с перцем с/к  СПК</v>
          </cell>
          <cell r="D292">
            <v>503.05</v>
          </cell>
          <cell r="F292">
            <v>1003.05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3816</v>
          </cell>
          <cell r="F293">
            <v>5316</v>
          </cell>
        </row>
        <row r="294">
          <cell r="A294" t="str">
            <v>Особая вареная  СПК</v>
          </cell>
          <cell r="D294">
            <v>8.5</v>
          </cell>
          <cell r="F294">
            <v>8.5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9</v>
          </cell>
          <cell r="F295">
            <v>9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F296">
            <v>85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2</v>
          </cell>
          <cell r="F297">
            <v>466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2</v>
          </cell>
          <cell r="F298">
            <v>93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4</v>
          </cell>
          <cell r="F299">
            <v>784</v>
          </cell>
        </row>
        <row r="300">
          <cell r="A300" t="str">
            <v>Пельмени Бигбули с мясом, Горячая штучка 0,43кг  ПОКОМ</v>
          </cell>
          <cell r="D300">
            <v>2</v>
          </cell>
          <cell r="F300">
            <v>120</v>
          </cell>
        </row>
        <row r="301">
          <cell r="A301" t="str">
            <v>Пельмени Бигбули с мясом, Горячая штучка 0,9кг  ПОКОМ</v>
          </cell>
          <cell r="D301">
            <v>631</v>
          </cell>
          <cell r="F301">
            <v>871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3</v>
          </cell>
          <cell r="F302">
            <v>1682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166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14</v>
          </cell>
          <cell r="F304">
            <v>901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19</v>
          </cell>
          <cell r="F305">
            <v>973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10</v>
          </cell>
          <cell r="F306">
            <v>1455.5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11</v>
          </cell>
          <cell r="F307">
            <v>2594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10</v>
          </cell>
          <cell r="F308">
            <v>1022</v>
          </cell>
        </row>
        <row r="309">
          <cell r="A309" t="str">
            <v>Пельмени Левантские ТМ Особый рецепт 0,8 кг  ПОКОМ</v>
          </cell>
          <cell r="D309">
            <v>3</v>
          </cell>
          <cell r="F309">
            <v>19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2</v>
          </cell>
          <cell r="F310">
            <v>146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1286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228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D313">
            <v>3</v>
          </cell>
          <cell r="F313">
            <v>21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475.00099999999998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6</v>
          </cell>
          <cell r="F315">
            <v>656</v>
          </cell>
        </row>
        <row r="316">
          <cell r="A316" t="str">
            <v>Пельмени Сочные сфера 0,9 кг ТМ Стародворье ПОКОМ</v>
          </cell>
          <cell r="D316">
            <v>4</v>
          </cell>
          <cell r="F316">
            <v>748</v>
          </cell>
        </row>
        <row r="317">
          <cell r="A317" t="str">
            <v>По-Австрийски с/к 260 гр.шт. "Высокий вкус"  СПК</v>
          </cell>
          <cell r="D317">
            <v>111</v>
          </cell>
          <cell r="F317">
            <v>111</v>
          </cell>
        </row>
        <row r="318">
          <cell r="A318" t="str">
            <v>Покровская вареная 0,47 кг шт.  СПК</v>
          </cell>
          <cell r="D318">
            <v>31</v>
          </cell>
          <cell r="F318">
            <v>31</v>
          </cell>
        </row>
        <row r="319">
          <cell r="A319" t="str">
            <v>Праздничная с/к "Сибирский стандарт" 560 гр.шт.  СПК</v>
          </cell>
          <cell r="D319">
            <v>5144</v>
          </cell>
          <cell r="F319">
            <v>7744</v>
          </cell>
        </row>
        <row r="320">
          <cell r="A320" t="str">
            <v>Продукт МСЗЖ Фермерский 50% (3 кг брус)  ОСТАНКИНО</v>
          </cell>
          <cell r="D320">
            <v>237</v>
          </cell>
          <cell r="F320">
            <v>237</v>
          </cell>
        </row>
        <row r="321">
          <cell r="A321" t="str">
            <v>Салями Трюфель с/в "Эликатессе" 0,16 кг.шт.  СПК</v>
          </cell>
          <cell r="D321">
            <v>119</v>
          </cell>
          <cell r="F321">
            <v>119</v>
          </cell>
        </row>
        <row r="322">
          <cell r="A322" t="str">
            <v>Салями Финская с/к 235 гр.шт. "Высокий вкус"  СПК</v>
          </cell>
          <cell r="D322">
            <v>68</v>
          </cell>
          <cell r="F322">
            <v>68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133.19999999999999</v>
          </cell>
          <cell r="F323">
            <v>333.2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108</v>
          </cell>
          <cell r="F324">
            <v>323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13</v>
          </cell>
          <cell r="F325">
            <v>13</v>
          </cell>
        </row>
        <row r="326">
          <cell r="A326" t="str">
            <v>Семейная с чесночком вареная (СПК+СКМ)  СПК</v>
          </cell>
          <cell r="D326">
            <v>950</v>
          </cell>
          <cell r="F326">
            <v>950</v>
          </cell>
        </row>
        <row r="327">
          <cell r="A327" t="str">
            <v>Семейная с чесночком Экстра вареная  СПК</v>
          </cell>
          <cell r="D327">
            <v>91.5</v>
          </cell>
          <cell r="F327">
            <v>91.5</v>
          </cell>
        </row>
        <row r="328">
          <cell r="A328" t="str">
            <v>Семейная с чесночком Экстра вареная 0,5 кг.шт.  СПК</v>
          </cell>
          <cell r="D328">
            <v>13</v>
          </cell>
          <cell r="F328">
            <v>13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47</v>
          </cell>
          <cell r="F329">
            <v>47</v>
          </cell>
        </row>
        <row r="330">
          <cell r="A330" t="str">
            <v>Сервелат Финский в/к 0,38 кг.шт. термофор.пак.  СПК</v>
          </cell>
          <cell r="D330">
            <v>26</v>
          </cell>
          <cell r="F330">
            <v>26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50</v>
          </cell>
          <cell r="F331">
            <v>50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232</v>
          </cell>
          <cell r="F332">
            <v>232</v>
          </cell>
        </row>
        <row r="333">
          <cell r="A333" t="str">
            <v>Сибирская особая с/к 0,235 кг шт.  СПК</v>
          </cell>
          <cell r="D333">
            <v>284</v>
          </cell>
          <cell r="F333">
            <v>414</v>
          </cell>
        </row>
        <row r="334">
          <cell r="A334" t="str">
            <v>Славянская п/к 0,38 кг шт.термофор.пак.  СПК</v>
          </cell>
          <cell r="D334">
            <v>14</v>
          </cell>
          <cell r="F334">
            <v>14</v>
          </cell>
        </row>
        <row r="335">
          <cell r="A335" t="str">
            <v>Сосис.Кремлевские защ сред. ВЕС МИКОЯН</v>
          </cell>
          <cell r="D335">
            <v>10</v>
          </cell>
          <cell r="F335">
            <v>10</v>
          </cell>
        </row>
        <row r="336">
          <cell r="A336" t="str">
            <v>Сосиски "Баварские"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574</v>
          </cell>
          <cell r="F337">
            <v>724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Мусульманские "Просто выгодно" (в ср.защ.атм.)  СПК</v>
          </cell>
          <cell r="D339">
            <v>35</v>
          </cell>
          <cell r="F339">
            <v>185</v>
          </cell>
        </row>
        <row r="340">
          <cell r="A340" t="str">
            <v>Сосиски Сливушки #нежнушки ТМ Вязанка  0,33 кг.  ПОКОМ</v>
          </cell>
          <cell r="F340">
            <v>5</v>
          </cell>
        </row>
        <row r="341">
          <cell r="A341" t="str">
            <v>Сосиски Хот-дог ВЕС (лоток с ср.защ.атм.)   СПК</v>
          </cell>
          <cell r="D341">
            <v>17</v>
          </cell>
          <cell r="F341">
            <v>17</v>
          </cell>
        </row>
        <row r="342">
          <cell r="A342" t="str">
            <v>Сыр "Пармезан" 40% колотый 100 гр  ОСТАНКИНО</v>
          </cell>
          <cell r="D342">
            <v>12</v>
          </cell>
          <cell r="F342">
            <v>12</v>
          </cell>
        </row>
        <row r="343">
          <cell r="A343" t="str">
            <v>Сыр "Пармезан" 40% кусок 180 гр  ОСТАНКИНО</v>
          </cell>
          <cell r="D343">
            <v>61</v>
          </cell>
          <cell r="F343">
            <v>61</v>
          </cell>
        </row>
        <row r="344">
          <cell r="A344" t="str">
            <v>Сыр Боккончини копченый 40% 100 гр.  ОСТАНКИНО</v>
          </cell>
          <cell r="D344">
            <v>47</v>
          </cell>
          <cell r="F344">
            <v>47</v>
          </cell>
        </row>
        <row r="345">
          <cell r="A345" t="str">
            <v>Сыр Папа Может Гауда  45% 200гр     Останкино</v>
          </cell>
          <cell r="D345">
            <v>257</v>
          </cell>
          <cell r="F345">
            <v>267</v>
          </cell>
        </row>
        <row r="346">
          <cell r="A346" t="str">
            <v>Сыр Папа Может Гауда  45% вес     Останкино</v>
          </cell>
          <cell r="D346">
            <v>17</v>
          </cell>
          <cell r="F346">
            <v>17</v>
          </cell>
        </row>
        <row r="347">
          <cell r="A347" t="str">
            <v>Сыр Папа Может Гауда 48%, нарез, 125г (9 шт)  Останкино</v>
          </cell>
          <cell r="D347">
            <v>1</v>
          </cell>
          <cell r="F347">
            <v>1</v>
          </cell>
        </row>
        <row r="348">
          <cell r="A348" t="str">
            <v>Сыр Папа Может Голландский  45% 200гр     Останкино</v>
          </cell>
          <cell r="D348">
            <v>475</v>
          </cell>
          <cell r="F348">
            <v>485</v>
          </cell>
        </row>
        <row r="349">
          <cell r="A349" t="str">
            <v>Сыр Папа Может Голландский  45% вес      Останкино</v>
          </cell>
          <cell r="D349">
            <v>59</v>
          </cell>
          <cell r="F349">
            <v>59</v>
          </cell>
        </row>
        <row r="350">
          <cell r="A350" t="str">
            <v>Сыр Папа Может Голландский 45%, нарез, 125г (9 шт)  Останкино</v>
          </cell>
          <cell r="D350">
            <v>4</v>
          </cell>
          <cell r="F350">
            <v>4</v>
          </cell>
        </row>
        <row r="351">
          <cell r="A351" t="str">
            <v>Сыр Папа Может Министерский 45% 200г  Останкино</v>
          </cell>
          <cell r="D351">
            <v>163</v>
          </cell>
          <cell r="F351">
            <v>163</v>
          </cell>
        </row>
        <row r="352">
          <cell r="A352" t="str">
            <v>Сыр Папа Может Министерский 50%, нарезка 125г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Папин завтрак 45%, нарезка 125г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Папин Завтрак 50% 200г  Останкино</v>
          </cell>
          <cell r="D354">
            <v>178</v>
          </cell>
          <cell r="F354">
            <v>178</v>
          </cell>
        </row>
        <row r="355">
          <cell r="A355" t="str">
            <v>Сыр Папа Может Российский  50% 200гр    Останкино</v>
          </cell>
          <cell r="D355">
            <v>693</v>
          </cell>
          <cell r="F355">
            <v>703</v>
          </cell>
        </row>
        <row r="356">
          <cell r="A356" t="str">
            <v>Сыр Папа Может Российский  50% вес    Останкино</v>
          </cell>
          <cell r="D356">
            <v>125</v>
          </cell>
          <cell r="F356">
            <v>125</v>
          </cell>
        </row>
        <row r="357">
          <cell r="A357" t="str">
            <v>Сыр Папа Может Российский 50%, нарезка 125г  Останкино</v>
          </cell>
          <cell r="D357">
            <v>38</v>
          </cell>
          <cell r="F357">
            <v>38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129.5</v>
          </cell>
          <cell r="F358">
            <v>129.5</v>
          </cell>
        </row>
        <row r="359">
          <cell r="A359" t="str">
            <v>Сыр Папа Может Тильзитер   45% 200гр     Останкино</v>
          </cell>
          <cell r="D359">
            <v>335</v>
          </cell>
          <cell r="F359">
            <v>345</v>
          </cell>
        </row>
        <row r="360">
          <cell r="A360" t="str">
            <v>Сыр Папа Может Тильзитер   45% вес      Останкино</v>
          </cell>
          <cell r="D360">
            <v>92.5</v>
          </cell>
          <cell r="F360">
            <v>92.5</v>
          </cell>
        </row>
        <row r="361">
          <cell r="A361" t="str">
            <v>Сыр Папа Может Тильзитер 50%, нарезка 125г  Останкино</v>
          </cell>
          <cell r="D361">
            <v>2</v>
          </cell>
          <cell r="F361">
            <v>2</v>
          </cell>
        </row>
        <row r="362">
          <cell r="A362" t="str">
            <v>Сыр Папа Может Эдам 45% вес (=3,5кг)  Останкино</v>
          </cell>
          <cell r="D362">
            <v>7</v>
          </cell>
          <cell r="F362">
            <v>7</v>
          </cell>
        </row>
        <row r="363">
          <cell r="A363" t="str">
            <v>Сыр Плавл. Сливочный 55% 190гр  Останкино</v>
          </cell>
          <cell r="D363">
            <v>45</v>
          </cell>
          <cell r="F363">
            <v>45</v>
          </cell>
        </row>
        <row r="364">
          <cell r="A364" t="str">
            <v>Сыр рассольный жирный Чечил 45% 100 гр  ОСТАНКИНО</v>
          </cell>
          <cell r="D364">
            <v>115</v>
          </cell>
          <cell r="F364">
            <v>115</v>
          </cell>
        </row>
        <row r="365">
          <cell r="A365" t="str">
            <v>Сыр рассольный жирный Чечил копченый 45% 100 гр  ОСТАНКИНО</v>
          </cell>
          <cell r="D365">
            <v>89</v>
          </cell>
          <cell r="F365">
            <v>89</v>
          </cell>
        </row>
        <row r="366">
          <cell r="A366" t="str">
            <v>Сыр Скаморца свежий 40% 100 гр.  ОСТАНКИНО</v>
          </cell>
          <cell r="D366">
            <v>48</v>
          </cell>
          <cell r="F366">
            <v>48</v>
          </cell>
        </row>
        <row r="367">
          <cell r="A367" t="str">
            <v>Сыр Творож. с Зеленью 140 гр.  ОСТАНКИНО</v>
          </cell>
          <cell r="D367">
            <v>34</v>
          </cell>
          <cell r="F367">
            <v>34</v>
          </cell>
        </row>
        <row r="368">
          <cell r="A368" t="str">
            <v>Сыр Творож. Сливочный 140 гр  ОСТАНКИНО</v>
          </cell>
          <cell r="D368">
            <v>54</v>
          </cell>
          <cell r="F368">
            <v>54</v>
          </cell>
        </row>
        <row r="369">
          <cell r="A369" t="str">
            <v>Сыч/Прод Коровино Российский 50% 200г НОВАЯ СЗМЖ  ОСТАНКИНО</v>
          </cell>
          <cell r="D369">
            <v>134</v>
          </cell>
          <cell r="F369">
            <v>138</v>
          </cell>
        </row>
        <row r="370">
          <cell r="A370" t="str">
            <v>Сыч/Прод Коровино Тильзитер 50% 200г НОВАЯ СЗМЖ  ОСТАНКИНО</v>
          </cell>
          <cell r="D370">
            <v>107</v>
          </cell>
          <cell r="F370">
            <v>107</v>
          </cell>
        </row>
        <row r="371">
          <cell r="A371" t="str">
            <v>Торо Неро с/в "Эликатессе" 140 гр.шт.  СПК</v>
          </cell>
          <cell r="D371">
            <v>42</v>
          </cell>
          <cell r="F371">
            <v>42</v>
          </cell>
        </row>
        <row r="372">
          <cell r="A372" t="str">
            <v>Уши свиные копченые к пиву 0,15кг нар. д/ф шт.  СПК</v>
          </cell>
          <cell r="D372">
            <v>9</v>
          </cell>
          <cell r="F372">
            <v>9</v>
          </cell>
        </row>
        <row r="373">
          <cell r="A373" t="str">
            <v>Фестивальная пора с/к 100 гр.шт.нар. (лоток с ср.защ.атм.)  СПК</v>
          </cell>
          <cell r="D373">
            <v>164</v>
          </cell>
          <cell r="F373">
            <v>164</v>
          </cell>
        </row>
        <row r="374">
          <cell r="A374" t="str">
            <v>Фестивальная пора с/к 235 гр.шт.  СПК</v>
          </cell>
          <cell r="D374">
            <v>368</v>
          </cell>
          <cell r="F374">
            <v>368</v>
          </cell>
        </row>
        <row r="375">
          <cell r="A375" t="str">
            <v>Фестивальная с/к 0,10 кг.шт. нарезка (лоток с ср.защ.атм.)  СПК</v>
          </cell>
          <cell r="D375">
            <v>35</v>
          </cell>
          <cell r="F375">
            <v>35</v>
          </cell>
        </row>
        <row r="376">
          <cell r="A376" t="str">
            <v>Фестивальная с/к 0,235 кг.шт.  СПК</v>
          </cell>
          <cell r="D376">
            <v>98.6</v>
          </cell>
          <cell r="F376">
            <v>98.6</v>
          </cell>
        </row>
        <row r="377">
          <cell r="A377" t="str">
            <v>Фестивальная с/к ВЕС   СПК</v>
          </cell>
          <cell r="D377">
            <v>30.7</v>
          </cell>
          <cell r="F377">
            <v>130.69999999999999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57</v>
          </cell>
        </row>
        <row r="379">
          <cell r="A379" t="str">
            <v>Фуэт с/в "Эликатессе" 160 гр.шт.  СПК</v>
          </cell>
          <cell r="D379">
            <v>84</v>
          </cell>
          <cell r="F379">
            <v>84</v>
          </cell>
        </row>
        <row r="380">
          <cell r="A380" t="str">
            <v>Хинкали Классические ТМ Зареченские ВЕС ПОКОМ</v>
          </cell>
          <cell r="F380">
            <v>40</v>
          </cell>
        </row>
        <row r="381">
          <cell r="A381" t="str">
            <v>Хинкали Классические хинкали ВЕС,  ПОКОМ</v>
          </cell>
          <cell r="F381">
            <v>20</v>
          </cell>
        </row>
        <row r="382">
          <cell r="A382" t="str">
            <v>Хотстеры ТМ Горячая штучка ТС Хотстеры 0,25 кг зам  ПОКОМ</v>
          </cell>
          <cell r="D382">
            <v>593</v>
          </cell>
          <cell r="F382">
            <v>1861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129</v>
          </cell>
        </row>
        <row r="384">
          <cell r="A384" t="str">
            <v>Хрустящие крылышки ТМ Горячая штучка 0,3 кг зам  ПОКОМ</v>
          </cell>
          <cell r="D384">
            <v>7</v>
          </cell>
          <cell r="F384">
            <v>149</v>
          </cell>
        </row>
        <row r="385">
          <cell r="A385" t="str">
            <v>Хрустящие крылышки. В панировке куриные жареные.ВЕС  ПОКОМ</v>
          </cell>
          <cell r="F385">
            <v>1.8</v>
          </cell>
        </row>
        <row r="386">
          <cell r="A386" t="str">
            <v>Чебупай сочное яблоко ТМ Горячая штучка 0,2 кг зам.  ПОКОМ</v>
          </cell>
          <cell r="D386">
            <v>8</v>
          </cell>
          <cell r="F386">
            <v>49</v>
          </cell>
        </row>
        <row r="387">
          <cell r="A387" t="str">
            <v>Чебупай спелая вишня ТМ Горячая штучка 0,2 кг зам.  ПОКОМ</v>
          </cell>
          <cell r="D387">
            <v>8</v>
          </cell>
          <cell r="F387">
            <v>199</v>
          </cell>
        </row>
        <row r="388">
          <cell r="A388" t="str">
            <v>Чебупели Курочка гриль ТМ Горячая штучка, 0,3 кг зам  ПОКОМ</v>
          </cell>
          <cell r="D388">
            <v>6</v>
          </cell>
          <cell r="F388">
            <v>187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660</v>
          </cell>
          <cell r="F389">
            <v>2756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773</v>
          </cell>
          <cell r="F390">
            <v>3286</v>
          </cell>
        </row>
        <row r="391">
          <cell r="A391" t="str">
            <v>Чебуреки сочные ВЕС ТМ Зареченские  ПОКОМ</v>
          </cell>
          <cell r="F391">
            <v>477.7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1</v>
          </cell>
          <cell r="F393">
            <v>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103.5</v>
          </cell>
          <cell r="F394">
            <v>103.5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117</v>
          </cell>
          <cell r="F395">
            <v>117</v>
          </cell>
        </row>
        <row r="396">
          <cell r="A396" t="str">
            <v>Юбилейная с/к 0,10 кг.шт. нарезка (лоток с ср.защ.атм.)  СПК</v>
          </cell>
          <cell r="D396">
            <v>49</v>
          </cell>
          <cell r="F396">
            <v>49</v>
          </cell>
        </row>
        <row r="397">
          <cell r="A397" t="str">
            <v>Юбилейная с/к 0,235 кг.шт.  СПК</v>
          </cell>
          <cell r="D397">
            <v>1120</v>
          </cell>
          <cell r="F397">
            <v>1220</v>
          </cell>
        </row>
        <row r="398">
          <cell r="A398" t="str">
            <v>Итого</v>
          </cell>
          <cell r="D398">
            <v>105040.814</v>
          </cell>
          <cell r="F398">
            <v>269961.16899999999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22.11.2023 - 22.11.2023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17.053999999999998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168.27600000000001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107.44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416.03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32.448999999999998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50</v>
          </cell>
        </row>
        <row r="23">
          <cell r="A23" t="str">
            <v xml:space="preserve"> 068  Колбаса Особая ТМ Особый рецепт, 0,5 кг, ПОКОМ</v>
          </cell>
          <cell r="D23">
            <v>19</v>
          </cell>
        </row>
        <row r="24">
          <cell r="A24" t="str">
            <v xml:space="preserve"> 079  Колбаса Сервелат Кремлевский,  0.35 кг, ПОКОМ</v>
          </cell>
          <cell r="D24">
            <v>11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295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66</v>
          </cell>
        </row>
        <row r="27">
          <cell r="A27" t="str">
            <v xml:space="preserve"> 092  Сосиски Баварские с сыром,  0.42кг,ПОКОМ</v>
          </cell>
          <cell r="D27">
            <v>595</v>
          </cell>
        </row>
        <row r="28">
          <cell r="A28" t="str">
            <v xml:space="preserve"> 096  Сосиски Баварские,  0.42кг,ПОКОМ</v>
          </cell>
          <cell r="D28">
            <v>1119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238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72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229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71.233000000000004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1109.2539999999999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70.97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121.52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46.55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2452.3739999999998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31.843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21.978999999999999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112.20699999999999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875.46199999999999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989.43200000000002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57.143000000000001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58.902000000000001</v>
          </cell>
        </row>
        <row r="46">
          <cell r="A46" t="str">
            <v xml:space="preserve"> 240  Колбаса Салями охотничья, ВЕС. ПОКОМ</v>
          </cell>
          <cell r="D46">
            <v>17.61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84.141000000000005</v>
          </cell>
        </row>
        <row r="48">
          <cell r="A48" t="str">
            <v xml:space="preserve"> 243  Колбаса Сервелат Зернистый, ВЕС.  ПОКОМ</v>
          </cell>
          <cell r="D48">
            <v>1.4139999999999999</v>
          </cell>
        </row>
        <row r="49">
          <cell r="A49" t="str">
            <v xml:space="preserve"> 247  Сардельки Нежные, ВЕС.  ПОКОМ</v>
          </cell>
          <cell r="D49">
            <v>46.003</v>
          </cell>
        </row>
        <row r="50">
          <cell r="A50" t="str">
            <v xml:space="preserve"> 248  Сардельки Сочные ТМ Особый рецепт,   ПОКОМ</v>
          </cell>
          <cell r="D50">
            <v>34.731000000000002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256.685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16.341999999999999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66.924000000000007</v>
          </cell>
        </row>
        <row r="54">
          <cell r="A54" t="str">
            <v xml:space="preserve"> 263  Шпикачки Стародворские, ВЕС.  ПОКОМ</v>
          </cell>
          <cell r="D54">
            <v>29.385000000000002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91.539000000000001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80.938999999999993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69.471000000000004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347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668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804</v>
          </cell>
        </row>
        <row r="61">
          <cell r="A61" t="str">
            <v xml:space="preserve"> 283  Сосиски Сочинки, ВЕС, ТМ Стародворье ПОКОМ</v>
          </cell>
          <cell r="D61">
            <v>129.03399999999999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81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239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68.903999999999996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1026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5.7039999999999997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22.971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222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258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31.164999999999999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118.929</v>
          </cell>
        </row>
        <row r="75">
          <cell r="A75" t="str">
            <v xml:space="preserve"> 316  Колбаса Нежная ТМ Зареченские ВЕС  ПОКОМ</v>
          </cell>
          <cell r="D75">
            <v>18.916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2.1989999999999998</v>
          </cell>
        </row>
        <row r="77">
          <cell r="A77" t="str">
            <v xml:space="preserve"> 318  Сосиски Датские ТМ Зареченские, ВЕС  ПОКОМ</v>
          </cell>
          <cell r="D77">
            <v>401.29199999999997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754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197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2.0179999999999998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309.41500000000002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74</v>
          </cell>
        </row>
        <row r="87">
          <cell r="A87" t="str">
            <v xml:space="preserve"> 335  Колбаса Сливушка ТМ Вязанка. ВЕС.  ПОКОМ </v>
          </cell>
          <cell r="D87">
            <v>12.022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827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476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110.09099999999999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89.769000000000005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164.459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118.85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6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5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60.274999999999999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49</v>
          </cell>
        </row>
        <row r="99">
          <cell r="A99" t="str">
            <v xml:space="preserve"> 372  Ветчина Сочинка ТМ Стародворье. ВЕС ПОКОМ</v>
          </cell>
          <cell r="D99">
            <v>18.86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36.283000000000001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51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51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118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390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114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119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71</v>
          </cell>
        </row>
        <row r="108">
          <cell r="A108" t="str">
            <v>3215 ВЕТЧ.МЯСНАЯ Папа может п/о 0.4кг 8шт.    ОСТАНКИНО</v>
          </cell>
          <cell r="D108">
            <v>48</v>
          </cell>
        </row>
        <row r="109">
          <cell r="A109" t="str">
            <v>3297 СЫТНЫЕ Папа может сар б/о мгс 1*3 СНГ  ОСТАНКИНО</v>
          </cell>
          <cell r="D109">
            <v>3.9980000000000002</v>
          </cell>
        </row>
        <row r="110">
          <cell r="A110" t="str">
            <v>3812 СОЧНЫЕ сос п/о мгс 2*2  ОСТАНКИНО</v>
          </cell>
          <cell r="D110">
            <v>362.74799999999999</v>
          </cell>
        </row>
        <row r="111">
          <cell r="A111" t="str">
            <v>4063 МЯСНАЯ Папа может вар п/о_Л   ОСТАНКИНО</v>
          </cell>
          <cell r="D111">
            <v>380.4</v>
          </cell>
        </row>
        <row r="112">
          <cell r="A112" t="str">
            <v>4117 ЭКСТРА Папа может с/к в/у_Л   ОСТАНКИНО</v>
          </cell>
          <cell r="D112">
            <v>19.189</v>
          </cell>
        </row>
        <row r="113">
          <cell r="A113" t="str">
            <v>4574 Мясная со шпиком Папа может вар п/о ОСТАНКИНО</v>
          </cell>
          <cell r="D113">
            <v>23.09</v>
          </cell>
        </row>
        <row r="114">
          <cell r="A114" t="str">
            <v>4614 ВЕТЧ.ЛЮБИТЕЛЬСКАЯ п/о _ ОСТАНКИНО</v>
          </cell>
          <cell r="D114">
            <v>51.63</v>
          </cell>
        </row>
        <row r="115">
          <cell r="A115" t="str">
            <v>4813 ФИЛЕЙНАЯ Папа может вар п/о_Л   ОСТАНКИНО</v>
          </cell>
          <cell r="D115">
            <v>67.852999999999994</v>
          </cell>
        </row>
        <row r="116">
          <cell r="A116" t="str">
            <v>4993 САЛЯМИ ИТАЛЬЯНСКАЯ с/к в/у 1/250*8_120c ОСТАНКИНО</v>
          </cell>
          <cell r="D116">
            <v>99</v>
          </cell>
        </row>
        <row r="117">
          <cell r="A117" t="str">
            <v>5247 РУССКАЯ ПРЕМИУМ вар б/о мгс_30с ОСТАНКИНО</v>
          </cell>
          <cell r="D117">
            <v>5.9020000000000001</v>
          </cell>
        </row>
        <row r="118">
          <cell r="A118" t="str">
            <v>5336 ОСОБАЯ вар п/о  ОСТАНКИНО</v>
          </cell>
          <cell r="D118">
            <v>32.39</v>
          </cell>
        </row>
        <row r="119">
          <cell r="A119" t="str">
            <v>5337 ОСОБАЯ СО ШПИКОМ вар п/о  ОСТАНКИНО</v>
          </cell>
          <cell r="D119">
            <v>7.9790000000000001</v>
          </cell>
        </row>
        <row r="120">
          <cell r="A120" t="str">
            <v>5341 СЕРВЕЛАТ ОХОТНИЧИЙ в/к в/у  ОСТАНКИНО</v>
          </cell>
          <cell r="D120">
            <v>69.430999999999997</v>
          </cell>
        </row>
        <row r="121">
          <cell r="A121" t="str">
            <v>5483 ЭКСТРА Папа может с/к в/у 1/250 8шт.   ОСТАНКИНО</v>
          </cell>
          <cell r="D121">
            <v>131</v>
          </cell>
        </row>
        <row r="122">
          <cell r="A122" t="str">
            <v>5544 Сервелат Финский в/к в/у_45с НОВАЯ ОСТАНКИНО</v>
          </cell>
          <cell r="D122">
            <v>175.73099999999999</v>
          </cell>
        </row>
        <row r="123">
          <cell r="A123" t="str">
            <v>5682 САЛЯМИ МЕЛКОЗЕРНЕНАЯ с/к в/у 1/120_60с   ОСТАНКИНО</v>
          </cell>
          <cell r="D123">
            <v>310</v>
          </cell>
        </row>
        <row r="124">
          <cell r="A124" t="str">
            <v>5706 АРОМАТНАЯ Папа может с/к в/у 1/250 8шт.  ОСТАНКИНО</v>
          </cell>
          <cell r="D124">
            <v>142</v>
          </cell>
        </row>
        <row r="125">
          <cell r="A125" t="str">
            <v>5708 ПОСОЛЬСКАЯ Папа может с/к в/у ОСТАНКИНО</v>
          </cell>
          <cell r="D125">
            <v>56.268000000000001</v>
          </cell>
        </row>
        <row r="126">
          <cell r="A126" t="str">
            <v>5820 СЛИВОЧНЫЕ Папа может сос п/о мгс 2*2_45с   ОСТАНКИНО</v>
          </cell>
          <cell r="D126">
            <v>22.356999999999999</v>
          </cell>
        </row>
        <row r="127">
          <cell r="A127" t="str">
            <v>5851 ЭКСТРА Папа может вар п/о   ОСТАНКИНО</v>
          </cell>
          <cell r="D127">
            <v>114.676</v>
          </cell>
        </row>
        <row r="128">
          <cell r="A128" t="str">
            <v>5931 ОХОТНИЧЬЯ Папа может с/к в/у 1/220 8шт.   ОСТАНКИНО</v>
          </cell>
          <cell r="D128">
            <v>138</v>
          </cell>
        </row>
        <row r="129">
          <cell r="A129" t="str">
            <v>5981 МОЛОЧНЫЕ ТРАДИЦ. сос п/о мгс 1*6_45с   ОСТАНКИНО</v>
          </cell>
          <cell r="D129">
            <v>11.343999999999999</v>
          </cell>
        </row>
        <row r="130">
          <cell r="A130" t="str">
            <v>6004 РАГУ СВИНОЕ 1кг 8шт.зам_120с ОСТАНКИНО</v>
          </cell>
          <cell r="D130">
            <v>73</v>
          </cell>
        </row>
        <row r="131">
          <cell r="A131" t="str">
            <v>6041 МОЛОЧНЫЕ К ЗАВТРАКУ сос п/о мгс 1*3  ОСТАНКИНО</v>
          </cell>
          <cell r="D131">
            <v>50.406999999999996</v>
          </cell>
        </row>
        <row r="132">
          <cell r="A132" t="str">
            <v>6042 МОЛОЧНЫЕ К ЗАВТРАКУ сос п/о в/у 0.4кг   ОСТАНКИНО</v>
          </cell>
          <cell r="D132">
            <v>269</v>
          </cell>
        </row>
        <row r="133">
          <cell r="A133" t="str">
            <v>6113 СОЧНЫЕ сос п/о мгс 1*6_Ашан  ОСТАНКИНО</v>
          </cell>
          <cell r="D133">
            <v>356.71699999999998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109.93</v>
          </cell>
        </row>
        <row r="135">
          <cell r="A135" t="str">
            <v>6144 МОЛОЧНЫЕ ТРАДИЦ сос п/о в/у 1/360 (1+1) ОСТАНКИНО</v>
          </cell>
          <cell r="D135">
            <v>33</v>
          </cell>
        </row>
        <row r="136">
          <cell r="A136" t="str">
            <v>6158 ВРЕМЯ ОЛИВЬЕ Папа может вар п/о 0.4кг   ОСТАНКИНО</v>
          </cell>
          <cell r="D136">
            <v>28</v>
          </cell>
        </row>
        <row r="137">
          <cell r="A137" t="str">
            <v>6212 СЕРВЕЛАТ ФИНСКИЙ СН в/к в/у  ОСТАНКИНО</v>
          </cell>
          <cell r="D137">
            <v>0.69699999999999995</v>
          </cell>
        </row>
        <row r="138">
          <cell r="A138" t="str">
            <v>6213 СЕРВЕЛАТ ФИНСКИЙ СН в/к в/у 0.35кг 8шт.  ОСТАНКИНО</v>
          </cell>
          <cell r="D138">
            <v>33</v>
          </cell>
        </row>
        <row r="139">
          <cell r="A139" t="str">
            <v>6215 СЕРВЕЛАТ ОРЕХОВЫЙ СН в/к в/у 0.35кг 8шт  ОСТАНКИНО</v>
          </cell>
          <cell r="D139">
            <v>27</v>
          </cell>
        </row>
        <row r="140">
          <cell r="A140" t="str">
            <v>6217 ШПИКАЧКИ ДОМАШНИЕ СН п/о мгс 0.4кг 8шт.  ОСТАНКИНО</v>
          </cell>
          <cell r="D140">
            <v>44</v>
          </cell>
        </row>
        <row r="141">
          <cell r="A141" t="str">
            <v>6225 ИМПЕРСКАЯ И БАЛЫКОВАЯ в/к с/н мгс 1/90  ОСТАНКИНО</v>
          </cell>
          <cell r="D141">
            <v>4</v>
          </cell>
        </row>
        <row r="142">
          <cell r="A142" t="str">
            <v>6227 МОЛОЧНЫЕ ТРАДИЦ. сос п/о мгс 0.6кг LTF  ОСТАНКИНО</v>
          </cell>
          <cell r="D142">
            <v>40</v>
          </cell>
        </row>
        <row r="143">
          <cell r="A143" t="str">
            <v>6228 МЯСНОЕ АССОРТИ к/з с/н мгс 1/90 10шт.  ОСТАНКИНО</v>
          </cell>
          <cell r="D143">
            <v>5</v>
          </cell>
        </row>
        <row r="144">
          <cell r="A144" t="str">
            <v>6241 ХОТ-ДОГ Папа может сос п/о мгс 0.38кг  ОСТАНКИНО</v>
          </cell>
          <cell r="D144">
            <v>42</v>
          </cell>
        </row>
        <row r="145">
          <cell r="A145" t="str">
            <v>6247 ДОМАШНЯЯ Папа может вар п/о 0,4кг 8шт.  ОСТАНКИНО</v>
          </cell>
          <cell r="D145">
            <v>39</v>
          </cell>
        </row>
        <row r="146">
          <cell r="A146" t="str">
            <v>6259 К ЧАЮ Советское наследие вар н/о мгс  ОСТАНКИНО</v>
          </cell>
          <cell r="D146">
            <v>10.481999999999999</v>
          </cell>
        </row>
        <row r="147">
          <cell r="A147" t="str">
            <v>6268 ГОВЯЖЬЯ Папа может вар п/о 0,4кг 8 шт.  ОСТАНКИНО</v>
          </cell>
          <cell r="D147">
            <v>81</v>
          </cell>
        </row>
        <row r="148">
          <cell r="A148" t="str">
            <v>6281 СВИНИНА ДЕЛИКАТ. к/в мл/к в/у 0.3кг 45с  ОСТАНКИНО</v>
          </cell>
          <cell r="D148">
            <v>118</v>
          </cell>
        </row>
        <row r="149">
          <cell r="A149" t="str">
            <v>6297 ФИЛЕЙНЫЕ сос ц/о в/у 1/270 12шт_45с  ОСТАНКИНО</v>
          </cell>
          <cell r="D149">
            <v>537</v>
          </cell>
        </row>
        <row r="150">
          <cell r="A150" t="str">
            <v>6301 БАЛЫКОВАЯ СН в/к в/у  ОСТАНКИНО</v>
          </cell>
          <cell r="D150">
            <v>4.2220000000000004</v>
          </cell>
        </row>
        <row r="151">
          <cell r="A151" t="str">
            <v>6302 БАЛЫКОВАЯ СН в/к в/у 0.35кг 8шт.  ОСТАНКИНО</v>
          </cell>
          <cell r="D151">
            <v>25</v>
          </cell>
        </row>
        <row r="152">
          <cell r="A152" t="str">
            <v>6303 МЯСНЫЕ Папа может сос п/о мгс 1.5*3  ОСТАНКИНО</v>
          </cell>
          <cell r="D152">
            <v>88.394000000000005</v>
          </cell>
        </row>
        <row r="153">
          <cell r="A153" t="str">
            <v>6325 ДОКТОРСКАЯ ПРЕМИУМ вар п/о 0.4кг 8шт.  ОСТАНКИНО</v>
          </cell>
          <cell r="D153">
            <v>172</v>
          </cell>
        </row>
        <row r="154">
          <cell r="A154" t="str">
            <v>6333 МЯСНАЯ Папа может вар п/о 0.4кг 8шт.  ОСТАНКИНО</v>
          </cell>
          <cell r="D154">
            <v>1246</v>
          </cell>
        </row>
        <row r="155">
          <cell r="A155" t="str">
            <v>6353 ЭКСТРА Папа может вар п/о 0.4кг 8шт.  ОСТАНКИНО</v>
          </cell>
          <cell r="D155">
            <v>339</v>
          </cell>
        </row>
        <row r="156">
          <cell r="A156" t="str">
            <v>6392 ФИЛЕЙНАЯ Папа может вар п/о 0.4кг. ОСТАНКИНО</v>
          </cell>
          <cell r="D156">
            <v>849</v>
          </cell>
        </row>
        <row r="157">
          <cell r="A157" t="str">
            <v>6427 КЛАССИЧЕСКАЯ ПМ вар п/о 0.35кг 8шт. ОСТАНКИНО</v>
          </cell>
          <cell r="D157">
            <v>240</v>
          </cell>
        </row>
        <row r="158">
          <cell r="A158" t="str">
            <v>6438 БОГАТЫРСКИЕ Папа Может сос п/о в/у 0,3кг  ОСТАНКИНО</v>
          </cell>
          <cell r="D158">
            <v>91</v>
          </cell>
        </row>
        <row r="159">
          <cell r="A159" t="str">
            <v>6448 СВИНИНА МАДЕРА с/к с/н в/у 1/100 10шт.   ОСТАНКИНО</v>
          </cell>
          <cell r="D159">
            <v>44</v>
          </cell>
        </row>
        <row r="160">
          <cell r="A160" t="str">
            <v>6450 БЕКОН с/к с/н в/у 1/100 10шт.  ОСТАНКИНО</v>
          </cell>
          <cell r="D160">
            <v>116</v>
          </cell>
        </row>
        <row r="161">
          <cell r="A161" t="str">
            <v>6453 ЭКСТРА Папа может с/к с/н в/у 1/100 14шт.   ОСТАНКИНО</v>
          </cell>
          <cell r="D161">
            <v>200</v>
          </cell>
        </row>
        <row r="162">
          <cell r="A162" t="str">
            <v>6454 АРОМАТНАЯ с/к с/н в/у 1/100 14шт.  ОСТАНКИНО</v>
          </cell>
          <cell r="D162">
            <v>233</v>
          </cell>
        </row>
        <row r="163">
          <cell r="A163" t="str">
            <v>6475 С СЫРОМ Папа может сос ц/о мгс 0.4кг6шт  ОСТАНКИНО</v>
          </cell>
          <cell r="D163">
            <v>79</v>
          </cell>
        </row>
        <row r="164">
          <cell r="A164" t="str">
            <v>6527 ШПИКАЧКИ СОЧНЫЕ ПМ сар б/о мгс 1*3 45с ОСТАНКИНО</v>
          </cell>
          <cell r="D164">
            <v>75.605000000000004</v>
          </cell>
        </row>
        <row r="165">
          <cell r="A165" t="str">
            <v>6562 СЕРВЕЛАТ КАРЕЛЬСКИЙ СН в/к в/у 0,28кг  ОСТАНКИНО</v>
          </cell>
          <cell r="D165">
            <v>134</v>
          </cell>
        </row>
        <row r="166">
          <cell r="A166" t="str">
            <v>6563 СЛИВОЧНЫЕ СН сос п/о мгс 1*6  ОСТАНКИНО</v>
          </cell>
          <cell r="D166">
            <v>15.788</v>
          </cell>
        </row>
        <row r="167">
          <cell r="A167" t="str">
            <v>6589 МОЛОЧНЫЕ ГОСТ СН сос п/о мгс 0.41кг 10шт  ОСТАНКИНО</v>
          </cell>
          <cell r="D167">
            <v>71</v>
          </cell>
        </row>
        <row r="168">
          <cell r="A168" t="str">
            <v>6590 СЛИВОЧНЫЕ СН сос п/о мгс 0.41кг 10шт.  ОСТАНКИНО</v>
          </cell>
          <cell r="D168">
            <v>96</v>
          </cell>
        </row>
        <row r="169">
          <cell r="A169" t="str">
            <v>6592 ДОКТОРСКАЯ СН вар п/о  ОСТАНКИНО</v>
          </cell>
          <cell r="D169">
            <v>40.432000000000002</v>
          </cell>
        </row>
        <row r="170">
          <cell r="A170" t="str">
            <v>6593 ДОКТОРСКАЯ СН вар п/о 0.45кг 8шт.  ОСТАНКИНО</v>
          </cell>
          <cell r="D170">
            <v>61</v>
          </cell>
        </row>
        <row r="171">
          <cell r="A171" t="str">
            <v>6594 МОЛОЧНАЯ СН вар п/о  ОСТАНКИНО</v>
          </cell>
          <cell r="D171">
            <v>17.440000000000001</v>
          </cell>
        </row>
        <row r="172">
          <cell r="A172" t="str">
            <v>6595 МОЛОЧНАЯ СН вар п/о 0.45кг 8шт.  ОСТАНКИНО</v>
          </cell>
          <cell r="D172">
            <v>64</v>
          </cell>
        </row>
        <row r="173">
          <cell r="A173" t="str">
            <v>6597 РУССКАЯ СН вар п/о 0.45кг 8шт.  ОСТАНКИНО</v>
          </cell>
          <cell r="D173">
            <v>1</v>
          </cell>
        </row>
        <row r="174">
          <cell r="A174" t="str">
            <v>6601 ГОВЯЖЬИ СН сос п/о мгс 1*6  ОСТАНКИНО</v>
          </cell>
          <cell r="D174">
            <v>38.628999999999998</v>
          </cell>
        </row>
        <row r="175">
          <cell r="A175" t="str">
            <v>6606 СЫТНЫЕ Папа может сар б/о мгс 1*3 45с  ОСТАНКИНО</v>
          </cell>
          <cell r="D175">
            <v>12.942</v>
          </cell>
        </row>
        <row r="176">
          <cell r="A176" t="str">
            <v>6641 СЛИВОЧНЫЕ ПМ сос п/о мгс 0,41кг 10шт.  ОСТАНКИНО</v>
          </cell>
          <cell r="D176">
            <v>2</v>
          </cell>
        </row>
        <row r="177">
          <cell r="A177" t="str">
            <v>6644 СОЧНЫЕ ПМ сос п/о мгс 0,41кг 10шт.  ОСТАНКИНО</v>
          </cell>
          <cell r="D177">
            <v>2</v>
          </cell>
        </row>
        <row r="178">
          <cell r="A178" t="str">
            <v>6645 ВЕТЧ.КЛАССИЧЕСКАЯ СН п/о 0.8кг 4шт.  ОСТАНКИНО</v>
          </cell>
          <cell r="D178">
            <v>4</v>
          </cell>
        </row>
        <row r="179">
          <cell r="A179" t="str">
            <v>6648 СОЧНЫЕ Папа может сар п/о мгс 1*3  ОСТАНКИНО</v>
          </cell>
          <cell r="D179">
            <v>5.2270000000000003</v>
          </cell>
        </row>
        <row r="180">
          <cell r="A180" t="str">
            <v>6658 АРОМАТНАЯ С ЧЕСНОЧКОМ СН в/к мтс 0.330кг  ОСТАНКИНО</v>
          </cell>
          <cell r="D180">
            <v>2</v>
          </cell>
        </row>
        <row r="181">
          <cell r="A181" t="str">
            <v>6661 СОЧНЫЙ ГРИЛЬ ПМ сос п/о мгс 1.5*4_Маяк  ОСТАНКИНО</v>
          </cell>
          <cell r="D181">
            <v>24.837</v>
          </cell>
        </row>
        <row r="182">
          <cell r="A182" t="str">
            <v>6666 БОЯНСКАЯ Папа может п/к в/у 0,28кг 8 шт. ОСТАНКИНО</v>
          </cell>
          <cell r="D182">
            <v>294</v>
          </cell>
        </row>
        <row r="183">
          <cell r="A183" t="str">
            <v>6669 ВЕНСКАЯ САЛЯМИ п/к в/у 0.28кг 8шт  ОСТАНКИНО</v>
          </cell>
          <cell r="D183">
            <v>182</v>
          </cell>
        </row>
        <row r="184">
          <cell r="A184" t="str">
            <v>6683 СЕРВЕЛАТ ЗЕРНИСТЫЙ ПМ в/к в/у 0,35кг  ОСТАНКИНО</v>
          </cell>
          <cell r="D184">
            <v>414</v>
          </cell>
        </row>
        <row r="185">
          <cell r="A185" t="str">
            <v>6684 СЕРВЕЛАТ КАРЕЛЬСКИЙ ПМ в/к в/у 0.28кг  ОСТАНКИНО</v>
          </cell>
          <cell r="D185">
            <v>427</v>
          </cell>
        </row>
        <row r="186">
          <cell r="A186" t="str">
            <v>6689 СЕРВЕЛАТ ОХОТНИЧИЙ ПМ в/к в/у 0,35кг 8шт  ОСТАНКИНО</v>
          </cell>
          <cell r="D186">
            <v>1101</v>
          </cell>
        </row>
        <row r="187">
          <cell r="A187" t="str">
            <v>6692 СЕРВЕЛАТ ПРИМА в/к в/у 0.28кг 8шт.  ОСТАНКИНО</v>
          </cell>
          <cell r="D187">
            <v>149</v>
          </cell>
        </row>
        <row r="188">
          <cell r="A188" t="str">
            <v>6697 СЕРВЕЛАТ ФИНСКИЙ ПМ в/к в/у 0,35кг 8шт.  ОСТАНКИНО</v>
          </cell>
          <cell r="D188">
            <v>1274</v>
          </cell>
        </row>
        <row r="189">
          <cell r="A189" t="str">
            <v>6713 СОЧНЫЙ ГРИЛЬ ПМ сос п/о мгс 0.41кг 8шт.  ОСТАНКИНО</v>
          </cell>
          <cell r="D189">
            <v>277</v>
          </cell>
        </row>
        <row r="190">
          <cell r="A190" t="str">
            <v>6716 ОСОБАЯ Коровино (в сетке) 0.5кг 8шт.  ОСТАНКИНО</v>
          </cell>
          <cell r="D190">
            <v>65</v>
          </cell>
        </row>
        <row r="191">
          <cell r="A191" t="str">
            <v>6722 СОЧНЫЕ ПМ сос п/о мгс 0,41кг 10шт.  ОСТАНКИНО</v>
          </cell>
          <cell r="D191">
            <v>949</v>
          </cell>
        </row>
        <row r="192">
          <cell r="A192" t="str">
            <v>6726 СЛИВОЧНЫЕ ПМ сос п/о мгс 0.41кг 10шт.  ОСТАНКИНО</v>
          </cell>
          <cell r="D192">
            <v>385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41</v>
          </cell>
        </row>
        <row r="195">
          <cell r="A195" t="str">
            <v>БОНУС МОЛОЧНЫЕ ТРАДИЦ. сос п/о мгс 0.6кг_UZ (6083)</v>
          </cell>
          <cell r="D195">
            <v>144</v>
          </cell>
        </row>
        <row r="196">
          <cell r="A196" t="str">
            <v>БОНУС МОЛОЧНЫЕ ТРАДИЦ. сос п/о мгс 1*6_UZ (6082)</v>
          </cell>
          <cell r="D196">
            <v>70.730999999999995</v>
          </cell>
        </row>
        <row r="197">
          <cell r="A197" t="str">
            <v>БОНУС СОЧНЫЕ сос п/о мгс 0.41кг_UZ (6087)  ОСТАНКИНО</v>
          </cell>
          <cell r="D197">
            <v>156</v>
          </cell>
        </row>
        <row r="198">
          <cell r="A198" t="str">
            <v>БОНУС СОЧНЫЕ сос п/о мгс 1*6_UZ (6088)  ОСТАНКИНО</v>
          </cell>
          <cell r="D198">
            <v>29.335999999999999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275</v>
          </cell>
        </row>
        <row r="200">
          <cell r="A200" t="str">
            <v>БОНУС_283  Сосиски Сочинки, ВЕС, ТМ Стародворье ПОКОМ</v>
          </cell>
          <cell r="D200">
            <v>82.897999999999996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46.701000000000001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72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60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50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34</v>
          </cell>
        </row>
        <row r="206">
          <cell r="A206" t="str">
            <v>Вацлавская вареная 400 гр.шт.  СПК</v>
          </cell>
          <cell r="D206">
            <v>11</v>
          </cell>
        </row>
        <row r="207">
          <cell r="A207" t="str">
            <v>Вацлавская п/к (черева) 390 гр.шт. термоус.пак  СПК</v>
          </cell>
          <cell r="D207">
            <v>17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54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388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185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71</v>
          </cell>
        </row>
        <row r="213">
          <cell r="A213" t="str">
            <v>Дельгаро с/в "Эликатессе" 140 гр.шт.  СПК</v>
          </cell>
          <cell r="D213">
            <v>22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21.762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2.556</v>
          </cell>
        </row>
        <row r="217">
          <cell r="A217" t="str">
            <v>Жар-боллы с курочкой и сыром, ВЕС ТМ Зареченские  ПОКОМ</v>
          </cell>
          <cell r="D217">
            <v>64.400000000000006</v>
          </cell>
        </row>
        <row r="218">
          <cell r="A218" t="str">
            <v>Жар-ладушки с мясом ТМ Зареченские ВЕС ПОКОМ</v>
          </cell>
          <cell r="D218">
            <v>51.8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7.4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16.5</v>
          </cell>
        </row>
        <row r="222">
          <cell r="A222" t="str">
            <v>Карбонад Юбилейный термоус.пак.  СПК</v>
          </cell>
          <cell r="D222">
            <v>1.462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23</v>
          </cell>
        </row>
        <row r="224">
          <cell r="A224" t="str">
            <v>Каша перловая с говядиной "СПК" ж/б 0,340 кг.шт. термоус. пл. ЧМК СПК</v>
          </cell>
          <cell r="D224">
            <v>30</v>
          </cell>
        </row>
        <row r="225">
          <cell r="A225" t="str">
            <v>Классика с/к 235 гр.шт. "Высокий вкус"  СПК</v>
          </cell>
          <cell r="D225">
            <v>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177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170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98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76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165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12.8</v>
          </cell>
        </row>
        <row r="232">
          <cell r="A232" t="str">
            <v>Мини-сосиски в тесте "Фрайпики" 3,7кг ВЕС,  ПОКОМ</v>
          </cell>
          <cell r="D232">
            <v>3.7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11.1</v>
          </cell>
        </row>
        <row r="234">
          <cell r="A234" t="str">
            <v>Мусульманская п/к "Просто выгодно" термофор.пак.  СПК</v>
          </cell>
          <cell r="D234">
            <v>3.516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467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451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347</v>
          </cell>
        </row>
        <row r="238">
          <cell r="A238" t="str">
            <v>Наггетсы Хрустящие ТМ Зареченские. ВЕС ПОКОМ</v>
          </cell>
          <cell r="D238">
            <v>66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5</v>
          </cell>
        </row>
        <row r="240">
          <cell r="A240" t="str">
            <v>Оригинальная с перцем с/к  СПК</v>
          </cell>
          <cell r="D240">
            <v>99.152000000000001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5</v>
          </cell>
        </row>
        <row r="242">
          <cell r="A242" t="str">
            <v>Пельмени Grandmeni с говядиной и свининой Горячая штучка 0,75 кг Бульмени  ПОКОМ</v>
          </cell>
          <cell r="D242">
            <v>11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99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31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155</v>
          </cell>
        </row>
        <row r="246">
          <cell r="A246" t="str">
            <v>Пельмени Бигбули с мясом, Горячая штучка 0,43кг  ПОКОМ</v>
          </cell>
          <cell r="D246">
            <v>36</v>
          </cell>
        </row>
        <row r="247">
          <cell r="A247" t="str">
            <v>Пельмени Бигбули с мясом, Горячая штучка 0,9кг  ПОКОМ</v>
          </cell>
          <cell r="D247">
            <v>38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394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34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173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159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315.5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537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191</v>
          </cell>
        </row>
        <row r="255">
          <cell r="A255" t="str">
            <v>Пельмени Левантские ТМ Особый рецепт 0,8 кг  ПОКОМ</v>
          </cell>
          <cell r="D255">
            <v>6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94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278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47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80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119</v>
          </cell>
        </row>
        <row r="262">
          <cell r="A262" t="str">
            <v>Пельмени Сочные сфера 0,9 кг ТМ Стародворье ПОКОМ</v>
          </cell>
          <cell r="D262">
            <v>117</v>
          </cell>
        </row>
        <row r="263">
          <cell r="A263" t="str">
            <v>По-Австрийски с/к 260 гр.шт. "Высокий вкус"  СПК</v>
          </cell>
          <cell r="D263">
            <v>30</v>
          </cell>
        </row>
        <row r="264">
          <cell r="A264" t="str">
            <v>Покровская вареная 0,47 кг шт.  СПК</v>
          </cell>
          <cell r="D264">
            <v>3</v>
          </cell>
        </row>
        <row r="265">
          <cell r="A265" t="str">
            <v>Салями Трюфель с/в "Эликатессе" 0,16 кг.шт.  СПК</v>
          </cell>
          <cell r="D265">
            <v>1</v>
          </cell>
        </row>
        <row r="266">
          <cell r="A266" t="str">
            <v>Салями Финская с/к 235 гр.шт. "Высокий вкус"  СПК</v>
          </cell>
          <cell r="D266">
            <v>8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5.4130000000000003</v>
          </cell>
        </row>
        <row r="268">
          <cell r="A268" t="str">
            <v>Семейная с чесночком Экстра вареная  СПК</v>
          </cell>
          <cell r="D268">
            <v>16.97</v>
          </cell>
        </row>
        <row r="269">
          <cell r="A269" t="str">
            <v>Семейная с чесночком Экстра вареная 0,5 кг.шт.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12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Мусульманские "Просто выгодно" (в ср.защ.атм.)  СПК</v>
          </cell>
          <cell r="D272">
            <v>9.5589999999999993</v>
          </cell>
        </row>
        <row r="273">
          <cell r="A273" t="str">
            <v>Сосиски Сливушки #нежнушки ТМ Вязанка  0,33 кг.  ПОКОМ</v>
          </cell>
          <cell r="D273">
            <v>5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Фестивальная пора с/к 235 гр.шт.  СПК</v>
          </cell>
          <cell r="D275">
            <v>96</v>
          </cell>
        </row>
        <row r="276">
          <cell r="A276" t="str">
            <v>Фестивальная с/к 0,235 кг.шт.  СПК</v>
          </cell>
          <cell r="D276">
            <v>4</v>
          </cell>
        </row>
        <row r="277">
          <cell r="A277" t="str">
            <v>Фестивальная с/к ВЕС   СПК</v>
          </cell>
          <cell r="D277">
            <v>13.438000000000001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24</v>
          </cell>
        </row>
        <row r="279">
          <cell r="A279" t="str">
            <v>Фуэт с/в "Эликатессе" 160 гр.шт.  СПК</v>
          </cell>
          <cell r="D279">
            <v>22</v>
          </cell>
        </row>
        <row r="280">
          <cell r="A280" t="str">
            <v>Хинкали Классические ТМ Зареченские ВЕС ПОКОМ</v>
          </cell>
          <cell r="D280">
            <v>10</v>
          </cell>
        </row>
        <row r="281">
          <cell r="A281" t="str">
            <v>Хотстеры ТМ Горячая штучка ТС Хотстеры 0,25 кг зам  ПОКОМ</v>
          </cell>
          <cell r="D281">
            <v>279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24</v>
          </cell>
        </row>
        <row r="283">
          <cell r="A283" t="str">
            <v>Хрустящие крылышки ТМ Горячая штучка 0,3 кг зам  ПОКОМ</v>
          </cell>
          <cell r="D283">
            <v>32</v>
          </cell>
        </row>
        <row r="284">
          <cell r="A284" t="str">
            <v>Чебупай сочное яблоко ТМ Горячая штучка 0,2 кг зам.  ПОКОМ</v>
          </cell>
          <cell r="D284">
            <v>11</v>
          </cell>
        </row>
        <row r="285">
          <cell r="A285" t="str">
            <v>Чебупай спелая вишня ТМ Горячая штучка 0,2 кг зам.  ПОКОМ</v>
          </cell>
          <cell r="D285">
            <v>37</v>
          </cell>
        </row>
        <row r="286">
          <cell r="A286" t="str">
            <v>Чебупели Курочка гриль ТМ Горячая штучка, 0,3 кг зам  ПОКОМ</v>
          </cell>
          <cell r="D286">
            <v>31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511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623</v>
          </cell>
        </row>
        <row r="289">
          <cell r="A289" t="str">
            <v>Чебуреки сочные ВЕС ТМ Зареченские  ПОКОМ</v>
          </cell>
          <cell r="D289">
            <v>105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27</v>
          </cell>
        </row>
        <row r="291">
          <cell r="A291" t="str">
            <v>Юбилейная с/к 0,235 кг.шт.  СПК</v>
          </cell>
          <cell r="D291">
            <v>113</v>
          </cell>
        </row>
        <row r="292">
          <cell r="A292" t="str">
            <v>Итого</v>
          </cell>
          <cell r="D292">
            <v>46336.286999999997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1044</v>
          </cell>
        </row>
        <row r="9">
          <cell r="A9" t="str">
            <v xml:space="preserve"> 092  Сосиски Баварские с сыром,  0.42кг,ПОКОМ</v>
          </cell>
          <cell r="D9">
            <v>1800</v>
          </cell>
        </row>
        <row r="10">
          <cell r="A10" t="str">
            <v xml:space="preserve"> 096  Сосиски Баварские,  0.42кг,ПОКОМ</v>
          </cell>
          <cell r="D10">
            <v>3558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120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850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576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612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444</v>
          </cell>
        </row>
        <row r="17">
          <cell r="A17" t="str">
            <v>Пельмени Бигбули с мясом, Горячая штучка 0,9кг  ПОКОМ</v>
          </cell>
          <cell r="D17">
            <v>624</v>
          </cell>
        </row>
        <row r="18">
          <cell r="A18" t="str">
            <v>Хотстеры ТМ Горячая штучка ТС Хотстеры 0,25 кг зам  ПОКОМ</v>
          </cell>
          <cell r="D18">
            <v>576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648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768</v>
          </cell>
        </row>
        <row r="21">
          <cell r="A21" t="str">
            <v>Итого</v>
          </cell>
          <cell r="D21">
            <v>12280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4.8320312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74</v>
      </c>
      <c r="M4" s="11" t="s">
        <v>74</v>
      </c>
      <c r="N4" s="12" t="s">
        <v>75</v>
      </c>
      <c r="O4" s="1" t="s">
        <v>76</v>
      </c>
      <c r="P4" s="13" t="s">
        <v>74</v>
      </c>
      <c r="Q4" s="1" t="s">
        <v>77</v>
      </c>
      <c r="R4" s="1" t="s">
        <v>78</v>
      </c>
      <c r="S4" s="12" t="s">
        <v>76</v>
      </c>
      <c r="T4" s="12" t="s">
        <v>76</v>
      </c>
      <c r="U4" s="12" t="s">
        <v>79</v>
      </c>
      <c r="V4" s="12" t="s">
        <v>80</v>
      </c>
      <c r="W4" s="12" t="s">
        <v>81</v>
      </c>
      <c r="X4" s="12" t="s">
        <v>82</v>
      </c>
      <c r="Y4" s="14" t="s">
        <v>83</v>
      </c>
      <c r="Z4" s="12" t="s">
        <v>84</v>
      </c>
      <c r="AA4" s="14" t="s">
        <v>85</v>
      </c>
      <c r="AB4" s="12" t="s">
        <v>86</v>
      </c>
      <c r="AC4" s="12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88</v>
      </c>
      <c r="P5" s="17" t="s">
        <v>88</v>
      </c>
      <c r="S5" s="17" t="s">
        <v>89</v>
      </c>
      <c r="T5" s="17" t="s">
        <v>90</v>
      </c>
      <c r="U5" s="17" t="s">
        <v>91</v>
      </c>
    </row>
    <row r="6" spans="1:31" ht="11.1" customHeight="1" x14ac:dyDescent="0.2">
      <c r="A6" s="6"/>
      <c r="B6" s="6"/>
      <c r="C6" s="3"/>
      <c r="D6" s="3"/>
      <c r="E6" s="10">
        <f>SUM(E7:E105)</f>
        <v>37705.54</v>
      </c>
      <c r="F6" s="10">
        <f>SUM(F7:F105)</f>
        <v>69499.22</v>
      </c>
      <c r="I6" s="10">
        <f>SUM(I7:I105)</f>
        <v>37873.350999999995</v>
      </c>
      <c r="J6" s="10">
        <f t="shared" ref="J6:P6" si="0">SUM(J7:J105)</f>
        <v>-167.81099999999998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8660</v>
      </c>
      <c r="O6" s="10">
        <f t="shared" si="0"/>
        <v>6691.5079999999989</v>
      </c>
      <c r="P6" s="10">
        <f t="shared" si="0"/>
        <v>17230</v>
      </c>
      <c r="S6" s="10">
        <f t="shared" ref="S6" si="1">SUM(S7:S105)</f>
        <v>6873.5519999999997</v>
      </c>
      <c r="T6" s="10">
        <f t="shared" ref="T6" si="2">SUM(T7:T105)</f>
        <v>6853.2599999999993</v>
      </c>
      <c r="U6" s="10">
        <f t="shared" ref="U6" si="3">SUM(U7:U105)</f>
        <v>7155.9</v>
      </c>
      <c r="V6" s="10">
        <f t="shared" ref="V6" si="4">SUM(V7:V105)</f>
        <v>4248</v>
      </c>
      <c r="W6" s="10">
        <f t="shared" ref="W6" si="5">SUM(W7:W105)</f>
        <v>0</v>
      </c>
      <c r="X6" s="10">
        <f t="shared" ref="X6" si="6">SUM(X7:X105)</f>
        <v>0</v>
      </c>
      <c r="Y6" s="10">
        <f t="shared" ref="Y6" si="7">SUM(Y7:Y105)</f>
        <v>25890</v>
      </c>
      <c r="AA6" s="10">
        <f t="shared" ref="AA6:AC6" si="8">SUM(AA7:AA105)</f>
        <v>2817.868725868726</v>
      </c>
      <c r="AC6" s="10">
        <f t="shared" si="8"/>
        <v>13055.2</v>
      </c>
    </row>
    <row r="7" spans="1:31" s="1" customFormat="1" ht="11.1" customHeight="1" outlineLevel="1" x14ac:dyDescent="0.2">
      <c r="A7" s="7" t="s">
        <v>36</v>
      </c>
      <c r="B7" s="7" t="s">
        <v>9</v>
      </c>
      <c r="C7" s="8">
        <v>-156</v>
      </c>
      <c r="D7" s="8">
        <v>13</v>
      </c>
      <c r="E7" s="9">
        <v>334</v>
      </c>
      <c r="F7" s="20">
        <v>-485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361</v>
      </c>
      <c r="J7" s="16">
        <f>E7-I7</f>
        <v>-27</v>
      </c>
      <c r="K7" s="16"/>
      <c r="L7" s="16"/>
      <c r="M7" s="16"/>
      <c r="N7" s="16"/>
      <c r="O7" s="16">
        <f>(E7-V7)/5</f>
        <v>66.8</v>
      </c>
      <c r="P7" s="18"/>
      <c r="Q7" s="19">
        <f>(F7+P7)/O7</f>
        <v>-7.2604790419161676</v>
      </c>
      <c r="R7" s="16">
        <f>F7/O7</f>
        <v>-7.2604790419161676</v>
      </c>
      <c r="S7" s="16">
        <f>VLOOKUP(A:A,[1]TDSheet!$A:$T,20,0)</f>
        <v>99.6</v>
      </c>
      <c r="T7" s="16">
        <f>VLOOKUP(A:A,[1]TDSheet!$A:$O,15,0)</f>
        <v>72.2</v>
      </c>
      <c r="U7" s="16">
        <f>VLOOKUP(A:A,[3]TDSheet!$A:$D,4,0)</f>
        <v>72</v>
      </c>
      <c r="V7" s="16">
        <v>0</v>
      </c>
      <c r="W7" s="16"/>
      <c r="X7" s="16"/>
      <c r="Y7" s="16">
        <f>P7+N7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-122</v>
      </c>
      <c r="D8" s="8">
        <v>17</v>
      </c>
      <c r="E8" s="9">
        <v>238</v>
      </c>
      <c r="F8" s="20">
        <v>-354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253</v>
      </c>
      <c r="J8" s="16">
        <f t="shared" ref="J8:J66" si="9">E8-I8</f>
        <v>-15</v>
      </c>
      <c r="K8" s="16"/>
      <c r="L8" s="16"/>
      <c r="M8" s="16"/>
      <c r="N8" s="16"/>
      <c r="O8" s="16">
        <f t="shared" ref="O8:O66" si="10">(E8-V8)/5</f>
        <v>47.6</v>
      </c>
      <c r="P8" s="18"/>
      <c r="Q8" s="19">
        <f t="shared" ref="Q8:Q66" si="11">(F8+P8)/O8</f>
        <v>-7.4369747899159657</v>
      </c>
      <c r="R8" s="16">
        <f t="shared" ref="R8:R66" si="12">F8/O8</f>
        <v>-7.4369747899159657</v>
      </c>
      <c r="S8" s="16">
        <f>VLOOKUP(A:A,[1]TDSheet!$A:$T,20,0)</f>
        <v>80.2</v>
      </c>
      <c r="T8" s="16">
        <f>VLOOKUP(A:A,[1]TDSheet!$A:$O,15,0)</f>
        <v>67.2</v>
      </c>
      <c r="U8" s="16">
        <f>VLOOKUP(A:A,[3]TDSheet!$A:$D,4,0)</f>
        <v>34</v>
      </c>
      <c r="V8" s="16">
        <v>0</v>
      </c>
      <c r="W8" s="16"/>
      <c r="X8" s="16"/>
      <c r="Y8" s="16">
        <f t="shared" ref="Y8:Y66" si="13">P8+N8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75</v>
      </c>
      <c r="D9" s="8">
        <v>5</v>
      </c>
      <c r="E9" s="8">
        <v>65</v>
      </c>
      <c r="F9" s="8">
        <v>5</v>
      </c>
      <c r="G9" s="1">
        <f>VLOOKUP(A:A,[1]TDSheet!$A:$G,7,0)</f>
        <v>0</v>
      </c>
      <c r="H9" s="1">
        <f>VLOOKUP(A:A,[1]TDSheet!$A:$H,8,0)</f>
        <v>90</v>
      </c>
      <c r="I9" s="16">
        <f>VLOOKUP(A:A,[2]TDSheet!$A:$F,6,0)</f>
        <v>125</v>
      </c>
      <c r="J9" s="16">
        <f t="shared" si="9"/>
        <v>-60</v>
      </c>
      <c r="K9" s="16"/>
      <c r="L9" s="16"/>
      <c r="M9" s="16"/>
      <c r="N9" s="16"/>
      <c r="O9" s="16">
        <f t="shared" si="10"/>
        <v>13</v>
      </c>
      <c r="P9" s="18"/>
      <c r="Q9" s="19">
        <f t="shared" si="11"/>
        <v>0.38461538461538464</v>
      </c>
      <c r="R9" s="16">
        <f t="shared" si="12"/>
        <v>0.38461538461538464</v>
      </c>
      <c r="S9" s="16">
        <f>VLOOKUP(A:A,[1]TDSheet!$A:$T,20,0)</f>
        <v>33</v>
      </c>
      <c r="T9" s="16">
        <f>VLOOKUP(A:A,[1]TDSheet!$A:$O,15,0)</f>
        <v>15</v>
      </c>
      <c r="U9" s="16">
        <v>0</v>
      </c>
      <c r="V9" s="16">
        <v>0</v>
      </c>
      <c r="W9" s="16"/>
      <c r="X9" s="16"/>
      <c r="Y9" s="16">
        <f t="shared" si="13"/>
        <v>0</v>
      </c>
      <c r="Z9" s="16" t="str">
        <f>VLOOKUP(A:A,[1]TDSheet!$A:$Z,26,0)</f>
        <v>вывод</v>
      </c>
      <c r="AA9" s="16">
        <v>0</v>
      </c>
      <c r="AB9" s="22">
        <f>VLOOKUP(A:A,[1]TDSheet!$A:$AB,28,0)</f>
        <v>0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246</v>
      </c>
      <c r="D10" s="8">
        <v>495</v>
      </c>
      <c r="E10" s="8">
        <v>258</v>
      </c>
      <c r="F10" s="8">
        <v>479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265</v>
      </c>
      <c r="J10" s="16">
        <f t="shared" si="9"/>
        <v>-7</v>
      </c>
      <c r="K10" s="16"/>
      <c r="L10" s="16"/>
      <c r="M10" s="16"/>
      <c r="N10" s="16"/>
      <c r="O10" s="16">
        <f t="shared" si="10"/>
        <v>51.6</v>
      </c>
      <c r="P10" s="18">
        <v>180</v>
      </c>
      <c r="Q10" s="19">
        <f t="shared" si="11"/>
        <v>12.771317829457365</v>
      </c>
      <c r="R10" s="16">
        <f t="shared" si="12"/>
        <v>9.2829457364341081</v>
      </c>
      <c r="S10" s="16">
        <f>VLOOKUP(A:A,[1]TDSheet!$A:$T,20,0)</f>
        <v>51.2</v>
      </c>
      <c r="T10" s="16">
        <f>VLOOKUP(A:A,[1]TDSheet!$A:$O,15,0)</f>
        <v>48.2</v>
      </c>
      <c r="U10" s="16">
        <f>VLOOKUP(A:A,[3]TDSheet!$A:$D,4,0)</f>
        <v>54</v>
      </c>
      <c r="V10" s="16">
        <v>0</v>
      </c>
      <c r="W10" s="16"/>
      <c r="X10" s="16"/>
      <c r="Y10" s="16">
        <f t="shared" si="13"/>
        <v>180</v>
      </c>
      <c r="Z10" s="16">
        <f>VLOOKUP(A:A,[1]TDSheet!$A:$Z,26,0)</f>
        <v>0</v>
      </c>
      <c r="AA10" s="16">
        <f>Y10/12</f>
        <v>15</v>
      </c>
      <c r="AB10" s="22">
        <f>VLOOKUP(A:A,[1]TDSheet!$A:$AB,28,0)</f>
        <v>0.3</v>
      </c>
      <c r="AC10" s="16">
        <f t="shared" ref="AC10:AC66" si="14">Y10*AB10</f>
        <v>54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1121</v>
      </c>
      <c r="D11" s="8">
        <v>4851</v>
      </c>
      <c r="E11" s="8">
        <v>2404</v>
      </c>
      <c r="F11" s="8">
        <v>3552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2389</v>
      </c>
      <c r="J11" s="16">
        <f t="shared" si="9"/>
        <v>15</v>
      </c>
      <c r="K11" s="16"/>
      <c r="L11" s="16"/>
      <c r="M11" s="16"/>
      <c r="N11" s="16">
        <v>1308</v>
      </c>
      <c r="O11" s="16">
        <f t="shared" si="10"/>
        <v>365.6</v>
      </c>
      <c r="P11" s="18">
        <v>1200</v>
      </c>
      <c r="Q11" s="19">
        <f t="shared" si="11"/>
        <v>12.997811816192559</v>
      </c>
      <c r="R11" s="16">
        <f t="shared" si="12"/>
        <v>9.7155361050328217</v>
      </c>
      <c r="S11" s="16">
        <f>VLOOKUP(A:A,[1]TDSheet!$A:$T,20,0)</f>
        <v>305</v>
      </c>
      <c r="T11" s="16">
        <f>VLOOKUP(A:A,[1]TDSheet!$A:$O,15,0)</f>
        <v>359.4</v>
      </c>
      <c r="U11" s="16">
        <f>VLOOKUP(A:A,[3]TDSheet!$A:$D,4,0)</f>
        <v>388</v>
      </c>
      <c r="V11" s="16">
        <f>VLOOKUP(A:A,[4]TDSheet!$A:$D,4,0)</f>
        <v>576</v>
      </c>
      <c r="W11" s="16"/>
      <c r="X11" s="16"/>
      <c r="Y11" s="16">
        <f t="shared" si="13"/>
        <v>2508</v>
      </c>
      <c r="Z11" s="16">
        <f>VLOOKUP(A:A,[1]TDSheet!$A:$Z,26,0)</f>
        <v>0</v>
      </c>
      <c r="AA11" s="16">
        <f>Y11/12</f>
        <v>209</v>
      </c>
      <c r="AB11" s="22">
        <f>VLOOKUP(A:A,[1]TDSheet!$A:$AB,28,0)</f>
        <v>0.3</v>
      </c>
      <c r="AC11" s="16">
        <f t="shared" si="14"/>
        <v>752.4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1233</v>
      </c>
      <c r="D12" s="8">
        <v>2457</v>
      </c>
      <c r="E12" s="9">
        <v>1793</v>
      </c>
      <c r="F12" s="20">
        <v>1732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1478</v>
      </c>
      <c r="J12" s="16">
        <f t="shared" si="9"/>
        <v>315</v>
      </c>
      <c r="K12" s="16"/>
      <c r="L12" s="16"/>
      <c r="M12" s="16"/>
      <c r="N12" s="16">
        <v>732</v>
      </c>
      <c r="O12" s="16">
        <f t="shared" si="10"/>
        <v>236.2</v>
      </c>
      <c r="P12" s="18">
        <v>1500</v>
      </c>
      <c r="Q12" s="19">
        <f t="shared" si="11"/>
        <v>13.683319220999154</v>
      </c>
      <c r="R12" s="16">
        <f t="shared" si="12"/>
        <v>7.332768839966131</v>
      </c>
      <c r="S12" s="16">
        <f>VLOOKUP(A:A,[1]TDSheet!$A:$T,20,0)</f>
        <v>278</v>
      </c>
      <c r="T12" s="16">
        <f>VLOOKUP(A:A,[1]TDSheet!$A:$O,15,0)</f>
        <v>185</v>
      </c>
      <c r="U12" s="16">
        <f>VLOOKUP(A:A,[3]TDSheet!$A:$D,4,0)</f>
        <v>185</v>
      </c>
      <c r="V12" s="16">
        <f>VLOOKUP(A:A,[4]TDSheet!$A:$D,4,0)</f>
        <v>612</v>
      </c>
      <c r="W12" s="16"/>
      <c r="X12" s="16"/>
      <c r="Y12" s="16">
        <f t="shared" si="13"/>
        <v>2232</v>
      </c>
      <c r="Z12" s="16">
        <f>VLOOKUP(A:A,[1]TDSheet!$A:$Z,26,0)</f>
        <v>0</v>
      </c>
      <c r="AA12" s="16">
        <f>Y12/12</f>
        <v>186</v>
      </c>
      <c r="AB12" s="22">
        <f>VLOOKUP(A:A,[1]TDSheet!$A:$AB,28,0)</f>
        <v>0.3</v>
      </c>
      <c r="AC12" s="16">
        <f t="shared" si="14"/>
        <v>669.6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423</v>
      </c>
      <c r="D13" s="8">
        <v>364</v>
      </c>
      <c r="E13" s="8">
        <v>237</v>
      </c>
      <c r="F13" s="8">
        <v>548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239</v>
      </c>
      <c r="J13" s="16">
        <f t="shared" si="9"/>
        <v>-2</v>
      </c>
      <c r="K13" s="16"/>
      <c r="L13" s="16"/>
      <c r="M13" s="16"/>
      <c r="N13" s="16"/>
      <c r="O13" s="16">
        <f t="shared" si="10"/>
        <v>47.4</v>
      </c>
      <c r="P13" s="18">
        <v>120</v>
      </c>
      <c r="Q13" s="19">
        <f t="shared" si="11"/>
        <v>14.09282700421941</v>
      </c>
      <c r="R13" s="16">
        <f t="shared" si="12"/>
        <v>11.561181434599156</v>
      </c>
      <c r="S13" s="16">
        <f>VLOOKUP(A:A,[1]TDSheet!$A:$T,20,0)</f>
        <v>49.6</v>
      </c>
      <c r="T13" s="16">
        <f>VLOOKUP(A:A,[1]TDSheet!$A:$O,15,0)</f>
        <v>50.6</v>
      </c>
      <c r="U13" s="16">
        <f>VLOOKUP(A:A,[3]TDSheet!$A:$D,4,0)</f>
        <v>71</v>
      </c>
      <c r="V13" s="16">
        <v>0</v>
      </c>
      <c r="W13" s="16"/>
      <c r="X13" s="16"/>
      <c r="Y13" s="16">
        <f t="shared" si="13"/>
        <v>120</v>
      </c>
      <c r="Z13" s="16">
        <f>VLOOKUP(A:A,[1]TDSheet!$A:$Z,26,0)</f>
        <v>0</v>
      </c>
      <c r="AA13" s="16">
        <f>Y13/24</f>
        <v>5</v>
      </c>
      <c r="AB13" s="22">
        <f>VLOOKUP(A:A,[1]TDSheet!$A:$AB,28,0)</f>
        <v>0.09</v>
      </c>
      <c r="AC13" s="16">
        <f t="shared" si="14"/>
        <v>10.799999999999999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/>
      <c r="D14" s="8">
        <v>120.96</v>
      </c>
      <c r="E14" s="8">
        <v>4.4400000000000004</v>
      </c>
      <c r="F14" s="8">
        <v>116.52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23.72</v>
      </c>
      <c r="J14" s="16">
        <f t="shared" si="9"/>
        <v>-19.279999999999998</v>
      </c>
      <c r="K14" s="16"/>
      <c r="L14" s="16"/>
      <c r="M14" s="16"/>
      <c r="N14" s="16"/>
      <c r="O14" s="16">
        <f t="shared" si="10"/>
        <v>0.88800000000000012</v>
      </c>
      <c r="P14" s="18"/>
      <c r="Q14" s="19">
        <f t="shared" si="11"/>
        <v>131.2162162162162</v>
      </c>
      <c r="R14" s="16">
        <f t="shared" si="12"/>
        <v>131.2162162162162</v>
      </c>
      <c r="S14" s="16">
        <f>VLOOKUP(A:A,[1]TDSheet!$A:$T,20,0)</f>
        <v>2.3319999999999999</v>
      </c>
      <c r="T14" s="16">
        <f>VLOOKUP(A:A,[1]TDSheet!$A:$O,15,0)</f>
        <v>0</v>
      </c>
      <c r="U14" s="16">
        <v>0</v>
      </c>
      <c r="V14" s="16">
        <v>0</v>
      </c>
      <c r="W14" s="16"/>
      <c r="X14" s="16"/>
      <c r="Y14" s="16">
        <f t="shared" si="13"/>
        <v>0</v>
      </c>
      <c r="Z14" s="16" t="str">
        <f>VLOOKUP(A:A,[1]TDSheet!$A:$Z,26,0)</f>
        <v>зв?</v>
      </c>
      <c r="AA14" s="16">
        <f>Y14/2.24</f>
        <v>0</v>
      </c>
      <c r="AB14" s="22">
        <f>VLOOKUP(A:A,[1]TDSheet!$A:$AB,28,0)</f>
        <v>1</v>
      </c>
      <c r="AC14" s="16">
        <f t="shared" si="14"/>
        <v>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105</v>
      </c>
      <c r="D15" s="8">
        <v>39</v>
      </c>
      <c r="E15" s="9">
        <v>62.1</v>
      </c>
      <c r="F15" s="20">
        <v>-11.1</v>
      </c>
      <c r="G15" s="15">
        <v>0</v>
      </c>
      <c r="H15" s="1">
        <f>VLOOKUP(A:A,[1]TDSheet!$A:$H,8,0)</f>
        <v>180</v>
      </c>
      <c r="I15" s="16">
        <f>VLOOKUP(A:A,[2]TDSheet!$A:$F,6,0)</f>
        <v>139.702</v>
      </c>
      <c r="J15" s="16">
        <f t="shared" si="9"/>
        <v>-77.602000000000004</v>
      </c>
      <c r="K15" s="16"/>
      <c r="L15" s="16"/>
      <c r="M15" s="16"/>
      <c r="N15" s="16"/>
      <c r="O15" s="16">
        <f t="shared" si="10"/>
        <v>12.42</v>
      </c>
      <c r="P15" s="18"/>
      <c r="Q15" s="19">
        <f t="shared" si="11"/>
        <v>-0.893719806763285</v>
      </c>
      <c r="R15" s="16">
        <f t="shared" si="12"/>
        <v>-0.893719806763285</v>
      </c>
      <c r="S15" s="16">
        <f>VLOOKUP(A:A,[1]TDSheet!$A:$T,20,0)</f>
        <v>15.6</v>
      </c>
      <c r="T15" s="16">
        <f>VLOOKUP(A:A,[1]TDSheet!$A:$O,15,0)</f>
        <v>29.4</v>
      </c>
      <c r="U15" s="16">
        <v>0</v>
      </c>
      <c r="V15" s="16">
        <v>0</v>
      </c>
      <c r="W15" s="16"/>
      <c r="X15" s="16"/>
      <c r="Y15" s="16">
        <f t="shared" si="13"/>
        <v>0</v>
      </c>
      <c r="Z15" s="16" t="str">
        <f>VLOOKUP(A:A,[1]TDSheet!$A:$Z,26,0)</f>
        <v>паша</v>
      </c>
      <c r="AA15" s="16">
        <v>0</v>
      </c>
      <c r="AB15" s="22">
        <v>0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801</v>
      </c>
      <c r="D16" s="8">
        <v>57</v>
      </c>
      <c r="E16" s="9">
        <v>139</v>
      </c>
      <c r="F16" s="20">
        <v>771</v>
      </c>
      <c r="G16" s="1">
        <v>1</v>
      </c>
      <c r="H16" s="1" t="e">
        <f>VLOOKUP(A:A,[1]TDSheet!$A:$H,8,0)</f>
        <v>#N/A</v>
      </c>
      <c r="I16" s="16">
        <f>VLOOKUP(A:A,[2]TDSheet!$A:$F,6,0)</f>
        <v>77.801000000000002</v>
      </c>
      <c r="J16" s="16">
        <f t="shared" si="9"/>
        <v>61.198999999999998</v>
      </c>
      <c r="K16" s="16"/>
      <c r="L16" s="16"/>
      <c r="M16" s="16"/>
      <c r="N16" s="16"/>
      <c r="O16" s="16">
        <f t="shared" si="10"/>
        <v>27.8</v>
      </c>
      <c r="P16" s="18"/>
      <c r="Q16" s="19">
        <f t="shared" si="11"/>
        <v>27.733812949640289</v>
      </c>
      <c r="R16" s="16">
        <f t="shared" si="12"/>
        <v>27.733812949640289</v>
      </c>
      <c r="S16" s="21">
        <v>15.6</v>
      </c>
      <c r="T16" s="21">
        <v>29.4</v>
      </c>
      <c r="U16" s="16">
        <f>VLOOKUP(A:A,[3]TDSheet!$A:$D,4,0)</f>
        <v>64.400000000000006</v>
      </c>
      <c r="V16" s="16">
        <v>0</v>
      </c>
      <c r="W16" s="16"/>
      <c r="X16" s="16"/>
      <c r="Y16" s="16">
        <f t="shared" si="13"/>
        <v>0</v>
      </c>
      <c r="Z16" s="16" t="e">
        <f>VLOOKUP(A:A,[1]TDSheet!$A:$Z,26,0)</f>
        <v>#N/A</v>
      </c>
      <c r="AA16" s="16">
        <f>Y16/3</f>
        <v>0</v>
      </c>
      <c r="AB16" s="22">
        <v>1</v>
      </c>
      <c r="AC16" s="16">
        <f t="shared" si="14"/>
        <v>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203.5</v>
      </c>
      <c r="D17" s="8">
        <v>225.7</v>
      </c>
      <c r="E17" s="8">
        <v>217.6</v>
      </c>
      <c r="F17" s="8">
        <v>204.2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229.40199999999999</v>
      </c>
      <c r="J17" s="16">
        <f t="shared" si="9"/>
        <v>-11.801999999999992</v>
      </c>
      <c r="K17" s="16"/>
      <c r="L17" s="16"/>
      <c r="M17" s="16"/>
      <c r="N17" s="16"/>
      <c r="O17" s="16">
        <f t="shared" si="10"/>
        <v>43.519999999999996</v>
      </c>
      <c r="P17" s="18">
        <v>360</v>
      </c>
      <c r="Q17" s="19">
        <f t="shared" si="11"/>
        <v>12.964154411764708</v>
      </c>
      <c r="R17" s="16">
        <f t="shared" si="12"/>
        <v>4.6920955882352944</v>
      </c>
      <c r="S17" s="16">
        <f>VLOOKUP(A:A,[1]TDSheet!$A:$T,20,0)</f>
        <v>26.639999999999997</v>
      </c>
      <c r="T17" s="16">
        <f>VLOOKUP(A:A,[1]TDSheet!$A:$O,15,0)</f>
        <v>26.6</v>
      </c>
      <c r="U17" s="16">
        <f>VLOOKUP(A:A,[3]TDSheet!$A:$D,4,0)</f>
        <v>51.8</v>
      </c>
      <c r="V17" s="16">
        <v>0</v>
      </c>
      <c r="W17" s="16"/>
      <c r="X17" s="16"/>
      <c r="Y17" s="16">
        <f t="shared" si="13"/>
        <v>360</v>
      </c>
      <c r="Z17" s="16" t="e">
        <f>VLOOKUP(A:A,[1]TDSheet!$A:$Z,26,0)</f>
        <v>#N/A</v>
      </c>
      <c r="AA17" s="16">
        <f>Y17/3.7</f>
        <v>97.297297297297291</v>
      </c>
      <c r="AB17" s="22">
        <f>VLOOKUP(A:A,[1]TDSheet!$A:$AB,28,0)</f>
        <v>1</v>
      </c>
      <c r="AC17" s="16">
        <f t="shared" si="14"/>
        <v>360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96.2</v>
      </c>
      <c r="D18" s="8">
        <v>33.299999999999997</v>
      </c>
      <c r="E18" s="8">
        <v>32.299999999999997</v>
      </c>
      <c r="F18" s="8">
        <v>82.4</v>
      </c>
      <c r="G18" s="1">
        <f>VLOOKUP(A:A,[1]TDSheet!$A:$G,7,0)</f>
        <v>1</v>
      </c>
      <c r="H18" s="1" t="e">
        <f>VLOOKUP(A:A,[1]TDSheet!$A:$H,8,0)</f>
        <v>#N/A</v>
      </c>
      <c r="I18" s="16">
        <f>VLOOKUP(A:A,[2]TDSheet!$A:$F,6,0)</f>
        <v>43.4</v>
      </c>
      <c r="J18" s="16">
        <f t="shared" si="9"/>
        <v>-11.100000000000001</v>
      </c>
      <c r="K18" s="16"/>
      <c r="L18" s="16"/>
      <c r="M18" s="16"/>
      <c r="N18" s="16"/>
      <c r="O18" s="16">
        <f t="shared" si="10"/>
        <v>6.4599999999999991</v>
      </c>
      <c r="P18" s="18"/>
      <c r="Q18" s="19">
        <f t="shared" si="11"/>
        <v>12.75541795665635</v>
      </c>
      <c r="R18" s="16">
        <f t="shared" si="12"/>
        <v>12.75541795665635</v>
      </c>
      <c r="S18" s="16">
        <f>VLOOKUP(A:A,[1]TDSheet!$A:$T,20,0)</f>
        <v>17.759999999999998</v>
      </c>
      <c r="T18" s="16">
        <f>VLOOKUP(A:A,[1]TDSheet!$A:$O,15,0)</f>
        <v>3.7</v>
      </c>
      <c r="U18" s="16">
        <f>VLOOKUP(A:A,[3]TDSheet!$A:$D,4,0)</f>
        <v>7.4</v>
      </c>
      <c r="V18" s="16">
        <v>0</v>
      </c>
      <c r="W18" s="16"/>
      <c r="X18" s="16"/>
      <c r="Y18" s="16">
        <f t="shared" si="13"/>
        <v>0</v>
      </c>
      <c r="Z18" s="16" t="str">
        <f>VLOOKUP(A:A,[1]TDSheet!$A:$Z,26,0)</f>
        <v>паша</v>
      </c>
      <c r="AA18" s="16">
        <f>Y18/3.7</f>
        <v>0</v>
      </c>
      <c r="AB18" s="22">
        <f>VLOOKUP(A:A,[1]TDSheet!$A:$AB,28,0)</f>
        <v>1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155.4</v>
      </c>
      <c r="D19" s="8">
        <v>7.4</v>
      </c>
      <c r="E19" s="8">
        <v>85</v>
      </c>
      <c r="F19" s="8">
        <v>66.599999999999994</v>
      </c>
      <c r="G19" s="1">
        <f>VLOOKUP(A:A,[1]TDSheet!$A:$G,7,0)</f>
        <v>1</v>
      </c>
      <c r="H19" s="1" t="e">
        <f>VLOOKUP(A:A,[1]TDSheet!$A:$H,8,0)</f>
        <v>#N/A</v>
      </c>
      <c r="I19" s="16">
        <f>VLOOKUP(A:A,[2]TDSheet!$A:$F,6,0)</f>
        <v>90.4</v>
      </c>
      <c r="J19" s="16">
        <f t="shared" si="9"/>
        <v>-5.4000000000000057</v>
      </c>
      <c r="K19" s="16"/>
      <c r="L19" s="16"/>
      <c r="M19" s="16"/>
      <c r="N19" s="16"/>
      <c r="O19" s="16">
        <f t="shared" si="10"/>
        <v>17</v>
      </c>
      <c r="P19" s="18">
        <v>150</v>
      </c>
      <c r="Q19" s="19">
        <f t="shared" si="11"/>
        <v>12.741176470588234</v>
      </c>
      <c r="R19" s="16">
        <f t="shared" si="12"/>
        <v>3.9176470588235293</v>
      </c>
      <c r="S19" s="16">
        <f>VLOOKUP(A:A,[1]TDSheet!$A:$T,20,0)</f>
        <v>0</v>
      </c>
      <c r="T19" s="16">
        <f>VLOOKUP(A:A,[1]TDSheet!$A:$O,15,0)</f>
        <v>17</v>
      </c>
      <c r="U19" s="16">
        <f>VLOOKUP(A:A,[3]TDSheet!$A:$D,4,0)</f>
        <v>7.4</v>
      </c>
      <c r="V19" s="16">
        <v>0</v>
      </c>
      <c r="W19" s="16"/>
      <c r="X19" s="16"/>
      <c r="Y19" s="16">
        <f t="shared" si="13"/>
        <v>150</v>
      </c>
      <c r="Z19" s="16" t="e">
        <f>VLOOKUP(A:A,[1]TDSheet!$A:$Z,26,0)</f>
        <v>#N/A</v>
      </c>
      <c r="AA19" s="16">
        <f>Y19/3.5</f>
        <v>42.857142857142854</v>
      </c>
      <c r="AB19" s="22">
        <f>VLOOKUP(A:A,[1]TDSheet!$A:$AB,28,0)</f>
        <v>1</v>
      </c>
      <c r="AC19" s="16">
        <f t="shared" si="14"/>
        <v>150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213.5</v>
      </c>
      <c r="D20" s="8">
        <v>374</v>
      </c>
      <c r="E20" s="8">
        <v>130.19999999999999</v>
      </c>
      <c r="F20" s="8">
        <v>435.3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158.40100000000001</v>
      </c>
      <c r="J20" s="16">
        <f t="shared" si="9"/>
        <v>-28.201000000000022</v>
      </c>
      <c r="K20" s="16"/>
      <c r="L20" s="16"/>
      <c r="M20" s="16"/>
      <c r="N20" s="16"/>
      <c r="O20" s="16">
        <f t="shared" si="10"/>
        <v>26.04</v>
      </c>
      <c r="P20" s="18"/>
      <c r="Q20" s="19">
        <f t="shared" si="11"/>
        <v>16.716589861751153</v>
      </c>
      <c r="R20" s="16">
        <f t="shared" si="12"/>
        <v>16.716589861751153</v>
      </c>
      <c r="S20" s="16">
        <f>VLOOKUP(A:A,[1]TDSheet!$A:$T,20,0)</f>
        <v>43.3</v>
      </c>
      <c r="T20" s="16">
        <f>VLOOKUP(A:A,[1]TDSheet!$A:$O,15,0)</f>
        <v>45.44</v>
      </c>
      <c r="U20" s="16">
        <f>VLOOKUP(A:A,[3]TDSheet!$A:$D,4,0)</f>
        <v>16.5</v>
      </c>
      <c r="V20" s="16">
        <v>0</v>
      </c>
      <c r="W20" s="16"/>
      <c r="X20" s="16"/>
      <c r="Y20" s="16">
        <f t="shared" si="13"/>
        <v>0</v>
      </c>
      <c r="Z20" s="16" t="e">
        <f>VLOOKUP(A:A,[1]TDSheet!$A:$Z,26,0)</f>
        <v>#N/A</v>
      </c>
      <c r="AA20" s="16">
        <f>Y20/5.5</f>
        <v>0</v>
      </c>
      <c r="AB20" s="22">
        <f>VLOOKUP(A:A,[1]TDSheet!$A:$AB,28,0)</f>
        <v>1</v>
      </c>
      <c r="AC20" s="16">
        <f t="shared" si="14"/>
        <v>0</v>
      </c>
      <c r="AD20" s="16"/>
      <c r="AE20" s="16"/>
    </row>
    <row r="21" spans="1:31" s="1" customFormat="1" ht="11.1" customHeight="1" outlineLevel="1" x14ac:dyDescent="0.2">
      <c r="A21" s="7" t="s">
        <v>46</v>
      </c>
      <c r="B21" s="7" t="s">
        <v>8</v>
      </c>
      <c r="C21" s="8"/>
      <c r="D21" s="8">
        <v>17.5</v>
      </c>
      <c r="E21" s="8">
        <v>0</v>
      </c>
      <c r="F21" s="8">
        <v>17.5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3.7</v>
      </c>
      <c r="J21" s="16">
        <f t="shared" si="9"/>
        <v>-3.7</v>
      </c>
      <c r="K21" s="16"/>
      <c r="L21" s="16"/>
      <c r="M21" s="16"/>
      <c r="N21" s="16"/>
      <c r="O21" s="16">
        <f t="shared" si="10"/>
        <v>0</v>
      </c>
      <c r="P21" s="18"/>
      <c r="Q21" s="19" t="e">
        <f t="shared" si="11"/>
        <v>#DIV/0!</v>
      </c>
      <c r="R21" s="16" t="e">
        <f t="shared" si="12"/>
        <v>#DIV/0!</v>
      </c>
      <c r="S21" s="16">
        <f>VLOOKUP(A:A,[1]TDSheet!$A:$T,20,0)</f>
        <v>1.4</v>
      </c>
      <c r="T21" s="16">
        <f>VLOOKUP(A:A,[1]TDSheet!$A:$O,15,0)</f>
        <v>0.8</v>
      </c>
      <c r="U21" s="16">
        <v>0</v>
      </c>
      <c r="V21" s="16">
        <v>0</v>
      </c>
      <c r="W21" s="16"/>
      <c r="X21" s="16"/>
      <c r="Y21" s="16">
        <f t="shared" si="13"/>
        <v>0</v>
      </c>
      <c r="Z21" s="16" t="e">
        <f>VLOOKUP(A:A,[1]TDSheet!$A:$Z,26,0)</f>
        <v>#N/A</v>
      </c>
      <c r="AA21" s="16">
        <f>Y21/3.7</f>
        <v>0</v>
      </c>
      <c r="AB21" s="22">
        <f>VLOOKUP(A:A,[1]TDSheet!$A:$AB,28,0)</f>
        <v>1</v>
      </c>
      <c r="AC21" s="16">
        <f t="shared" si="14"/>
        <v>0</v>
      </c>
      <c r="AD21" s="16"/>
      <c r="AE21" s="16"/>
    </row>
    <row r="22" spans="1:31" s="1" customFormat="1" ht="11.1" customHeight="1" outlineLevel="1" x14ac:dyDescent="0.2">
      <c r="A22" s="7" t="s">
        <v>14</v>
      </c>
      <c r="B22" s="7" t="s">
        <v>9</v>
      </c>
      <c r="C22" s="8">
        <v>521</v>
      </c>
      <c r="D22" s="8">
        <v>768</v>
      </c>
      <c r="E22" s="8">
        <v>432</v>
      </c>
      <c r="F22" s="8">
        <v>823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465</v>
      </c>
      <c r="J22" s="16">
        <f t="shared" si="9"/>
        <v>-33</v>
      </c>
      <c r="K22" s="16"/>
      <c r="L22" s="16"/>
      <c r="M22" s="16"/>
      <c r="N22" s="16"/>
      <c r="O22" s="16">
        <f t="shared" si="10"/>
        <v>86.4</v>
      </c>
      <c r="P22" s="18">
        <v>240</v>
      </c>
      <c r="Q22" s="19">
        <f t="shared" si="11"/>
        <v>12.30324074074074</v>
      </c>
      <c r="R22" s="16">
        <f t="shared" si="12"/>
        <v>9.5254629629629619</v>
      </c>
      <c r="S22" s="16">
        <f>VLOOKUP(A:A,[1]TDSheet!$A:$T,20,0)</f>
        <v>86.6</v>
      </c>
      <c r="T22" s="16">
        <f>VLOOKUP(A:A,[1]TDSheet!$A:$O,15,0)</f>
        <v>84.6</v>
      </c>
      <c r="U22" s="16">
        <f>VLOOKUP(A:A,[3]TDSheet!$A:$D,4,0)</f>
        <v>76</v>
      </c>
      <c r="V22" s="16">
        <v>0</v>
      </c>
      <c r="W22" s="16"/>
      <c r="X22" s="16"/>
      <c r="Y22" s="16">
        <f t="shared" si="13"/>
        <v>240</v>
      </c>
      <c r="Z22" s="16" t="str">
        <f>VLOOKUP(A:A,[1]TDSheet!$A:$Z,26,0)</f>
        <v>яб</v>
      </c>
      <c r="AA22" s="16">
        <f>Y22/12</f>
        <v>20</v>
      </c>
      <c r="AB22" s="22">
        <f>VLOOKUP(A:A,[1]TDSheet!$A:$AB,28,0)</f>
        <v>0.25</v>
      </c>
      <c r="AC22" s="16">
        <f t="shared" si="14"/>
        <v>60</v>
      </c>
      <c r="AD22" s="16"/>
      <c r="AE22" s="16"/>
    </row>
    <row r="23" spans="1:31" s="1" customFormat="1" ht="11.1" customHeight="1" outlineLevel="1" x14ac:dyDescent="0.2">
      <c r="A23" s="7" t="s">
        <v>15</v>
      </c>
      <c r="B23" s="7" t="s">
        <v>9</v>
      </c>
      <c r="C23" s="8">
        <v>830</v>
      </c>
      <c r="D23" s="8">
        <v>1799</v>
      </c>
      <c r="E23" s="8">
        <v>1366</v>
      </c>
      <c r="F23" s="8">
        <v>1235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1337</v>
      </c>
      <c r="J23" s="16">
        <f t="shared" si="9"/>
        <v>29</v>
      </c>
      <c r="K23" s="16"/>
      <c r="L23" s="16"/>
      <c r="M23" s="16"/>
      <c r="N23" s="16">
        <v>372</v>
      </c>
      <c r="O23" s="16">
        <f t="shared" si="10"/>
        <v>184.4</v>
      </c>
      <c r="P23" s="18">
        <v>1500</v>
      </c>
      <c r="Q23" s="19">
        <f t="shared" si="11"/>
        <v>14.831887201735357</v>
      </c>
      <c r="R23" s="16">
        <f t="shared" si="12"/>
        <v>6.6973969631236443</v>
      </c>
      <c r="S23" s="16">
        <f>VLOOKUP(A:A,[1]TDSheet!$A:$T,20,0)</f>
        <v>157.19999999999999</v>
      </c>
      <c r="T23" s="16">
        <f>VLOOKUP(A:A,[1]TDSheet!$A:$O,15,0)</f>
        <v>156</v>
      </c>
      <c r="U23" s="16">
        <f>VLOOKUP(A:A,[3]TDSheet!$A:$D,4,0)</f>
        <v>165</v>
      </c>
      <c r="V23" s="16">
        <f>VLOOKUP(A:A,[4]TDSheet!$A:$D,4,0)</f>
        <v>444</v>
      </c>
      <c r="W23" s="16"/>
      <c r="X23" s="16"/>
      <c r="Y23" s="16">
        <f t="shared" si="13"/>
        <v>1872</v>
      </c>
      <c r="Z23" s="16">
        <f>VLOOKUP(A:A,[1]TDSheet!$A:$Z,26,0)</f>
        <v>0</v>
      </c>
      <c r="AA23" s="16">
        <f>Y23/12</f>
        <v>156</v>
      </c>
      <c r="AB23" s="22">
        <f>VLOOKUP(A:A,[1]TDSheet!$A:$AB,28,0)</f>
        <v>0.25</v>
      </c>
      <c r="AC23" s="16">
        <f t="shared" si="14"/>
        <v>468</v>
      </c>
      <c r="AD23" s="16"/>
      <c r="AE23" s="16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676.8</v>
      </c>
      <c r="D24" s="8">
        <v>19.600000000000001</v>
      </c>
      <c r="E24" s="8">
        <v>89.5</v>
      </c>
      <c r="F24" s="8">
        <v>601.5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99.003</v>
      </c>
      <c r="J24" s="16">
        <f t="shared" si="9"/>
        <v>-9.5030000000000001</v>
      </c>
      <c r="K24" s="16"/>
      <c r="L24" s="16"/>
      <c r="M24" s="16"/>
      <c r="N24" s="16"/>
      <c r="O24" s="16">
        <f t="shared" si="10"/>
        <v>17.899999999999999</v>
      </c>
      <c r="P24" s="18"/>
      <c r="Q24" s="19">
        <f t="shared" si="11"/>
        <v>33.603351955307268</v>
      </c>
      <c r="R24" s="16">
        <f t="shared" si="12"/>
        <v>33.603351955307268</v>
      </c>
      <c r="S24" s="16">
        <f>VLOOKUP(A:A,[1]TDSheet!$A:$T,20,0)</f>
        <v>13</v>
      </c>
      <c r="T24" s="16">
        <f>VLOOKUP(A:A,[1]TDSheet!$A:$O,15,0)</f>
        <v>23.4</v>
      </c>
      <c r="U24" s="16">
        <f>VLOOKUP(A:A,[3]TDSheet!$A:$D,4,0)</f>
        <v>12.8</v>
      </c>
      <c r="V24" s="16">
        <v>0</v>
      </c>
      <c r="W24" s="16"/>
      <c r="X24" s="16"/>
      <c r="Y24" s="16">
        <f t="shared" si="13"/>
        <v>0</v>
      </c>
      <c r="Z24" s="23" t="str">
        <f>VLOOKUP(A:A,[1]TDSheet!$A:$Z,26,0)</f>
        <v>паша</v>
      </c>
      <c r="AA24" s="16">
        <f>Y24/1.8</f>
        <v>0</v>
      </c>
      <c r="AB24" s="22">
        <f>VLOOKUP(A:A,[1]TDSheet!$A:$AB,28,0)</f>
        <v>1</v>
      </c>
      <c r="AC24" s="16">
        <f t="shared" si="14"/>
        <v>0</v>
      </c>
      <c r="AD24" s="16"/>
      <c r="AE24" s="16"/>
    </row>
    <row r="25" spans="1:31" s="1" customFormat="1" ht="11.1" customHeight="1" outlineLevel="1" x14ac:dyDescent="0.2">
      <c r="A25" s="7" t="s">
        <v>48</v>
      </c>
      <c r="B25" s="7" t="s">
        <v>8</v>
      </c>
      <c r="C25" s="8">
        <v>48.9</v>
      </c>
      <c r="D25" s="8">
        <v>397</v>
      </c>
      <c r="E25" s="8">
        <v>99.9</v>
      </c>
      <c r="F25" s="8">
        <v>292.3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109.62</v>
      </c>
      <c r="J25" s="16">
        <f t="shared" si="9"/>
        <v>-9.7199999999999989</v>
      </c>
      <c r="K25" s="16"/>
      <c r="L25" s="16"/>
      <c r="M25" s="16"/>
      <c r="N25" s="16"/>
      <c r="O25" s="16">
        <f t="shared" si="10"/>
        <v>19.98</v>
      </c>
      <c r="P25" s="18"/>
      <c r="Q25" s="19">
        <f t="shared" si="11"/>
        <v>14.62962962962963</v>
      </c>
      <c r="R25" s="16">
        <f t="shared" si="12"/>
        <v>14.62962962962963</v>
      </c>
      <c r="S25" s="16">
        <f>VLOOKUP(A:A,[1]TDSheet!$A:$T,20,0)</f>
        <v>20.7</v>
      </c>
      <c r="T25" s="16">
        <f>VLOOKUP(A:A,[1]TDSheet!$A:$O,15,0)</f>
        <v>27.580000000000002</v>
      </c>
      <c r="U25" s="16">
        <f>VLOOKUP(A:A,[3]TDSheet!$A:$D,4,0)</f>
        <v>11.1</v>
      </c>
      <c r="V25" s="16">
        <v>0</v>
      </c>
      <c r="W25" s="16"/>
      <c r="X25" s="16"/>
      <c r="Y25" s="16">
        <f t="shared" si="13"/>
        <v>0</v>
      </c>
      <c r="Z25" s="16" t="e">
        <f>VLOOKUP(A:A,[1]TDSheet!$A:$Z,26,0)</f>
        <v>#N/A</v>
      </c>
      <c r="AA25" s="16">
        <f>Y25/3.7</f>
        <v>0</v>
      </c>
      <c r="AB25" s="22">
        <f>VLOOKUP(A:A,[1]TDSheet!$A:$AB,28,0)</f>
        <v>1</v>
      </c>
      <c r="AC25" s="16">
        <f t="shared" si="14"/>
        <v>0</v>
      </c>
      <c r="AD25" s="16"/>
      <c r="AE25" s="16"/>
    </row>
    <row r="26" spans="1:31" s="1" customFormat="1" ht="11.1" customHeight="1" outlineLevel="1" x14ac:dyDescent="0.2">
      <c r="A26" s="7" t="s">
        <v>16</v>
      </c>
      <c r="B26" s="7" t="s">
        <v>9</v>
      </c>
      <c r="C26" s="8">
        <v>1456</v>
      </c>
      <c r="D26" s="8">
        <v>5100</v>
      </c>
      <c r="E26" s="8">
        <v>1801</v>
      </c>
      <c r="F26" s="8">
        <v>4719</v>
      </c>
      <c r="G26" s="1" t="str">
        <f>VLOOKUP(A:A,[1]TDSheet!$A:$G,7,0)</f>
        <v>пуд</v>
      </c>
      <c r="H26" s="1">
        <f>VLOOKUP(A:A,[1]TDSheet!$A:$H,8,0)</f>
        <v>180</v>
      </c>
      <c r="I26" s="16">
        <f>VLOOKUP(A:A,[2]TDSheet!$A:$F,6,0)</f>
        <v>1808</v>
      </c>
      <c r="J26" s="16">
        <f t="shared" si="9"/>
        <v>-7</v>
      </c>
      <c r="K26" s="16"/>
      <c r="L26" s="16"/>
      <c r="M26" s="16"/>
      <c r="N26" s="16"/>
      <c r="O26" s="16">
        <f t="shared" si="10"/>
        <v>360.2</v>
      </c>
      <c r="P26" s="18"/>
      <c r="Q26" s="19">
        <f t="shared" si="11"/>
        <v>13.10105496946141</v>
      </c>
      <c r="R26" s="16">
        <f t="shared" si="12"/>
        <v>13.10105496946141</v>
      </c>
      <c r="S26" s="16">
        <f>VLOOKUP(A:A,[1]TDSheet!$A:$T,20,0)</f>
        <v>376</v>
      </c>
      <c r="T26" s="16">
        <f>VLOOKUP(A:A,[1]TDSheet!$A:$O,15,0)</f>
        <v>425.4</v>
      </c>
      <c r="U26" s="16">
        <f>VLOOKUP(A:A,[3]TDSheet!$A:$D,4,0)</f>
        <v>467</v>
      </c>
      <c r="V26" s="16">
        <v>0</v>
      </c>
      <c r="W26" s="16"/>
      <c r="X26" s="16"/>
      <c r="Y26" s="16">
        <f t="shared" si="13"/>
        <v>0</v>
      </c>
      <c r="Z26" s="16">
        <f>VLOOKUP(A:A,[1]TDSheet!$A:$Z,26,0)</f>
        <v>0</v>
      </c>
      <c r="AA26" s="16">
        <f>Y26/12</f>
        <v>0</v>
      </c>
      <c r="AB26" s="22">
        <f>VLOOKUP(A:A,[1]TDSheet!$A:$AB,28,0)</f>
        <v>0.25</v>
      </c>
      <c r="AC26" s="16">
        <f t="shared" si="14"/>
        <v>0</v>
      </c>
      <c r="AD26" s="16"/>
      <c r="AE26" s="16"/>
    </row>
    <row r="27" spans="1:31" s="1" customFormat="1" ht="11.1" customHeight="1" outlineLevel="1" x14ac:dyDescent="0.2">
      <c r="A27" s="7" t="s">
        <v>17</v>
      </c>
      <c r="B27" s="7" t="s">
        <v>9</v>
      </c>
      <c r="C27" s="8">
        <v>1531</v>
      </c>
      <c r="D27" s="8">
        <v>5206</v>
      </c>
      <c r="E27" s="8">
        <v>2170</v>
      </c>
      <c r="F27" s="8">
        <v>4524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2214</v>
      </c>
      <c r="J27" s="16">
        <f t="shared" si="9"/>
        <v>-44</v>
      </c>
      <c r="K27" s="16"/>
      <c r="L27" s="16"/>
      <c r="M27" s="16"/>
      <c r="N27" s="16"/>
      <c r="O27" s="16">
        <f t="shared" si="10"/>
        <v>434</v>
      </c>
      <c r="P27" s="18">
        <v>720</v>
      </c>
      <c r="Q27" s="19">
        <f t="shared" si="11"/>
        <v>12.08294930875576</v>
      </c>
      <c r="R27" s="16">
        <f t="shared" si="12"/>
        <v>10.423963133640553</v>
      </c>
      <c r="S27" s="16">
        <f>VLOOKUP(A:A,[1]TDSheet!$A:$T,20,0)</f>
        <v>401.8</v>
      </c>
      <c r="T27" s="16">
        <f>VLOOKUP(A:A,[1]TDSheet!$A:$O,15,0)</f>
        <v>440.8</v>
      </c>
      <c r="U27" s="16">
        <f>VLOOKUP(A:A,[3]TDSheet!$A:$D,4,0)</f>
        <v>451</v>
      </c>
      <c r="V27" s="16">
        <v>0</v>
      </c>
      <c r="W27" s="16"/>
      <c r="X27" s="16"/>
      <c r="Y27" s="16">
        <f t="shared" si="13"/>
        <v>720</v>
      </c>
      <c r="Z27" s="16">
        <f>VLOOKUP(A:A,[1]TDSheet!$A:$Z,26,0)</f>
        <v>0</v>
      </c>
      <c r="AA27" s="16">
        <f>Y27/6</f>
        <v>120</v>
      </c>
      <c r="AB27" s="22">
        <f>VLOOKUP(A:A,[1]TDSheet!$A:$AB,28,0)</f>
        <v>0.25</v>
      </c>
      <c r="AC27" s="16">
        <f t="shared" si="14"/>
        <v>180</v>
      </c>
      <c r="AD27" s="16"/>
      <c r="AE27" s="16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1103</v>
      </c>
      <c r="D28" s="8">
        <v>4371</v>
      </c>
      <c r="E28" s="8">
        <v>1567</v>
      </c>
      <c r="F28" s="8">
        <v>3867</v>
      </c>
      <c r="G28" s="1">
        <f>VLOOKUP(A:A,[1]TDSheet!$A:$G,7,0)</f>
        <v>1</v>
      </c>
      <c r="H28" s="1">
        <f>VLOOKUP(A:A,[1]TDSheet!$A:$H,8,0)</f>
        <v>180</v>
      </c>
      <c r="I28" s="16">
        <f>VLOOKUP(A:A,[2]TDSheet!$A:$F,6,0)</f>
        <v>1560</v>
      </c>
      <c r="J28" s="16">
        <f t="shared" si="9"/>
        <v>7</v>
      </c>
      <c r="K28" s="16"/>
      <c r="L28" s="16"/>
      <c r="M28" s="16"/>
      <c r="N28" s="16"/>
      <c r="O28" s="16">
        <f t="shared" si="10"/>
        <v>313.39999999999998</v>
      </c>
      <c r="P28" s="18"/>
      <c r="Q28" s="19">
        <f t="shared" si="11"/>
        <v>12.338864071474156</v>
      </c>
      <c r="R28" s="16">
        <f t="shared" si="12"/>
        <v>12.338864071474156</v>
      </c>
      <c r="S28" s="16">
        <f>VLOOKUP(A:A,[1]TDSheet!$A:$T,20,0)</f>
        <v>303.8</v>
      </c>
      <c r="T28" s="16">
        <f>VLOOKUP(A:A,[1]TDSheet!$A:$O,15,0)</f>
        <v>360</v>
      </c>
      <c r="U28" s="16">
        <f>VLOOKUP(A:A,[3]TDSheet!$A:$D,4,0)</f>
        <v>347</v>
      </c>
      <c r="V28" s="16">
        <v>0</v>
      </c>
      <c r="W28" s="16"/>
      <c r="X28" s="16"/>
      <c r="Y28" s="16">
        <f t="shared" si="13"/>
        <v>0</v>
      </c>
      <c r="Z28" s="16">
        <f>VLOOKUP(A:A,[1]TDSheet!$A:$Z,26,0)</f>
        <v>0</v>
      </c>
      <c r="AA28" s="16">
        <f>Y28/12</f>
        <v>0</v>
      </c>
      <c r="AB28" s="22">
        <f>VLOOKUP(A:A,[1]TDSheet!$A:$AB,28,0)</f>
        <v>0.25</v>
      </c>
      <c r="AC28" s="16">
        <f t="shared" si="14"/>
        <v>0</v>
      </c>
      <c r="AD28" s="16"/>
      <c r="AE28" s="16"/>
    </row>
    <row r="29" spans="1:31" s="1" customFormat="1" ht="11.1" customHeight="1" outlineLevel="1" x14ac:dyDescent="0.2">
      <c r="A29" s="7" t="s">
        <v>49</v>
      </c>
      <c r="B29" s="7" t="s">
        <v>8</v>
      </c>
      <c r="C29" s="8">
        <v>397</v>
      </c>
      <c r="D29" s="8">
        <v>1002</v>
      </c>
      <c r="E29" s="8">
        <v>376</v>
      </c>
      <c r="F29" s="8">
        <v>871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417.00099999999998</v>
      </c>
      <c r="J29" s="16">
        <f t="shared" si="9"/>
        <v>-41.000999999999976</v>
      </c>
      <c r="K29" s="16"/>
      <c r="L29" s="16"/>
      <c r="M29" s="16"/>
      <c r="N29" s="16"/>
      <c r="O29" s="16">
        <f t="shared" si="10"/>
        <v>75.2</v>
      </c>
      <c r="P29" s="18">
        <v>250</v>
      </c>
      <c r="Q29" s="19">
        <f t="shared" si="11"/>
        <v>14.906914893617021</v>
      </c>
      <c r="R29" s="16">
        <f t="shared" si="12"/>
        <v>11.582446808510637</v>
      </c>
      <c r="S29" s="16">
        <f>VLOOKUP(A:A,[1]TDSheet!$A:$T,20,0)</f>
        <v>0</v>
      </c>
      <c r="T29" s="16">
        <f>VLOOKUP(A:A,[1]TDSheet!$A:$O,15,0)</f>
        <v>85</v>
      </c>
      <c r="U29" s="16">
        <f>VLOOKUP(A:A,[3]TDSheet!$A:$D,4,0)</f>
        <v>66</v>
      </c>
      <c r="V29" s="16">
        <v>0</v>
      </c>
      <c r="W29" s="16"/>
      <c r="X29" s="16"/>
      <c r="Y29" s="16">
        <f t="shared" si="13"/>
        <v>250</v>
      </c>
      <c r="Z29" s="16" t="e">
        <f>VLOOKUP(A:A,[1]TDSheet!$A:$Z,26,0)</f>
        <v>#N/A</v>
      </c>
      <c r="AA29" s="16">
        <f>Y29/6</f>
        <v>41.666666666666664</v>
      </c>
      <c r="AB29" s="22">
        <f>VLOOKUP(A:A,[1]TDSheet!$A:$AB,28,0)</f>
        <v>1</v>
      </c>
      <c r="AC29" s="16">
        <f t="shared" si="14"/>
        <v>250</v>
      </c>
      <c r="AD29" s="16"/>
      <c r="AE29" s="16"/>
    </row>
    <row r="30" spans="1:31" s="1" customFormat="1" ht="21.95" customHeight="1" outlineLevel="1" x14ac:dyDescent="0.2">
      <c r="A30" s="7" t="s">
        <v>50</v>
      </c>
      <c r="B30" s="7" t="s">
        <v>9</v>
      </c>
      <c r="C30" s="8">
        <v>97</v>
      </c>
      <c r="D30" s="8">
        <v>10</v>
      </c>
      <c r="E30" s="8">
        <v>76</v>
      </c>
      <c r="F30" s="8">
        <v>22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85</v>
      </c>
      <c r="J30" s="16">
        <f t="shared" si="9"/>
        <v>-9</v>
      </c>
      <c r="K30" s="16"/>
      <c r="L30" s="16"/>
      <c r="M30" s="16"/>
      <c r="N30" s="16"/>
      <c r="O30" s="16">
        <f t="shared" si="10"/>
        <v>15.2</v>
      </c>
      <c r="P30" s="18"/>
      <c r="Q30" s="19">
        <f t="shared" si="11"/>
        <v>1.4473684210526316</v>
      </c>
      <c r="R30" s="16">
        <f t="shared" si="12"/>
        <v>1.4473684210526316</v>
      </c>
      <c r="S30" s="16">
        <f>VLOOKUP(A:A,[1]TDSheet!$A:$T,20,0)</f>
        <v>2.2000000000000002</v>
      </c>
      <c r="T30" s="16">
        <f>VLOOKUP(A:A,[1]TDSheet!$A:$O,15,0)</f>
        <v>11.2</v>
      </c>
      <c r="U30" s="16">
        <f>VLOOKUP(A:A,[3]TDSheet!$A:$D,4,0)</f>
        <v>11</v>
      </c>
      <c r="V30" s="16">
        <v>0</v>
      </c>
      <c r="W30" s="16"/>
      <c r="X30" s="16"/>
      <c r="Y30" s="16">
        <f t="shared" si="13"/>
        <v>0</v>
      </c>
      <c r="Z30" s="16" t="str">
        <f>VLOOKUP(A:A,[1]TDSheet!$A:$Z,26,0)</f>
        <v>вывод</v>
      </c>
      <c r="AA30" s="16">
        <v>0</v>
      </c>
      <c r="AB30" s="22">
        <f>VLOOKUP(A:A,[1]TDSheet!$A:$AB,28,0)</f>
        <v>0</v>
      </c>
      <c r="AC30" s="16">
        <f t="shared" si="14"/>
        <v>0</v>
      </c>
      <c r="AD30" s="16"/>
      <c r="AE30" s="16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587</v>
      </c>
      <c r="D31" s="8">
        <v>572</v>
      </c>
      <c r="E31" s="8">
        <v>461</v>
      </c>
      <c r="F31" s="8">
        <v>689</v>
      </c>
      <c r="G31" s="1" t="str">
        <f>VLOOKUP(A:A,[1]TDSheet!$A:$G,7,0)</f>
        <v>яб</v>
      </c>
      <c r="H31" s="1">
        <f>VLOOKUP(A:A,[1]TDSheet!$A:$H,8,0)</f>
        <v>180</v>
      </c>
      <c r="I31" s="16">
        <f>VLOOKUP(A:A,[2]TDSheet!$A:$F,6,0)</f>
        <v>466</v>
      </c>
      <c r="J31" s="16">
        <f t="shared" si="9"/>
        <v>-5</v>
      </c>
      <c r="K31" s="16"/>
      <c r="L31" s="16"/>
      <c r="M31" s="16"/>
      <c r="N31" s="16"/>
      <c r="O31" s="16">
        <f t="shared" si="10"/>
        <v>92.2</v>
      </c>
      <c r="P31" s="18">
        <v>480</v>
      </c>
      <c r="Q31" s="19">
        <f t="shared" si="11"/>
        <v>12.678958785249458</v>
      </c>
      <c r="R31" s="16">
        <f t="shared" si="12"/>
        <v>7.4728850325379605</v>
      </c>
      <c r="S31" s="16">
        <f>VLOOKUP(A:A,[1]TDSheet!$A:$T,20,0)</f>
        <v>100.6</v>
      </c>
      <c r="T31" s="16">
        <f>VLOOKUP(A:A,[1]TDSheet!$A:$O,15,0)</f>
        <v>83.4</v>
      </c>
      <c r="U31" s="16">
        <f>VLOOKUP(A:A,[3]TDSheet!$A:$D,4,0)</f>
        <v>99</v>
      </c>
      <c r="V31" s="16">
        <v>0</v>
      </c>
      <c r="W31" s="16"/>
      <c r="X31" s="16"/>
      <c r="Y31" s="16">
        <f t="shared" si="13"/>
        <v>480</v>
      </c>
      <c r="Z31" s="16" t="str">
        <f>VLOOKUP(A:A,[1]TDSheet!$A:$Z,26,0)</f>
        <v>яб</v>
      </c>
      <c r="AA31" s="16">
        <f>Y31/8</f>
        <v>60</v>
      </c>
      <c r="AB31" s="22">
        <f>VLOOKUP(A:A,[1]TDSheet!$A:$AB,28,0)</f>
        <v>0.75</v>
      </c>
      <c r="AC31" s="16">
        <f t="shared" si="14"/>
        <v>360</v>
      </c>
      <c r="AD31" s="16"/>
      <c r="AE31" s="16"/>
    </row>
    <row r="32" spans="1:31" s="1" customFormat="1" ht="11.1" customHeight="1" outlineLevel="1" x14ac:dyDescent="0.2">
      <c r="A32" s="7" t="s">
        <v>51</v>
      </c>
      <c r="B32" s="7" t="s">
        <v>9</v>
      </c>
      <c r="C32" s="8">
        <v>121</v>
      </c>
      <c r="D32" s="8">
        <v>164</v>
      </c>
      <c r="E32" s="8">
        <v>89</v>
      </c>
      <c r="F32" s="8">
        <v>191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93</v>
      </c>
      <c r="J32" s="16">
        <f t="shared" si="9"/>
        <v>-4</v>
      </c>
      <c r="K32" s="16"/>
      <c r="L32" s="16"/>
      <c r="M32" s="16"/>
      <c r="N32" s="16"/>
      <c r="O32" s="16">
        <f t="shared" si="10"/>
        <v>17.8</v>
      </c>
      <c r="P32" s="18">
        <v>80</v>
      </c>
      <c r="Q32" s="19">
        <f t="shared" si="11"/>
        <v>15.224719101123595</v>
      </c>
      <c r="R32" s="16">
        <f t="shared" si="12"/>
        <v>10.730337078651685</v>
      </c>
      <c r="S32" s="16">
        <f>VLOOKUP(A:A,[1]TDSheet!$A:$T,20,0)</f>
        <v>18.600000000000001</v>
      </c>
      <c r="T32" s="16">
        <f>VLOOKUP(A:A,[1]TDSheet!$A:$O,15,0)</f>
        <v>20.2</v>
      </c>
      <c r="U32" s="16">
        <f>VLOOKUP(A:A,[3]TDSheet!$A:$D,4,0)</f>
        <v>31</v>
      </c>
      <c r="V32" s="16">
        <v>0</v>
      </c>
      <c r="W32" s="16"/>
      <c r="X32" s="16"/>
      <c r="Y32" s="16">
        <f t="shared" si="13"/>
        <v>80</v>
      </c>
      <c r="Z32" s="16">
        <f>VLOOKUP(A:A,[1]TDSheet!$A:$Z,26,0)</f>
        <v>0</v>
      </c>
      <c r="AA32" s="16">
        <f>Y32/16</f>
        <v>5</v>
      </c>
      <c r="AB32" s="22">
        <f>VLOOKUP(A:A,[1]TDSheet!$A:$AB,28,0)</f>
        <v>0.43</v>
      </c>
      <c r="AC32" s="16">
        <f t="shared" si="14"/>
        <v>34.4</v>
      </c>
      <c r="AD32" s="16"/>
      <c r="AE32" s="16"/>
    </row>
    <row r="33" spans="1:31" s="1" customFormat="1" ht="11.1" customHeight="1" outlineLevel="1" x14ac:dyDescent="0.2">
      <c r="A33" s="7" t="s">
        <v>20</v>
      </c>
      <c r="B33" s="7" t="s">
        <v>9</v>
      </c>
      <c r="C33" s="8">
        <v>1391</v>
      </c>
      <c r="D33" s="8">
        <v>620</v>
      </c>
      <c r="E33" s="8">
        <v>780</v>
      </c>
      <c r="F33" s="8">
        <v>1213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784</v>
      </c>
      <c r="J33" s="16">
        <f t="shared" si="9"/>
        <v>-4</v>
      </c>
      <c r="K33" s="16"/>
      <c r="L33" s="16"/>
      <c r="M33" s="16"/>
      <c r="N33" s="16"/>
      <c r="O33" s="16">
        <f t="shared" si="10"/>
        <v>156</v>
      </c>
      <c r="P33" s="18">
        <v>800</v>
      </c>
      <c r="Q33" s="19">
        <f t="shared" si="11"/>
        <v>12.903846153846153</v>
      </c>
      <c r="R33" s="16">
        <f t="shared" si="12"/>
        <v>7.7756410256410255</v>
      </c>
      <c r="S33" s="16">
        <f>VLOOKUP(A:A,[1]TDSheet!$A:$T,20,0)</f>
        <v>156.6</v>
      </c>
      <c r="T33" s="16">
        <f>VLOOKUP(A:A,[1]TDSheet!$A:$O,15,0)</f>
        <v>148</v>
      </c>
      <c r="U33" s="16">
        <f>VLOOKUP(A:A,[3]TDSheet!$A:$D,4,0)</f>
        <v>155</v>
      </c>
      <c r="V33" s="16">
        <v>0</v>
      </c>
      <c r="W33" s="16"/>
      <c r="X33" s="16"/>
      <c r="Y33" s="16">
        <f t="shared" si="13"/>
        <v>800</v>
      </c>
      <c r="Z33" s="16" t="e">
        <f>VLOOKUP(A:A,[1]TDSheet!$A:$Z,26,0)</f>
        <v>#N/A</v>
      </c>
      <c r="AA33" s="16">
        <f>Y33/8</f>
        <v>100</v>
      </c>
      <c r="AB33" s="22">
        <f>VLOOKUP(A:A,[1]TDSheet!$A:$AB,28,0)</f>
        <v>0.9</v>
      </c>
      <c r="AC33" s="16">
        <f t="shared" si="14"/>
        <v>720</v>
      </c>
      <c r="AD33" s="16"/>
      <c r="AE33" s="16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112</v>
      </c>
      <c r="D34" s="8">
        <v>247</v>
      </c>
      <c r="E34" s="8">
        <v>118</v>
      </c>
      <c r="F34" s="8">
        <v>232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120</v>
      </c>
      <c r="J34" s="16">
        <f t="shared" si="9"/>
        <v>-2</v>
      </c>
      <c r="K34" s="16"/>
      <c r="L34" s="16"/>
      <c r="M34" s="16"/>
      <c r="N34" s="16"/>
      <c r="O34" s="16">
        <f t="shared" si="10"/>
        <v>23.6</v>
      </c>
      <c r="P34" s="18">
        <v>80</v>
      </c>
      <c r="Q34" s="19">
        <f t="shared" si="11"/>
        <v>13.220338983050846</v>
      </c>
      <c r="R34" s="16">
        <f t="shared" si="12"/>
        <v>9.8305084745762699</v>
      </c>
      <c r="S34" s="16">
        <f>VLOOKUP(A:A,[1]TDSheet!$A:$T,20,0)</f>
        <v>25</v>
      </c>
      <c r="T34" s="16">
        <f>VLOOKUP(A:A,[1]TDSheet!$A:$O,15,0)</f>
        <v>23.4</v>
      </c>
      <c r="U34" s="16">
        <f>VLOOKUP(A:A,[3]TDSheet!$A:$D,4,0)</f>
        <v>36</v>
      </c>
      <c r="V34" s="16">
        <v>0</v>
      </c>
      <c r="W34" s="16"/>
      <c r="X34" s="16"/>
      <c r="Y34" s="16">
        <f t="shared" si="13"/>
        <v>80</v>
      </c>
      <c r="Z34" s="16">
        <f>VLOOKUP(A:A,[1]TDSheet!$A:$Z,26,0)</f>
        <v>0</v>
      </c>
      <c r="AA34" s="16">
        <f>Y34/16</f>
        <v>5</v>
      </c>
      <c r="AB34" s="22">
        <f>VLOOKUP(A:A,[1]TDSheet!$A:$AB,28,0)</f>
        <v>0.43</v>
      </c>
      <c r="AC34" s="16">
        <f t="shared" si="14"/>
        <v>34.4</v>
      </c>
      <c r="AD34" s="16"/>
      <c r="AE34" s="16"/>
    </row>
    <row r="35" spans="1:31" s="1" customFormat="1" ht="11.1" customHeight="1" outlineLevel="1" x14ac:dyDescent="0.2">
      <c r="A35" s="7" t="s">
        <v>53</v>
      </c>
      <c r="B35" s="7" t="s">
        <v>9</v>
      </c>
      <c r="C35" s="8">
        <v>2102</v>
      </c>
      <c r="D35" s="8">
        <v>644</v>
      </c>
      <c r="E35" s="8">
        <v>859</v>
      </c>
      <c r="F35" s="8">
        <v>1867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871</v>
      </c>
      <c r="J35" s="16">
        <f t="shared" si="9"/>
        <v>-12</v>
      </c>
      <c r="K35" s="16"/>
      <c r="L35" s="16"/>
      <c r="M35" s="16"/>
      <c r="N35" s="16">
        <v>2288</v>
      </c>
      <c r="O35" s="16">
        <f t="shared" si="10"/>
        <v>47</v>
      </c>
      <c r="P35" s="18"/>
      <c r="Q35" s="19">
        <f t="shared" si="11"/>
        <v>39.723404255319146</v>
      </c>
      <c r="R35" s="16">
        <f t="shared" si="12"/>
        <v>39.723404255319146</v>
      </c>
      <c r="S35" s="16">
        <f>VLOOKUP(A:A,[1]TDSheet!$A:$T,20,0)</f>
        <v>75.2</v>
      </c>
      <c r="T35" s="16">
        <f>VLOOKUP(A:A,[1]TDSheet!$A:$O,15,0)</f>
        <v>59.2</v>
      </c>
      <c r="U35" s="16">
        <f>VLOOKUP(A:A,[3]TDSheet!$A:$D,4,0)</f>
        <v>38</v>
      </c>
      <c r="V35" s="16">
        <f>VLOOKUP(A:A,[4]TDSheet!$A:$D,4,0)</f>
        <v>624</v>
      </c>
      <c r="W35" s="16"/>
      <c r="X35" s="16"/>
      <c r="Y35" s="16">
        <f t="shared" si="13"/>
        <v>2288</v>
      </c>
      <c r="Z35" s="23" t="str">
        <f>VLOOKUP(A:A,[1]TDSheet!$A:$Z,26,0)</f>
        <v>пуд-2шт</v>
      </c>
      <c r="AA35" s="16">
        <f>Y35/8</f>
        <v>286</v>
      </c>
      <c r="AB35" s="22">
        <f>VLOOKUP(A:A,[1]TDSheet!$A:$AB,28,0)</f>
        <v>0.9</v>
      </c>
      <c r="AC35" s="16">
        <f t="shared" si="14"/>
        <v>2059.2000000000003</v>
      </c>
      <c r="AD35" s="16"/>
      <c r="AE35" s="16"/>
    </row>
    <row r="36" spans="1:31" s="1" customFormat="1" ht="21.95" customHeight="1" outlineLevel="1" x14ac:dyDescent="0.2">
      <c r="A36" s="7" t="s">
        <v>21</v>
      </c>
      <c r="B36" s="7" t="s">
        <v>9</v>
      </c>
      <c r="C36" s="8">
        <v>1470</v>
      </c>
      <c r="D36" s="8">
        <v>3003</v>
      </c>
      <c r="E36" s="8">
        <v>1718</v>
      </c>
      <c r="F36" s="8">
        <v>2720</v>
      </c>
      <c r="G36" s="1">
        <f>VLOOKUP(A:A,[1]TDSheet!$A:$G,7,0)</f>
        <v>1</v>
      </c>
      <c r="H36" s="1" t="e">
        <f>VLOOKUP(A:A,[1]TDSheet!$A:$H,8,0)</f>
        <v>#N/A</v>
      </c>
      <c r="I36" s="16">
        <f>VLOOKUP(A:A,[2]TDSheet!$A:$F,6,0)</f>
        <v>1682</v>
      </c>
      <c r="J36" s="16">
        <f t="shared" si="9"/>
        <v>36</v>
      </c>
      <c r="K36" s="16"/>
      <c r="L36" s="16"/>
      <c r="M36" s="16"/>
      <c r="N36" s="16"/>
      <c r="O36" s="16">
        <f t="shared" si="10"/>
        <v>343.6</v>
      </c>
      <c r="P36" s="18">
        <v>1120</v>
      </c>
      <c r="Q36" s="19">
        <f t="shared" si="11"/>
        <v>11.175785797438882</v>
      </c>
      <c r="R36" s="16">
        <f t="shared" si="12"/>
        <v>7.9161816065192081</v>
      </c>
      <c r="S36" s="16">
        <f>VLOOKUP(A:A,[1]TDSheet!$A:$T,20,0)</f>
        <v>316</v>
      </c>
      <c r="T36" s="16">
        <f>VLOOKUP(A:A,[1]TDSheet!$A:$O,15,0)</f>
        <v>336.6</v>
      </c>
      <c r="U36" s="16">
        <f>VLOOKUP(A:A,[3]TDSheet!$A:$D,4,0)</f>
        <v>394</v>
      </c>
      <c r="V36" s="16">
        <v>0</v>
      </c>
      <c r="W36" s="16"/>
      <c r="X36" s="16"/>
      <c r="Y36" s="16">
        <f t="shared" si="13"/>
        <v>1120</v>
      </c>
      <c r="Z36" s="16" t="str">
        <f>VLOOKUP(A:A,[1]TDSheet!$A:$Z,26,0)</f>
        <v>яб</v>
      </c>
      <c r="AA36" s="16">
        <f>Y36/16</f>
        <v>70</v>
      </c>
      <c r="AB36" s="22">
        <f>VLOOKUP(A:A,[1]TDSheet!$A:$AB,28,0)</f>
        <v>0.43</v>
      </c>
      <c r="AC36" s="16">
        <f t="shared" si="14"/>
        <v>481.59999999999997</v>
      </c>
      <c r="AD36" s="16"/>
      <c r="AE36" s="16"/>
    </row>
    <row r="37" spans="1:31" s="1" customFormat="1" ht="21.95" customHeight="1" outlineLevel="1" x14ac:dyDescent="0.2">
      <c r="A37" s="7" t="s">
        <v>54</v>
      </c>
      <c r="B37" s="7" t="s">
        <v>9</v>
      </c>
      <c r="C37" s="8">
        <v>173</v>
      </c>
      <c r="D37" s="8">
        <v>455</v>
      </c>
      <c r="E37" s="8">
        <v>161</v>
      </c>
      <c r="F37" s="8">
        <v>460</v>
      </c>
      <c r="G37" s="1">
        <f>VLOOKUP(A:A,[1]TDSheet!$A:$G,7,0)</f>
        <v>1</v>
      </c>
      <c r="H37" s="1" t="e">
        <f>VLOOKUP(A:A,[1]TDSheet!$A:$H,8,0)</f>
        <v>#N/A</v>
      </c>
      <c r="I37" s="16">
        <f>VLOOKUP(A:A,[2]TDSheet!$A:$F,6,0)</f>
        <v>166</v>
      </c>
      <c r="J37" s="16">
        <f t="shared" si="9"/>
        <v>-5</v>
      </c>
      <c r="K37" s="16"/>
      <c r="L37" s="16"/>
      <c r="M37" s="16"/>
      <c r="N37" s="16"/>
      <c r="O37" s="16">
        <f t="shared" si="10"/>
        <v>32.200000000000003</v>
      </c>
      <c r="P37" s="18"/>
      <c r="Q37" s="19">
        <f t="shared" si="11"/>
        <v>14.285714285714285</v>
      </c>
      <c r="R37" s="16">
        <f t="shared" si="12"/>
        <v>14.285714285714285</v>
      </c>
      <c r="S37" s="16">
        <f>VLOOKUP(A:A,[1]TDSheet!$A:$T,20,0)</f>
        <v>42.8</v>
      </c>
      <c r="T37" s="16">
        <f>VLOOKUP(A:A,[1]TDSheet!$A:$O,15,0)</f>
        <v>44.6</v>
      </c>
      <c r="U37" s="16">
        <f>VLOOKUP(A:A,[3]TDSheet!$A:$D,4,0)</f>
        <v>34</v>
      </c>
      <c r="V37" s="16">
        <v>0</v>
      </c>
      <c r="W37" s="16"/>
      <c r="X37" s="16"/>
      <c r="Y37" s="16">
        <f t="shared" si="13"/>
        <v>0</v>
      </c>
      <c r="Z37" s="16">
        <f>VLOOKUP(A:A,[1]TDSheet!$A:$Z,26,0)</f>
        <v>0</v>
      </c>
      <c r="AA37" s="16">
        <f>Y37/8</f>
        <v>0</v>
      </c>
      <c r="AB37" s="22">
        <f>VLOOKUP(A:A,[1]TDSheet!$A:$AB,28,0)</f>
        <v>0.9</v>
      </c>
      <c r="AC37" s="16">
        <f t="shared" si="14"/>
        <v>0</v>
      </c>
      <c r="AD37" s="16"/>
      <c r="AE37" s="16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896</v>
      </c>
      <c r="D38" s="8">
        <v>2209</v>
      </c>
      <c r="E38" s="8">
        <v>853</v>
      </c>
      <c r="F38" s="8">
        <v>2184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901</v>
      </c>
      <c r="J38" s="16">
        <f t="shared" si="9"/>
        <v>-48</v>
      </c>
      <c r="K38" s="16"/>
      <c r="L38" s="16"/>
      <c r="M38" s="16"/>
      <c r="N38" s="16"/>
      <c r="O38" s="16">
        <f t="shared" si="10"/>
        <v>170.6</v>
      </c>
      <c r="P38" s="18"/>
      <c r="Q38" s="19">
        <f t="shared" si="11"/>
        <v>12.801875732708089</v>
      </c>
      <c r="R38" s="16">
        <f t="shared" si="12"/>
        <v>12.801875732708089</v>
      </c>
      <c r="S38" s="16">
        <f>VLOOKUP(A:A,[1]TDSheet!$A:$T,20,0)</f>
        <v>214.2</v>
      </c>
      <c r="T38" s="16">
        <f>VLOOKUP(A:A,[1]TDSheet!$A:$O,15,0)</f>
        <v>190</v>
      </c>
      <c r="U38" s="16">
        <f>VLOOKUP(A:A,[3]TDSheet!$A:$D,4,0)</f>
        <v>173</v>
      </c>
      <c r="V38" s="16">
        <v>0</v>
      </c>
      <c r="W38" s="16"/>
      <c r="X38" s="16"/>
      <c r="Y38" s="16">
        <f t="shared" si="13"/>
        <v>0</v>
      </c>
      <c r="Z38" s="16" t="str">
        <f>VLOOKUP(A:A,[1]TDSheet!$A:$Z,26,0)</f>
        <v>пуд</v>
      </c>
      <c r="AA38" s="16">
        <f>Y38/8</f>
        <v>0</v>
      </c>
      <c r="AB38" s="22">
        <f>VLOOKUP(A:A,[1]TDSheet!$A:$AB,28,0)</f>
        <v>0.9</v>
      </c>
      <c r="AC38" s="16">
        <f t="shared" si="14"/>
        <v>0</v>
      </c>
      <c r="AD38" s="16"/>
      <c r="AE38" s="16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754</v>
      </c>
      <c r="D39" s="8">
        <v>2148</v>
      </c>
      <c r="E39" s="8">
        <v>933</v>
      </c>
      <c r="F39" s="8">
        <v>1915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973</v>
      </c>
      <c r="J39" s="16">
        <f t="shared" si="9"/>
        <v>-40</v>
      </c>
      <c r="K39" s="16"/>
      <c r="L39" s="16"/>
      <c r="M39" s="16"/>
      <c r="N39" s="16"/>
      <c r="O39" s="16">
        <f t="shared" si="10"/>
        <v>186.6</v>
      </c>
      <c r="P39" s="18">
        <v>480</v>
      </c>
      <c r="Q39" s="19">
        <f t="shared" si="11"/>
        <v>12.834941050375134</v>
      </c>
      <c r="R39" s="16">
        <f t="shared" si="12"/>
        <v>10.262593783494106</v>
      </c>
      <c r="S39" s="16">
        <f>VLOOKUP(A:A,[1]TDSheet!$A:$T,20,0)</f>
        <v>179</v>
      </c>
      <c r="T39" s="16">
        <f>VLOOKUP(A:A,[1]TDSheet!$A:$O,15,0)</f>
        <v>179.8</v>
      </c>
      <c r="U39" s="16">
        <f>VLOOKUP(A:A,[3]TDSheet!$A:$D,4,0)</f>
        <v>159</v>
      </c>
      <c r="V39" s="16">
        <v>0</v>
      </c>
      <c r="W39" s="16"/>
      <c r="X39" s="16"/>
      <c r="Y39" s="16">
        <f t="shared" si="13"/>
        <v>480</v>
      </c>
      <c r="Z39" s="16">
        <f>VLOOKUP(A:A,[1]TDSheet!$A:$Z,26,0)</f>
        <v>0</v>
      </c>
      <c r="AA39" s="16">
        <f>Y39/16</f>
        <v>30</v>
      </c>
      <c r="AB39" s="22">
        <f>VLOOKUP(A:A,[1]TDSheet!$A:$AB,28,0)</f>
        <v>0.43</v>
      </c>
      <c r="AC39" s="16">
        <f t="shared" si="14"/>
        <v>206.4</v>
      </c>
      <c r="AD39" s="16"/>
      <c r="AE39" s="16"/>
    </row>
    <row r="40" spans="1:31" s="1" customFormat="1" ht="21.95" customHeight="1" outlineLevel="1" x14ac:dyDescent="0.2">
      <c r="A40" s="7" t="s">
        <v>55</v>
      </c>
      <c r="B40" s="7" t="s">
        <v>8</v>
      </c>
      <c r="C40" s="8">
        <v>1710</v>
      </c>
      <c r="D40" s="8">
        <v>2520</v>
      </c>
      <c r="E40" s="8">
        <v>1355.5</v>
      </c>
      <c r="F40" s="8">
        <v>2769.5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1455.5</v>
      </c>
      <c r="J40" s="16">
        <f t="shared" si="9"/>
        <v>-100</v>
      </c>
      <c r="K40" s="16"/>
      <c r="L40" s="16"/>
      <c r="M40" s="16"/>
      <c r="N40" s="16"/>
      <c r="O40" s="16">
        <f t="shared" si="10"/>
        <v>271.10000000000002</v>
      </c>
      <c r="P40" s="18">
        <v>1300</v>
      </c>
      <c r="Q40" s="19">
        <f t="shared" si="11"/>
        <v>15.011066027296199</v>
      </c>
      <c r="R40" s="16">
        <f t="shared" si="12"/>
        <v>10.215787532275913</v>
      </c>
      <c r="S40" s="16">
        <f>VLOOKUP(A:A,[1]TDSheet!$A:$T,20,0)</f>
        <v>312</v>
      </c>
      <c r="T40" s="16">
        <f>VLOOKUP(A:A,[1]TDSheet!$A:$O,15,0)</f>
        <v>245</v>
      </c>
      <c r="U40" s="16">
        <f>VLOOKUP(A:A,[3]TDSheet!$A:$D,4,0)</f>
        <v>315.5</v>
      </c>
      <c r="V40" s="16">
        <v>0</v>
      </c>
      <c r="W40" s="16"/>
      <c r="X40" s="16"/>
      <c r="Y40" s="16">
        <f t="shared" si="13"/>
        <v>1300</v>
      </c>
      <c r="Z40" s="16">
        <f>VLOOKUP(A:A,[1]TDSheet!$A:$Z,26,0)</f>
        <v>0</v>
      </c>
      <c r="AA40" s="16">
        <f>Y40/5</f>
        <v>260</v>
      </c>
      <c r="AB40" s="22">
        <f>VLOOKUP(A:A,[1]TDSheet!$A:$AB,28,0)</f>
        <v>1</v>
      </c>
      <c r="AC40" s="16">
        <f t="shared" si="14"/>
        <v>1300</v>
      </c>
      <c r="AD40" s="16"/>
      <c r="AE40" s="16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2613</v>
      </c>
      <c r="D41" s="8">
        <v>5340</v>
      </c>
      <c r="E41" s="8">
        <v>2536</v>
      </c>
      <c r="F41" s="8">
        <v>5316</v>
      </c>
      <c r="G41" s="1" t="str">
        <f>VLOOKUP(A:A,[1]TDSheet!$A:$G,7,0)</f>
        <v>пуд,яб</v>
      </c>
      <c r="H41" s="1">
        <f>VLOOKUP(A:A,[1]TDSheet!$A:$H,8,0)</f>
        <v>150</v>
      </c>
      <c r="I41" s="16">
        <f>VLOOKUP(A:A,[2]TDSheet!$A:$F,6,0)</f>
        <v>2594</v>
      </c>
      <c r="J41" s="16">
        <f t="shared" si="9"/>
        <v>-58</v>
      </c>
      <c r="K41" s="16"/>
      <c r="L41" s="16"/>
      <c r="M41" s="16"/>
      <c r="N41" s="16"/>
      <c r="O41" s="16">
        <f t="shared" si="10"/>
        <v>507.2</v>
      </c>
      <c r="P41" s="18">
        <v>1000</v>
      </c>
      <c r="Q41" s="19">
        <f t="shared" si="11"/>
        <v>12.452681388012618</v>
      </c>
      <c r="R41" s="16">
        <f t="shared" si="12"/>
        <v>10.481072555205047</v>
      </c>
      <c r="S41" s="16">
        <f>VLOOKUP(A:A,[1]TDSheet!$A:$T,20,0)</f>
        <v>548</v>
      </c>
      <c r="T41" s="16">
        <f>VLOOKUP(A:A,[1]TDSheet!$A:$O,15,0)</f>
        <v>538.79999999999995</v>
      </c>
      <c r="U41" s="16">
        <f>VLOOKUP(A:A,[3]TDSheet!$A:$D,4,0)</f>
        <v>537</v>
      </c>
      <c r="V41" s="16">
        <v>0</v>
      </c>
      <c r="W41" s="16"/>
      <c r="X41" s="16"/>
      <c r="Y41" s="16">
        <f t="shared" si="13"/>
        <v>1000</v>
      </c>
      <c r="Z41" s="16">
        <f>VLOOKUP(A:A,[1]TDSheet!$A:$Z,26,0)</f>
        <v>0</v>
      </c>
      <c r="AA41" s="16">
        <f>Y41/8</f>
        <v>125</v>
      </c>
      <c r="AB41" s="22">
        <f>VLOOKUP(A:A,[1]TDSheet!$A:$AB,28,0)</f>
        <v>0.9</v>
      </c>
      <c r="AC41" s="16">
        <f t="shared" si="14"/>
        <v>900</v>
      </c>
      <c r="AD41" s="16"/>
      <c r="AE41" s="16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1084</v>
      </c>
      <c r="D42" s="8">
        <v>1996</v>
      </c>
      <c r="E42" s="8">
        <v>1004</v>
      </c>
      <c r="F42" s="8">
        <v>2024</v>
      </c>
      <c r="G42" s="1">
        <f>VLOOKUP(A:A,[1]TDSheet!$A:$G,7,0)</f>
        <v>1</v>
      </c>
      <c r="H42" s="1">
        <f>VLOOKUP(A:A,[1]TDSheet!$A:$H,8,0)</f>
        <v>150</v>
      </c>
      <c r="I42" s="16">
        <f>VLOOKUP(A:A,[2]TDSheet!$A:$F,6,0)</f>
        <v>1022</v>
      </c>
      <c r="J42" s="16">
        <f t="shared" si="9"/>
        <v>-18</v>
      </c>
      <c r="K42" s="16"/>
      <c r="L42" s="16"/>
      <c r="M42" s="16"/>
      <c r="N42" s="16"/>
      <c r="O42" s="16">
        <f t="shared" si="10"/>
        <v>200.8</v>
      </c>
      <c r="P42" s="18">
        <v>480</v>
      </c>
      <c r="Q42" s="19">
        <f t="shared" si="11"/>
        <v>12.47011952191235</v>
      </c>
      <c r="R42" s="16">
        <f t="shared" si="12"/>
        <v>10.079681274900398</v>
      </c>
      <c r="S42" s="16">
        <f>VLOOKUP(A:A,[1]TDSheet!$A:$T,20,0)</f>
        <v>204.6</v>
      </c>
      <c r="T42" s="16">
        <f>VLOOKUP(A:A,[1]TDSheet!$A:$O,15,0)</f>
        <v>199.4</v>
      </c>
      <c r="U42" s="16">
        <f>VLOOKUP(A:A,[3]TDSheet!$A:$D,4,0)</f>
        <v>191</v>
      </c>
      <c r="V42" s="16">
        <v>0</v>
      </c>
      <c r="W42" s="16"/>
      <c r="X42" s="16"/>
      <c r="Y42" s="16">
        <f t="shared" si="13"/>
        <v>480</v>
      </c>
      <c r="Z42" s="16">
        <f>VLOOKUP(A:A,[1]TDSheet!$A:$Z,26,0)</f>
        <v>0</v>
      </c>
      <c r="AA42" s="16">
        <f>Y42/16</f>
        <v>30</v>
      </c>
      <c r="AB42" s="22">
        <f>VLOOKUP(A:A,[1]TDSheet!$A:$AB,28,0)</f>
        <v>0.43</v>
      </c>
      <c r="AC42" s="16">
        <f t="shared" si="14"/>
        <v>206.4</v>
      </c>
      <c r="AD42" s="16"/>
      <c r="AE42" s="16"/>
    </row>
    <row r="43" spans="1:31" s="1" customFormat="1" ht="11.1" customHeight="1" outlineLevel="1" x14ac:dyDescent="0.2">
      <c r="A43" s="7" t="s">
        <v>56</v>
      </c>
      <c r="B43" s="7" t="s">
        <v>8</v>
      </c>
      <c r="C43" s="8">
        <v>5</v>
      </c>
      <c r="D43" s="8">
        <v>10</v>
      </c>
      <c r="E43" s="8">
        <v>0</v>
      </c>
      <c r="F43" s="8">
        <v>10</v>
      </c>
      <c r="G43" s="1">
        <f>VLOOKUP(A:A,[1]TDSheet!$A:$G,7,0)</f>
        <v>1</v>
      </c>
      <c r="H43" s="1" t="e">
        <f>VLOOKUP(A:A,[1]TDSheet!$A:$H,8,0)</f>
        <v>#N/A</v>
      </c>
      <c r="I43" s="16">
        <v>0</v>
      </c>
      <c r="J43" s="16">
        <f t="shared" si="9"/>
        <v>0</v>
      </c>
      <c r="K43" s="16"/>
      <c r="L43" s="16"/>
      <c r="M43" s="16"/>
      <c r="N43" s="16"/>
      <c r="O43" s="16">
        <f t="shared" si="10"/>
        <v>0</v>
      </c>
      <c r="P43" s="18"/>
      <c r="Q43" s="19" t="e">
        <f t="shared" si="11"/>
        <v>#DIV/0!</v>
      </c>
      <c r="R43" s="16" t="e">
        <f t="shared" si="12"/>
        <v>#DIV/0!</v>
      </c>
      <c r="S43" s="16">
        <f>VLOOKUP(A:A,[1]TDSheet!$A:$T,20,0)</f>
        <v>1</v>
      </c>
      <c r="T43" s="16">
        <f>VLOOKUP(A:A,[1]TDSheet!$A:$O,15,0)</f>
        <v>0</v>
      </c>
      <c r="U43" s="16">
        <v>0</v>
      </c>
      <c r="V43" s="16">
        <v>0</v>
      </c>
      <c r="W43" s="16"/>
      <c r="X43" s="16"/>
      <c r="Y43" s="16">
        <f t="shared" si="13"/>
        <v>0</v>
      </c>
      <c r="Z43" s="16" t="str">
        <f>VLOOKUP(A:A,[1]TDSheet!$A:$Z,26,0)</f>
        <v>зв?</v>
      </c>
      <c r="AA43" s="16">
        <f>Y43/5</f>
        <v>0</v>
      </c>
      <c r="AB43" s="22">
        <f>VLOOKUP(A:A,[1]TDSheet!$A:$AB,28,0)</f>
        <v>1</v>
      </c>
      <c r="AC43" s="16">
        <f t="shared" si="14"/>
        <v>0</v>
      </c>
      <c r="AD43" s="16"/>
      <c r="AE43" s="16"/>
    </row>
    <row r="44" spans="1:31" s="1" customFormat="1" ht="11.1" customHeight="1" outlineLevel="1" x14ac:dyDescent="0.2">
      <c r="A44" s="7" t="s">
        <v>57</v>
      </c>
      <c r="B44" s="7" t="s">
        <v>9</v>
      </c>
      <c r="C44" s="8">
        <v>9</v>
      </c>
      <c r="D44" s="8">
        <v>41</v>
      </c>
      <c r="E44" s="8">
        <v>7</v>
      </c>
      <c r="F44" s="8">
        <v>42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19</v>
      </c>
      <c r="J44" s="16">
        <f t="shared" si="9"/>
        <v>-12</v>
      </c>
      <c r="K44" s="16"/>
      <c r="L44" s="16"/>
      <c r="M44" s="16"/>
      <c r="N44" s="16"/>
      <c r="O44" s="16">
        <f t="shared" si="10"/>
        <v>1.4</v>
      </c>
      <c r="P44" s="18"/>
      <c r="Q44" s="19">
        <f t="shared" si="11"/>
        <v>30.000000000000004</v>
      </c>
      <c r="R44" s="16">
        <f t="shared" si="12"/>
        <v>30.000000000000004</v>
      </c>
      <c r="S44" s="16">
        <f>VLOOKUP(A:A,[1]TDSheet!$A:$T,20,0)</f>
        <v>1.8</v>
      </c>
      <c r="T44" s="16">
        <f>VLOOKUP(A:A,[1]TDSheet!$A:$O,15,0)</f>
        <v>3.6</v>
      </c>
      <c r="U44" s="16">
        <f>VLOOKUP(A:A,[3]TDSheet!$A:$D,4,0)</f>
        <v>6</v>
      </c>
      <c r="V44" s="16">
        <v>0</v>
      </c>
      <c r="W44" s="16"/>
      <c r="X44" s="16"/>
      <c r="Y44" s="16">
        <f t="shared" si="13"/>
        <v>0</v>
      </c>
      <c r="Z44" s="16" t="str">
        <f>VLOOKUP(A:A,[1]TDSheet!$A:$Z,26,0)</f>
        <v>увел</v>
      </c>
      <c r="AA44" s="16">
        <f>Y44/8</f>
        <v>0</v>
      </c>
      <c r="AB44" s="22">
        <f>VLOOKUP(A:A,[1]TDSheet!$A:$AB,28,0)</f>
        <v>0.8</v>
      </c>
      <c r="AC44" s="16">
        <f t="shared" si="14"/>
        <v>0</v>
      </c>
      <c r="AD44" s="16"/>
      <c r="AE44" s="16"/>
    </row>
    <row r="45" spans="1:31" s="1" customFormat="1" ht="21.95" customHeight="1" outlineLevel="1" x14ac:dyDescent="0.2">
      <c r="A45" s="7" t="s">
        <v>58</v>
      </c>
      <c r="B45" s="7" t="s">
        <v>9</v>
      </c>
      <c r="C45" s="8"/>
      <c r="D45" s="8">
        <v>323</v>
      </c>
      <c r="E45" s="8">
        <v>141</v>
      </c>
      <c r="F45" s="8">
        <v>179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146</v>
      </c>
      <c r="J45" s="16">
        <f t="shared" si="9"/>
        <v>-5</v>
      </c>
      <c r="K45" s="16"/>
      <c r="L45" s="16"/>
      <c r="M45" s="16"/>
      <c r="N45" s="16"/>
      <c r="O45" s="16">
        <f t="shared" si="10"/>
        <v>28.2</v>
      </c>
      <c r="P45" s="18">
        <v>360</v>
      </c>
      <c r="Q45" s="19">
        <f t="shared" si="11"/>
        <v>19.113475177304966</v>
      </c>
      <c r="R45" s="16">
        <f t="shared" si="12"/>
        <v>6.3475177304964543</v>
      </c>
      <c r="S45" s="16">
        <f>VLOOKUP(A:A,[1]TDSheet!$A:$T,20,0)</f>
        <v>0</v>
      </c>
      <c r="T45" s="16">
        <f>VLOOKUP(A:A,[1]TDSheet!$A:$O,15,0)</f>
        <v>0.2</v>
      </c>
      <c r="U45" s="16">
        <f>VLOOKUP(A:A,[3]TDSheet!$A:$D,4,0)</f>
        <v>94</v>
      </c>
      <c r="V45" s="16">
        <v>0</v>
      </c>
      <c r="W45" s="16"/>
      <c r="X45" s="16"/>
      <c r="Y45" s="16">
        <f t="shared" si="13"/>
        <v>360</v>
      </c>
      <c r="Z45" s="16" t="str">
        <f>VLOOKUP(A:A,[1]TDSheet!$A:$Z,26,0)</f>
        <v>зв?</v>
      </c>
      <c r="AA45" s="16">
        <f>Y45/8</f>
        <v>45</v>
      </c>
      <c r="AB45" s="22">
        <f>VLOOKUP(A:A,[1]TDSheet!$A:$AB,28,0)</f>
        <v>0.7</v>
      </c>
      <c r="AC45" s="16">
        <f t="shared" si="14"/>
        <v>251.99999999999997</v>
      </c>
      <c r="AD45" s="16"/>
      <c r="AE45" s="16"/>
    </row>
    <row r="46" spans="1:31" s="1" customFormat="1" ht="11.1" customHeight="1" outlineLevel="1" x14ac:dyDescent="0.2">
      <c r="A46" s="7" t="s">
        <v>26</v>
      </c>
      <c r="B46" s="7" t="s">
        <v>9</v>
      </c>
      <c r="C46" s="8">
        <v>1820</v>
      </c>
      <c r="D46" s="8">
        <v>2943</v>
      </c>
      <c r="E46" s="8">
        <v>1319</v>
      </c>
      <c r="F46" s="8">
        <v>3396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1286</v>
      </c>
      <c r="J46" s="16">
        <f t="shared" si="9"/>
        <v>33</v>
      </c>
      <c r="K46" s="16"/>
      <c r="L46" s="16"/>
      <c r="M46" s="16"/>
      <c r="N46" s="16"/>
      <c r="O46" s="16">
        <f t="shared" si="10"/>
        <v>263.8</v>
      </c>
      <c r="P46" s="18"/>
      <c r="Q46" s="19">
        <f t="shared" si="11"/>
        <v>12.873388931008339</v>
      </c>
      <c r="R46" s="16">
        <f t="shared" si="12"/>
        <v>12.873388931008339</v>
      </c>
      <c r="S46" s="16">
        <f>VLOOKUP(A:A,[1]TDSheet!$A:$T,20,0)</f>
        <v>345.6</v>
      </c>
      <c r="T46" s="16">
        <f>VLOOKUP(A:A,[1]TDSheet!$A:$O,15,0)</f>
        <v>311.39999999999998</v>
      </c>
      <c r="U46" s="16">
        <f>VLOOKUP(A:A,[3]TDSheet!$A:$D,4,0)</f>
        <v>278</v>
      </c>
      <c r="V46" s="16">
        <v>0</v>
      </c>
      <c r="W46" s="16"/>
      <c r="X46" s="16"/>
      <c r="Y46" s="16">
        <f t="shared" si="13"/>
        <v>0</v>
      </c>
      <c r="Z46" s="16">
        <f>VLOOKUP(A:A,[1]TDSheet!$A:$Z,26,0)</f>
        <v>0</v>
      </c>
      <c r="AA46" s="16">
        <f>Y46/8</f>
        <v>0</v>
      </c>
      <c r="AB46" s="22">
        <f>VLOOKUP(A:A,[1]TDSheet!$A:$AB,28,0)</f>
        <v>0.7</v>
      </c>
      <c r="AC46" s="16">
        <f t="shared" si="14"/>
        <v>0</v>
      </c>
      <c r="AD46" s="16"/>
      <c r="AE46" s="16"/>
    </row>
    <row r="47" spans="1:31" s="1" customFormat="1" ht="21.95" customHeight="1" outlineLevel="1" x14ac:dyDescent="0.2">
      <c r="A47" s="7" t="s">
        <v>27</v>
      </c>
      <c r="B47" s="7" t="s">
        <v>9</v>
      </c>
      <c r="C47" s="8">
        <v>499</v>
      </c>
      <c r="D47" s="8">
        <v>1028</v>
      </c>
      <c r="E47" s="9">
        <v>445</v>
      </c>
      <c r="F47" s="20">
        <v>930</v>
      </c>
      <c r="G47" s="1">
        <f>VLOOKUP(A:A,[1]TDSheet!$A:$G,7,0)</f>
        <v>1</v>
      </c>
      <c r="H47" s="1">
        <f>VLOOKUP(A:A,[1]TDSheet!$A:$H,8,0)</f>
        <v>180</v>
      </c>
      <c r="I47" s="16">
        <f>VLOOKUP(A:A,[2]TDSheet!$A:$F,6,0)</f>
        <v>228</v>
      </c>
      <c r="J47" s="16">
        <f t="shared" si="9"/>
        <v>217</v>
      </c>
      <c r="K47" s="16"/>
      <c r="L47" s="16"/>
      <c r="M47" s="16"/>
      <c r="N47" s="16"/>
      <c r="O47" s="16">
        <f t="shared" si="10"/>
        <v>89</v>
      </c>
      <c r="P47" s="18">
        <v>280</v>
      </c>
      <c r="Q47" s="19">
        <f t="shared" si="11"/>
        <v>13.595505617977528</v>
      </c>
      <c r="R47" s="16">
        <f t="shared" si="12"/>
        <v>10.44943820224719</v>
      </c>
      <c r="S47" s="16">
        <f>VLOOKUP(A:A,[1]TDSheet!$A:$T,20,0)</f>
        <v>135</v>
      </c>
      <c r="T47" s="16">
        <f>VLOOKUP(A:A,[1]TDSheet!$A:$O,15,0)</f>
        <v>53</v>
      </c>
      <c r="U47" s="16">
        <f>VLOOKUP(A:A,[3]TDSheet!$A:$D,4,0)</f>
        <v>47</v>
      </c>
      <c r="V47" s="16">
        <v>0</v>
      </c>
      <c r="W47" s="16"/>
      <c r="X47" s="16"/>
      <c r="Y47" s="16">
        <f t="shared" si="13"/>
        <v>280</v>
      </c>
      <c r="Z47" s="16">
        <f>VLOOKUP(A:A,[1]TDSheet!$A:$Z,26,0)</f>
        <v>0</v>
      </c>
      <c r="AA47" s="16">
        <f>Y47/8</f>
        <v>35</v>
      </c>
      <c r="AB47" s="22">
        <f>VLOOKUP(A:A,[1]TDSheet!$A:$AB,28,0)</f>
        <v>0.9</v>
      </c>
      <c r="AC47" s="16">
        <f t="shared" si="14"/>
        <v>252</v>
      </c>
      <c r="AD47" s="16"/>
      <c r="AE47" s="16"/>
    </row>
    <row r="48" spans="1:31" s="1" customFormat="1" ht="21.95" customHeight="1" outlineLevel="1" x14ac:dyDescent="0.2">
      <c r="A48" s="7" t="s">
        <v>59</v>
      </c>
      <c r="B48" s="7" t="s">
        <v>9</v>
      </c>
      <c r="C48" s="8">
        <v>17</v>
      </c>
      <c r="D48" s="8">
        <v>54</v>
      </c>
      <c r="E48" s="8">
        <v>17</v>
      </c>
      <c r="F48" s="8">
        <v>50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21</v>
      </c>
      <c r="J48" s="16">
        <f t="shared" si="9"/>
        <v>-4</v>
      </c>
      <c r="K48" s="16"/>
      <c r="L48" s="16"/>
      <c r="M48" s="16"/>
      <c r="N48" s="16"/>
      <c r="O48" s="16">
        <f t="shared" si="10"/>
        <v>3.4</v>
      </c>
      <c r="P48" s="18"/>
      <c r="Q48" s="19">
        <f t="shared" si="11"/>
        <v>14.705882352941178</v>
      </c>
      <c r="R48" s="16">
        <f t="shared" si="12"/>
        <v>14.705882352941178</v>
      </c>
      <c r="S48" s="16">
        <f>VLOOKUP(A:A,[1]TDSheet!$A:$T,20,0)</f>
        <v>3.6</v>
      </c>
      <c r="T48" s="16">
        <f>VLOOKUP(A:A,[1]TDSheet!$A:$O,15,0)</f>
        <v>5.4</v>
      </c>
      <c r="U48" s="16">
        <f>VLOOKUP(A:A,[3]TDSheet!$A:$D,4,0)</f>
        <v>2</v>
      </c>
      <c r="V48" s="16">
        <v>0</v>
      </c>
      <c r="W48" s="16"/>
      <c r="X48" s="16"/>
      <c r="Y48" s="16">
        <f t="shared" si="13"/>
        <v>0</v>
      </c>
      <c r="Z48" s="16" t="str">
        <f>VLOOKUP(A:A,[1]TDSheet!$A:$Z,26,0)</f>
        <v>увел</v>
      </c>
      <c r="AA48" s="16">
        <f>Y48/16</f>
        <v>0</v>
      </c>
      <c r="AB48" s="22">
        <f>VLOOKUP(A:A,[1]TDSheet!$A:$AB,28,0)</f>
        <v>0.43</v>
      </c>
      <c r="AC48" s="16">
        <f t="shared" si="14"/>
        <v>0</v>
      </c>
      <c r="AD48" s="16"/>
      <c r="AE48" s="16"/>
    </row>
    <row r="49" spans="1:31" s="1" customFormat="1" ht="11.1" customHeight="1" outlineLevel="1" x14ac:dyDescent="0.2">
      <c r="A49" s="7" t="s">
        <v>60</v>
      </c>
      <c r="B49" s="7" t="s">
        <v>8</v>
      </c>
      <c r="C49" s="8">
        <v>670</v>
      </c>
      <c r="D49" s="8">
        <v>710</v>
      </c>
      <c r="E49" s="8">
        <v>465</v>
      </c>
      <c r="F49" s="8">
        <v>905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475.00099999999998</v>
      </c>
      <c r="J49" s="16">
        <f t="shared" si="9"/>
        <v>-10.000999999999976</v>
      </c>
      <c r="K49" s="16"/>
      <c r="L49" s="16"/>
      <c r="M49" s="16"/>
      <c r="N49" s="16"/>
      <c r="O49" s="16">
        <f t="shared" si="10"/>
        <v>93</v>
      </c>
      <c r="P49" s="18">
        <v>300</v>
      </c>
      <c r="Q49" s="19">
        <f t="shared" si="11"/>
        <v>12.956989247311828</v>
      </c>
      <c r="R49" s="16">
        <f t="shared" si="12"/>
        <v>9.7311827956989241</v>
      </c>
      <c r="S49" s="16">
        <f>VLOOKUP(A:A,[1]TDSheet!$A:$T,20,0)</f>
        <v>124</v>
      </c>
      <c r="T49" s="16">
        <f>VLOOKUP(A:A,[1]TDSheet!$A:$O,15,0)</f>
        <v>95</v>
      </c>
      <c r="U49" s="16">
        <f>VLOOKUP(A:A,[3]TDSheet!$A:$D,4,0)</f>
        <v>80</v>
      </c>
      <c r="V49" s="16">
        <v>0</v>
      </c>
      <c r="W49" s="16"/>
      <c r="X49" s="16"/>
      <c r="Y49" s="16">
        <f t="shared" si="13"/>
        <v>300</v>
      </c>
      <c r="Z49" s="16" t="e">
        <f>VLOOKUP(A:A,[1]TDSheet!$A:$Z,26,0)</f>
        <v>#N/A</v>
      </c>
      <c r="AA49" s="16">
        <f>Y49/5</f>
        <v>60</v>
      </c>
      <c r="AB49" s="22">
        <f>VLOOKUP(A:A,[1]TDSheet!$A:$AB,28,0)</f>
        <v>1</v>
      </c>
      <c r="AC49" s="16">
        <f t="shared" si="14"/>
        <v>300</v>
      </c>
      <c r="AD49" s="16"/>
      <c r="AE49" s="16"/>
    </row>
    <row r="50" spans="1:31" s="1" customFormat="1" ht="11.1" customHeight="1" outlineLevel="1" x14ac:dyDescent="0.2">
      <c r="A50" s="7" t="s">
        <v>28</v>
      </c>
      <c r="B50" s="7" t="s">
        <v>9</v>
      </c>
      <c r="C50" s="8">
        <v>632</v>
      </c>
      <c r="D50" s="8">
        <v>1554</v>
      </c>
      <c r="E50" s="8">
        <v>629</v>
      </c>
      <c r="F50" s="8">
        <v>1515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656</v>
      </c>
      <c r="J50" s="16">
        <f t="shared" si="9"/>
        <v>-27</v>
      </c>
      <c r="K50" s="16"/>
      <c r="L50" s="16"/>
      <c r="M50" s="16"/>
      <c r="N50" s="16"/>
      <c r="O50" s="16">
        <f t="shared" si="10"/>
        <v>125.8</v>
      </c>
      <c r="P50" s="18"/>
      <c r="Q50" s="19">
        <f t="shared" si="11"/>
        <v>12.042925278219396</v>
      </c>
      <c r="R50" s="16">
        <f t="shared" si="12"/>
        <v>12.042925278219396</v>
      </c>
      <c r="S50" s="16">
        <f>VLOOKUP(A:A,[1]TDSheet!$A:$T,20,0)</f>
        <v>151.6</v>
      </c>
      <c r="T50" s="16">
        <f>VLOOKUP(A:A,[1]TDSheet!$A:$O,15,0)</f>
        <v>139.80000000000001</v>
      </c>
      <c r="U50" s="16">
        <f>VLOOKUP(A:A,[3]TDSheet!$A:$D,4,0)</f>
        <v>119</v>
      </c>
      <c r="V50" s="16">
        <v>0</v>
      </c>
      <c r="W50" s="16"/>
      <c r="X50" s="16"/>
      <c r="Y50" s="16">
        <f t="shared" si="13"/>
        <v>0</v>
      </c>
      <c r="Z50" s="16">
        <f>VLOOKUP(A:A,[1]TDSheet!$A:$Z,26,0)</f>
        <v>0</v>
      </c>
      <c r="AA50" s="16">
        <f>Y50/5</f>
        <v>0</v>
      </c>
      <c r="AB50" s="22">
        <f>VLOOKUP(A:A,[1]TDSheet!$A:$AB,28,0)</f>
        <v>1</v>
      </c>
      <c r="AC50" s="16">
        <f t="shared" si="14"/>
        <v>0</v>
      </c>
      <c r="AD50" s="16"/>
      <c r="AE50" s="16"/>
    </row>
    <row r="51" spans="1:31" s="1" customFormat="1" ht="11.1" customHeight="1" outlineLevel="1" x14ac:dyDescent="0.2">
      <c r="A51" s="7" t="s">
        <v>29</v>
      </c>
      <c r="B51" s="7" t="s">
        <v>9</v>
      </c>
      <c r="C51" s="8">
        <v>885</v>
      </c>
      <c r="D51" s="8">
        <v>1125</v>
      </c>
      <c r="E51" s="8">
        <v>761</v>
      </c>
      <c r="F51" s="8">
        <v>1244</v>
      </c>
      <c r="G51" s="1">
        <f>VLOOKUP(A:A,[1]TDSheet!$A:$G,7,0)</f>
        <v>1</v>
      </c>
      <c r="H51" s="1">
        <f>VLOOKUP(A:A,[1]TDSheet!$A:$H,8,0)</f>
        <v>180</v>
      </c>
      <c r="I51" s="16">
        <f>VLOOKUP(A:A,[2]TDSheet!$A:$F,6,0)</f>
        <v>748</v>
      </c>
      <c r="J51" s="16">
        <f t="shared" si="9"/>
        <v>13</v>
      </c>
      <c r="K51" s="16"/>
      <c r="L51" s="16"/>
      <c r="M51" s="16"/>
      <c r="N51" s="16"/>
      <c r="O51" s="16">
        <f t="shared" si="10"/>
        <v>152.19999999999999</v>
      </c>
      <c r="P51" s="18">
        <v>680</v>
      </c>
      <c r="Q51" s="19">
        <f t="shared" si="11"/>
        <v>12.641261498028911</v>
      </c>
      <c r="R51" s="16">
        <f t="shared" si="12"/>
        <v>8.1734559789750332</v>
      </c>
      <c r="S51" s="16">
        <f>VLOOKUP(A:A,[1]TDSheet!$A:$T,20,0)</f>
        <v>133.4</v>
      </c>
      <c r="T51" s="16">
        <f>VLOOKUP(A:A,[1]TDSheet!$A:$O,15,0)</f>
        <v>145.80000000000001</v>
      </c>
      <c r="U51" s="16">
        <f>VLOOKUP(A:A,[3]TDSheet!$A:$D,4,0)</f>
        <v>117</v>
      </c>
      <c r="V51" s="16">
        <v>0</v>
      </c>
      <c r="W51" s="16"/>
      <c r="X51" s="16"/>
      <c r="Y51" s="16">
        <f t="shared" si="13"/>
        <v>680</v>
      </c>
      <c r="Z51" s="16" t="str">
        <f>VLOOKUP(A:A,[1]TDSheet!$A:$Z,26,0)</f>
        <v>яб</v>
      </c>
      <c r="AA51" s="16">
        <f>Y51/8</f>
        <v>85</v>
      </c>
      <c r="AB51" s="22">
        <f>VLOOKUP(A:A,[1]TDSheet!$A:$AB,28,0)</f>
        <v>0.9</v>
      </c>
      <c r="AC51" s="16">
        <f t="shared" si="14"/>
        <v>612</v>
      </c>
      <c r="AD51" s="16"/>
      <c r="AE51" s="16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16</v>
      </c>
      <c r="D52" s="8"/>
      <c r="E52" s="8">
        <v>0</v>
      </c>
      <c r="F52" s="8">
        <v>16</v>
      </c>
      <c r="G52" s="1">
        <f>VLOOKUP(A:A,[1]TDSheet!$A:$G,7,0)</f>
        <v>0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/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1</v>
      </c>
      <c r="T52" s="16">
        <f>VLOOKUP(A:A,[1]TDSheet!$A:$O,15,0)</f>
        <v>0</v>
      </c>
      <c r="U52" s="16">
        <v>0</v>
      </c>
      <c r="V52" s="16">
        <v>0</v>
      </c>
      <c r="W52" s="16"/>
      <c r="X52" s="16"/>
      <c r="Y52" s="16">
        <f t="shared" si="13"/>
        <v>0</v>
      </c>
      <c r="Z52" s="23" t="s">
        <v>92</v>
      </c>
      <c r="AA52" s="16">
        <f>Y52/6</f>
        <v>0</v>
      </c>
      <c r="AB52" s="22">
        <v>0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9</v>
      </c>
      <c r="C53" s="8">
        <v>19</v>
      </c>
      <c r="D53" s="8"/>
      <c r="E53" s="8">
        <v>5</v>
      </c>
      <c r="F53" s="8">
        <v>14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5</v>
      </c>
      <c r="J53" s="16">
        <f t="shared" si="9"/>
        <v>0</v>
      </c>
      <c r="K53" s="16"/>
      <c r="L53" s="16"/>
      <c r="M53" s="16"/>
      <c r="N53" s="16"/>
      <c r="O53" s="16">
        <f t="shared" si="10"/>
        <v>1</v>
      </c>
      <c r="P53" s="18"/>
      <c r="Q53" s="19">
        <f t="shared" si="11"/>
        <v>14</v>
      </c>
      <c r="R53" s="16">
        <f t="shared" si="12"/>
        <v>14</v>
      </c>
      <c r="S53" s="16">
        <f>VLOOKUP(A:A,[1]TDSheet!$A:$T,20,0)</f>
        <v>1</v>
      </c>
      <c r="T53" s="16">
        <f>VLOOKUP(A:A,[1]TDSheet!$A:$O,15,0)</f>
        <v>0</v>
      </c>
      <c r="U53" s="16">
        <f>VLOOKUP(A:A,[3]TDSheet!$A:$D,4,0)</f>
        <v>5</v>
      </c>
      <c r="V53" s="16">
        <v>0</v>
      </c>
      <c r="W53" s="16"/>
      <c r="X53" s="16"/>
      <c r="Y53" s="16">
        <f t="shared" si="13"/>
        <v>0</v>
      </c>
      <c r="Z53" s="16" t="str">
        <f>VLOOKUP(A:A,[1]TDSheet!$A:$Z,26,0)</f>
        <v>вывод</v>
      </c>
      <c r="AA53" s="16">
        <v>0</v>
      </c>
      <c r="AB53" s="22">
        <f>VLOOKUP(A:A,[1]TDSheet!$A:$AB,28,0)</f>
        <v>0</v>
      </c>
      <c r="AC53" s="16">
        <f t="shared" si="14"/>
        <v>0</v>
      </c>
      <c r="AD53" s="16"/>
      <c r="AE53" s="16"/>
    </row>
    <row r="54" spans="1:31" s="1" customFormat="1" ht="21.95" customHeight="1" outlineLevel="1" x14ac:dyDescent="0.2">
      <c r="A54" s="7" t="s">
        <v>63</v>
      </c>
      <c r="B54" s="7" t="s">
        <v>8</v>
      </c>
      <c r="C54" s="8"/>
      <c r="D54" s="8">
        <v>60</v>
      </c>
      <c r="E54" s="8">
        <v>54</v>
      </c>
      <c r="F54" s="8">
        <v>6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57</v>
      </c>
      <c r="J54" s="16">
        <f t="shared" si="9"/>
        <v>-3</v>
      </c>
      <c r="K54" s="16"/>
      <c r="L54" s="16"/>
      <c r="M54" s="16"/>
      <c r="N54" s="16"/>
      <c r="O54" s="16">
        <f t="shared" si="10"/>
        <v>10.8</v>
      </c>
      <c r="P54" s="18">
        <v>160</v>
      </c>
      <c r="Q54" s="19">
        <f t="shared" si="11"/>
        <v>15.37037037037037</v>
      </c>
      <c r="R54" s="16">
        <f t="shared" si="12"/>
        <v>0.55555555555555547</v>
      </c>
      <c r="S54" s="16">
        <f>VLOOKUP(A:A,[1]TDSheet!$A:$T,20,0)</f>
        <v>0</v>
      </c>
      <c r="T54" s="16">
        <f>VLOOKUP(A:A,[1]TDSheet!$A:$O,15,0)</f>
        <v>0</v>
      </c>
      <c r="U54" s="16">
        <f>VLOOKUP(A:A,[3]TDSheet!$A:$D,4,0)</f>
        <v>24</v>
      </c>
      <c r="V54" s="16">
        <v>0</v>
      </c>
      <c r="W54" s="16"/>
      <c r="X54" s="16"/>
      <c r="Y54" s="16">
        <f t="shared" si="13"/>
        <v>160</v>
      </c>
      <c r="Z54" s="16" t="e">
        <f>VLOOKUP(A:A,[1]TDSheet!$A:$Z,26,0)</f>
        <v>#N/A</v>
      </c>
      <c r="AA54" s="16">
        <f>Y54/3</f>
        <v>53.333333333333336</v>
      </c>
      <c r="AB54" s="22">
        <f>VLOOKUP(A:A,[1]TDSheet!$A:$AB,28,0)</f>
        <v>1</v>
      </c>
      <c r="AC54" s="16">
        <f t="shared" si="14"/>
        <v>160</v>
      </c>
      <c r="AD54" s="16"/>
      <c r="AE54" s="16"/>
    </row>
    <row r="55" spans="1:31" s="1" customFormat="1" ht="11.1" customHeight="1" outlineLevel="1" x14ac:dyDescent="0.2">
      <c r="A55" s="7" t="s">
        <v>64</v>
      </c>
      <c r="B55" s="7" t="s">
        <v>8</v>
      </c>
      <c r="C55" s="8">
        <v>80</v>
      </c>
      <c r="D55" s="8">
        <v>60</v>
      </c>
      <c r="E55" s="8">
        <v>40</v>
      </c>
      <c r="F55" s="8">
        <v>100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40</v>
      </c>
      <c r="J55" s="16">
        <f t="shared" si="9"/>
        <v>0</v>
      </c>
      <c r="K55" s="16"/>
      <c r="L55" s="16"/>
      <c r="M55" s="16"/>
      <c r="N55" s="16"/>
      <c r="O55" s="16">
        <f t="shared" si="10"/>
        <v>8</v>
      </c>
      <c r="P55" s="18"/>
      <c r="Q55" s="19">
        <f t="shared" si="11"/>
        <v>12.5</v>
      </c>
      <c r="R55" s="16">
        <f t="shared" si="12"/>
        <v>12.5</v>
      </c>
      <c r="S55" s="16">
        <f>VLOOKUP(A:A,[1]TDSheet!$A:$T,20,0)</f>
        <v>17</v>
      </c>
      <c r="T55" s="16">
        <f>VLOOKUP(A:A,[1]TDSheet!$A:$O,15,0)</f>
        <v>9</v>
      </c>
      <c r="U55" s="16">
        <f>VLOOKUP(A:A,[3]TDSheet!$A:$D,4,0)</f>
        <v>10</v>
      </c>
      <c r="V55" s="16">
        <v>0</v>
      </c>
      <c r="W55" s="16"/>
      <c r="X55" s="16"/>
      <c r="Y55" s="16">
        <f t="shared" si="13"/>
        <v>0</v>
      </c>
      <c r="Z55" s="16" t="e">
        <f>VLOOKUP(A:A,[1]TDSheet!$A:$Z,26,0)</f>
        <v>#N/A</v>
      </c>
      <c r="AA55" s="16">
        <f>Y55/5</f>
        <v>0</v>
      </c>
      <c r="AB55" s="22">
        <f>VLOOKUP(A:A,[1]TDSheet!$A:$AB,28,0)</f>
        <v>1</v>
      </c>
      <c r="AC55" s="16">
        <f t="shared" si="14"/>
        <v>0</v>
      </c>
      <c r="AD55" s="16"/>
      <c r="AE55" s="16"/>
    </row>
    <row r="56" spans="1:31" s="1" customFormat="1" ht="11.1" customHeight="1" outlineLevel="1" x14ac:dyDescent="0.2">
      <c r="A56" s="7" t="s">
        <v>30</v>
      </c>
      <c r="B56" s="7" t="s">
        <v>9</v>
      </c>
      <c r="C56" s="8">
        <v>1177</v>
      </c>
      <c r="D56" s="8">
        <v>2893</v>
      </c>
      <c r="E56" s="8">
        <v>1871</v>
      </c>
      <c r="F56" s="8">
        <v>2163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1861</v>
      </c>
      <c r="J56" s="16">
        <f t="shared" si="9"/>
        <v>10</v>
      </c>
      <c r="K56" s="16"/>
      <c r="L56" s="16"/>
      <c r="M56" s="16"/>
      <c r="N56" s="16">
        <v>588</v>
      </c>
      <c r="O56" s="16">
        <f t="shared" si="10"/>
        <v>259</v>
      </c>
      <c r="P56" s="18">
        <v>1200</v>
      </c>
      <c r="Q56" s="19">
        <f t="shared" si="11"/>
        <v>12.984555984555984</v>
      </c>
      <c r="R56" s="16">
        <f t="shared" si="12"/>
        <v>8.3513513513513509</v>
      </c>
      <c r="S56" s="16">
        <f>VLOOKUP(A:A,[1]TDSheet!$A:$T,20,0)</f>
        <v>230</v>
      </c>
      <c r="T56" s="16">
        <f>VLOOKUP(A:A,[1]TDSheet!$A:$O,15,0)</f>
        <v>249</v>
      </c>
      <c r="U56" s="16">
        <f>VLOOKUP(A:A,[3]TDSheet!$A:$D,4,0)</f>
        <v>279</v>
      </c>
      <c r="V56" s="16">
        <f>VLOOKUP(A:A,[4]TDSheet!$A:$D,4,0)</f>
        <v>576</v>
      </c>
      <c r="W56" s="16"/>
      <c r="X56" s="16"/>
      <c r="Y56" s="16">
        <f t="shared" si="13"/>
        <v>1788</v>
      </c>
      <c r="Z56" s="16" t="str">
        <f>VLOOKUP(A:A,[1]TDSheet!$A:$Z,26,0)</f>
        <v>яб</v>
      </c>
      <c r="AA56" s="16">
        <f>Y56/12</f>
        <v>149</v>
      </c>
      <c r="AB56" s="22">
        <f>VLOOKUP(A:A,[1]TDSheet!$A:$AB,28,0)</f>
        <v>0.25</v>
      </c>
      <c r="AC56" s="16">
        <f t="shared" si="14"/>
        <v>447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98</v>
      </c>
      <c r="D57" s="8">
        <v>312</v>
      </c>
      <c r="E57" s="8">
        <v>116</v>
      </c>
      <c r="F57" s="8">
        <v>283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129</v>
      </c>
      <c r="J57" s="16">
        <f t="shared" si="9"/>
        <v>-13</v>
      </c>
      <c r="K57" s="16"/>
      <c r="L57" s="16"/>
      <c r="M57" s="16"/>
      <c r="N57" s="16"/>
      <c r="O57" s="16">
        <f t="shared" si="10"/>
        <v>23.2</v>
      </c>
      <c r="P57" s="18"/>
      <c r="Q57" s="19">
        <f t="shared" si="11"/>
        <v>12.198275862068966</v>
      </c>
      <c r="R57" s="16">
        <f t="shared" si="12"/>
        <v>12.198275862068966</v>
      </c>
      <c r="S57" s="16">
        <f>VLOOKUP(A:A,[1]TDSheet!$A:$T,20,0)</f>
        <v>22.4</v>
      </c>
      <c r="T57" s="16">
        <f>VLOOKUP(A:A,[1]TDSheet!$A:$O,15,0)</f>
        <v>25.2</v>
      </c>
      <c r="U57" s="16">
        <f>VLOOKUP(A:A,[3]TDSheet!$A:$D,4,0)</f>
        <v>24</v>
      </c>
      <c r="V57" s="16">
        <v>0</v>
      </c>
      <c r="W57" s="16"/>
      <c r="X57" s="16"/>
      <c r="Y57" s="16">
        <f t="shared" si="13"/>
        <v>0</v>
      </c>
      <c r="Z57" s="16">
        <f>VLOOKUP(A:A,[1]TDSheet!$A:$Z,26,0)</f>
        <v>0</v>
      </c>
      <c r="AA57" s="16">
        <f>Y57/12</f>
        <v>0</v>
      </c>
      <c r="AB57" s="22">
        <f>VLOOKUP(A:A,[1]TDSheet!$A:$AB,28,0)</f>
        <v>0.3</v>
      </c>
      <c r="AC57" s="16">
        <f t="shared" si="14"/>
        <v>0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57</v>
      </c>
      <c r="D58" s="8">
        <v>435</v>
      </c>
      <c r="E58" s="8">
        <v>139</v>
      </c>
      <c r="F58" s="8">
        <v>346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149</v>
      </c>
      <c r="J58" s="16">
        <f t="shared" si="9"/>
        <v>-10</v>
      </c>
      <c r="K58" s="16"/>
      <c r="L58" s="16"/>
      <c r="M58" s="16"/>
      <c r="N58" s="16"/>
      <c r="O58" s="16">
        <f t="shared" si="10"/>
        <v>27.8</v>
      </c>
      <c r="P58" s="18"/>
      <c r="Q58" s="19">
        <f t="shared" si="11"/>
        <v>12.446043165467625</v>
      </c>
      <c r="R58" s="16">
        <f t="shared" si="12"/>
        <v>12.446043165467625</v>
      </c>
      <c r="S58" s="16">
        <f>VLOOKUP(A:A,[1]TDSheet!$A:$T,20,0)</f>
        <v>26</v>
      </c>
      <c r="T58" s="16">
        <f>VLOOKUP(A:A,[1]TDSheet!$A:$O,15,0)</f>
        <v>34.4</v>
      </c>
      <c r="U58" s="16">
        <f>VLOOKUP(A:A,[3]TDSheet!$A:$D,4,0)</f>
        <v>32</v>
      </c>
      <c r="V58" s="16">
        <v>0</v>
      </c>
      <c r="W58" s="16"/>
      <c r="X58" s="16"/>
      <c r="Y58" s="16">
        <f t="shared" si="13"/>
        <v>0</v>
      </c>
      <c r="Z58" s="16">
        <f>VLOOKUP(A:A,[1]TDSheet!$A:$Z,26,0)</f>
        <v>0</v>
      </c>
      <c r="AA58" s="16">
        <f>Y58/12</f>
        <v>0</v>
      </c>
      <c r="AB58" s="22">
        <f>VLOOKUP(A:A,[1]TDSheet!$A:$AB,28,0)</f>
        <v>0.3</v>
      </c>
      <c r="AC58" s="16">
        <f t="shared" si="14"/>
        <v>0</v>
      </c>
      <c r="AD58" s="16"/>
      <c r="AE58" s="16"/>
    </row>
    <row r="59" spans="1:31" s="1" customFormat="1" ht="11.1" customHeight="1" outlineLevel="1" x14ac:dyDescent="0.2">
      <c r="A59" s="7" t="s">
        <v>65</v>
      </c>
      <c r="B59" s="7" t="s">
        <v>8</v>
      </c>
      <c r="C59" s="8">
        <v>59.4</v>
      </c>
      <c r="D59" s="8">
        <v>3.6</v>
      </c>
      <c r="E59" s="8">
        <v>0</v>
      </c>
      <c r="F59" s="8">
        <v>63</v>
      </c>
      <c r="G59" s="1">
        <f>VLOOKUP(A:A,[1]TDSheet!$A:$G,7,0)</f>
        <v>1</v>
      </c>
      <c r="H59" s="1" t="e">
        <f>VLOOKUP(A:A,[1]TDSheet!$A:$H,8,0)</f>
        <v>#N/A</v>
      </c>
      <c r="I59" s="16">
        <v>0</v>
      </c>
      <c r="J59" s="16">
        <f t="shared" si="9"/>
        <v>0</v>
      </c>
      <c r="K59" s="16"/>
      <c r="L59" s="16"/>
      <c r="M59" s="16"/>
      <c r="N59" s="16"/>
      <c r="O59" s="16">
        <f t="shared" si="10"/>
        <v>0</v>
      </c>
      <c r="P59" s="18"/>
      <c r="Q59" s="19" t="e">
        <f t="shared" si="11"/>
        <v>#DIV/0!</v>
      </c>
      <c r="R59" s="16" t="e">
        <f t="shared" si="12"/>
        <v>#DIV/0!</v>
      </c>
      <c r="S59" s="16">
        <f>VLOOKUP(A:A,[1]TDSheet!$A:$T,20,0)</f>
        <v>0</v>
      </c>
      <c r="T59" s="16">
        <f>VLOOKUP(A:A,[1]TDSheet!$A:$O,15,0)</f>
        <v>1.4</v>
      </c>
      <c r="U59" s="16">
        <v>0</v>
      </c>
      <c r="V59" s="16">
        <v>0</v>
      </c>
      <c r="W59" s="16"/>
      <c r="X59" s="16"/>
      <c r="Y59" s="16">
        <f t="shared" si="13"/>
        <v>0</v>
      </c>
      <c r="Z59" s="16" t="str">
        <f>VLOOKUP(A:A,[1]TDSheet!$A:$Z,26,0)</f>
        <v>увел</v>
      </c>
      <c r="AA59" s="16">
        <f>Y59/1.8</f>
        <v>0</v>
      </c>
      <c r="AB59" s="22">
        <f>VLOOKUP(A:A,[1]TDSheet!$A:$AB,28,0)</f>
        <v>1</v>
      </c>
      <c r="AC59" s="16">
        <f t="shared" si="14"/>
        <v>0</v>
      </c>
      <c r="AD59" s="16"/>
      <c r="AE59" s="16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115</v>
      </c>
      <c r="D60" s="8">
        <v>122</v>
      </c>
      <c r="E60" s="8">
        <v>48</v>
      </c>
      <c r="F60" s="8">
        <v>188</v>
      </c>
      <c r="G60" s="1">
        <f>VLOOKUP(A:A,[1]TDSheet!$A:$G,7,0)</f>
        <v>1</v>
      </c>
      <c r="H60" s="1">
        <f>VLOOKUP(A:A,[1]TDSheet!$A:$H,8,0)</f>
        <v>365</v>
      </c>
      <c r="I60" s="16">
        <f>VLOOKUP(A:A,[2]TDSheet!$A:$F,6,0)</f>
        <v>49</v>
      </c>
      <c r="J60" s="16">
        <f t="shared" si="9"/>
        <v>-1</v>
      </c>
      <c r="K60" s="16"/>
      <c r="L60" s="16"/>
      <c r="M60" s="16"/>
      <c r="N60" s="16"/>
      <c r="O60" s="16">
        <f t="shared" si="10"/>
        <v>9.6</v>
      </c>
      <c r="P60" s="18"/>
      <c r="Q60" s="19">
        <f t="shared" si="11"/>
        <v>19.583333333333336</v>
      </c>
      <c r="R60" s="16">
        <f t="shared" si="12"/>
        <v>19.583333333333336</v>
      </c>
      <c r="S60" s="16">
        <f>VLOOKUP(A:A,[1]TDSheet!$A:$T,20,0)</f>
        <v>13.8</v>
      </c>
      <c r="T60" s="16">
        <f>VLOOKUP(A:A,[1]TDSheet!$A:$O,15,0)</f>
        <v>15.6</v>
      </c>
      <c r="U60" s="16">
        <f>VLOOKUP(A:A,[3]TDSheet!$A:$D,4,0)</f>
        <v>11</v>
      </c>
      <c r="V60" s="16">
        <v>0</v>
      </c>
      <c r="W60" s="16"/>
      <c r="X60" s="16"/>
      <c r="Y60" s="16">
        <f t="shared" si="13"/>
        <v>0</v>
      </c>
      <c r="Z60" s="16">
        <f>VLOOKUP(A:A,[1]TDSheet!$A:$Z,26,0)</f>
        <v>0</v>
      </c>
      <c r="AA60" s="16">
        <f>Y60/6</f>
        <v>0</v>
      </c>
      <c r="AB60" s="22">
        <f>VLOOKUP(A:A,[1]TDSheet!$A:$AB,28,0)</f>
        <v>0.2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312</v>
      </c>
      <c r="D61" s="8">
        <v>333</v>
      </c>
      <c r="E61" s="8">
        <v>197</v>
      </c>
      <c r="F61" s="8">
        <v>444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199</v>
      </c>
      <c r="J61" s="16">
        <f t="shared" si="9"/>
        <v>-2</v>
      </c>
      <c r="K61" s="16"/>
      <c r="L61" s="16"/>
      <c r="M61" s="16"/>
      <c r="N61" s="16"/>
      <c r="O61" s="16">
        <f t="shared" si="10"/>
        <v>39.4</v>
      </c>
      <c r="P61" s="18">
        <v>60</v>
      </c>
      <c r="Q61" s="19">
        <f t="shared" si="11"/>
        <v>12.791878172588833</v>
      </c>
      <c r="R61" s="16">
        <f t="shared" si="12"/>
        <v>11.269035532994923</v>
      </c>
      <c r="S61" s="16">
        <f>VLOOKUP(A:A,[1]TDSheet!$A:$T,20,0)</f>
        <v>54.2</v>
      </c>
      <c r="T61" s="16">
        <f>VLOOKUP(A:A,[1]TDSheet!$A:$O,15,0)</f>
        <v>45.6</v>
      </c>
      <c r="U61" s="16">
        <f>VLOOKUP(A:A,[3]TDSheet!$A:$D,4,0)</f>
        <v>37</v>
      </c>
      <c r="V61" s="16">
        <v>0</v>
      </c>
      <c r="W61" s="16"/>
      <c r="X61" s="16"/>
      <c r="Y61" s="16">
        <f t="shared" si="13"/>
        <v>60</v>
      </c>
      <c r="Z61" s="16">
        <f>VLOOKUP(A:A,[1]TDSheet!$A:$Z,26,0)</f>
        <v>0</v>
      </c>
      <c r="AA61" s="16">
        <f>Y61/6</f>
        <v>10</v>
      </c>
      <c r="AB61" s="22">
        <f>VLOOKUP(A:A,[1]TDSheet!$A:$AB,28,0)</f>
        <v>0.2</v>
      </c>
      <c r="AC61" s="16">
        <f t="shared" si="14"/>
        <v>12</v>
      </c>
      <c r="AD61" s="16"/>
      <c r="AE61" s="16"/>
    </row>
    <row r="62" spans="1:31" s="1" customFormat="1" ht="11.1" customHeight="1" outlineLevel="1" x14ac:dyDescent="0.2">
      <c r="A62" s="7" t="s">
        <v>33</v>
      </c>
      <c r="B62" s="7" t="s">
        <v>9</v>
      </c>
      <c r="C62" s="8">
        <v>160</v>
      </c>
      <c r="D62" s="8">
        <v>307</v>
      </c>
      <c r="E62" s="8">
        <v>173</v>
      </c>
      <c r="F62" s="8">
        <v>280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187</v>
      </c>
      <c r="J62" s="16">
        <f t="shared" si="9"/>
        <v>-14</v>
      </c>
      <c r="K62" s="16"/>
      <c r="L62" s="16"/>
      <c r="M62" s="16"/>
      <c r="N62" s="16"/>
      <c r="O62" s="16">
        <f t="shared" si="10"/>
        <v>34.6</v>
      </c>
      <c r="P62" s="18">
        <v>150</v>
      </c>
      <c r="Q62" s="19">
        <f t="shared" si="11"/>
        <v>12.427745664739884</v>
      </c>
      <c r="R62" s="16">
        <f t="shared" si="12"/>
        <v>8.092485549132947</v>
      </c>
      <c r="S62" s="16">
        <f>VLOOKUP(A:A,[1]TDSheet!$A:$T,20,0)</f>
        <v>18.600000000000001</v>
      </c>
      <c r="T62" s="16">
        <f>VLOOKUP(A:A,[1]TDSheet!$A:$O,15,0)</f>
        <v>29.8</v>
      </c>
      <c r="U62" s="16">
        <f>VLOOKUP(A:A,[3]TDSheet!$A:$D,4,0)</f>
        <v>31</v>
      </c>
      <c r="V62" s="16">
        <v>0</v>
      </c>
      <c r="W62" s="16"/>
      <c r="X62" s="16"/>
      <c r="Y62" s="16">
        <f t="shared" si="13"/>
        <v>150</v>
      </c>
      <c r="Z62" s="16" t="str">
        <f>VLOOKUP(A:A,[1]TDSheet!$A:$Z,26,0)</f>
        <v>яб</v>
      </c>
      <c r="AA62" s="16">
        <f>Y62/14</f>
        <v>10.714285714285714</v>
      </c>
      <c r="AB62" s="22">
        <f>VLOOKUP(A:A,[1]TDSheet!$A:$AB,28,0)</f>
        <v>0.3</v>
      </c>
      <c r="AC62" s="16">
        <f t="shared" si="14"/>
        <v>45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2022</v>
      </c>
      <c r="D63" s="8">
        <v>5781</v>
      </c>
      <c r="E63" s="8">
        <v>2719</v>
      </c>
      <c r="F63" s="8">
        <v>5034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2756</v>
      </c>
      <c r="J63" s="16">
        <f t="shared" si="9"/>
        <v>-37</v>
      </c>
      <c r="K63" s="16"/>
      <c r="L63" s="16"/>
      <c r="M63" s="16"/>
      <c r="N63" s="16">
        <v>2508</v>
      </c>
      <c r="O63" s="16">
        <f t="shared" si="10"/>
        <v>414.2</v>
      </c>
      <c r="P63" s="18"/>
      <c r="Q63" s="19">
        <f t="shared" si="11"/>
        <v>12.153549010140029</v>
      </c>
      <c r="R63" s="16">
        <f t="shared" si="12"/>
        <v>12.153549010140029</v>
      </c>
      <c r="S63" s="16">
        <f>VLOOKUP(A:A,[1]TDSheet!$A:$T,20,0)</f>
        <v>442.4</v>
      </c>
      <c r="T63" s="16">
        <f>VLOOKUP(A:A,[1]TDSheet!$A:$O,15,0)</f>
        <v>454.2</v>
      </c>
      <c r="U63" s="16">
        <f>VLOOKUP(A:A,[3]TDSheet!$A:$D,4,0)</f>
        <v>511</v>
      </c>
      <c r="V63" s="16">
        <f>VLOOKUP(A:A,[4]TDSheet!$A:$D,4,0)</f>
        <v>648</v>
      </c>
      <c r="W63" s="16"/>
      <c r="X63" s="16"/>
      <c r="Y63" s="16">
        <f t="shared" si="13"/>
        <v>2508</v>
      </c>
      <c r="Z63" s="16">
        <f>VLOOKUP(A:A,[1]TDSheet!$A:$Z,26,0)</f>
        <v>0</v>
      </c>
      <c r="AA63" s="16">
        <f>Y63/12</f>
        <v>209</v>
      </c>
      <c r="AB63" s="22">
        <f>VLOOKUP(A:A,[1]TDSheet!$A:$AB,28,0)</f>
        <v>0.25</v>
      </c>
      <c r="AC63" s="16">
        <f t="shared" si="14"/>
        <v>627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2555</v>
      </c>
      <c r="D64" s="8">
        <v>5754</v>
      </c>
      <c r="E64" s="8">
        <v>3255</v>
      </c>
      <c r="F64" s="8">
        <v>5007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3286</v>
      </c>
      <c r="J64" s="16">
        <f t="shared" si="9"/>
        <v>-31</v>
      </c>
      <c r="K64" s="16"/>
      <c r="L64" s="16"/>
      <c r="M64" s="16"/>
      <c r="N64" s="16">
        <v>864</v>
      </c>
      <c r="O64" s="16">
        <f t="shared" si="10"/>
        <v>497.4</v>
      </c>
      <c r="P64" s="18">
        <v>1500</v>
      </c>
      <c r="Q64" s="19">
        <f t="shared" si="11"/>
        <v>13.082026537997589</v>
      </c>
      <c r="R64" s="16">
        <f t="shared" si="12"/>
        <v>10.066344993968638</v>
      </c>
      <c r="S64" s="16">
        <f>VLOOKUP(A:A,[1]TDSheet!$A:$T,20,0)</f>
        <v>470</v>
      </c>
      <c r="T64" s="16">
        <f>VLOOKUP(A:A,[1]TDSheet!$A:$O,15,0)</f>
        <v>495</v>
      </c>
      <c r="U64" s="16">
        <f>VLOOKUP(A:A,[3]TDSheet!$A:$D,4,0)</f>
        <v>623</v>
      </c>
      <c r="V64" s="16">
        <f>VLOOKUP(A:A,[4]TDSheet!$A:$D,4,0)</f>
        <v>768</v>
      </c>
      <c r="W64" s="16"/>
      <c r="X64" s="16"/>
      <c r="Y64" s="16">
        <f t="shared" si="13"/>
        <v>2364</v>
      </c>
      <c r="Z64" s="16">
        <f>VLOOKUP(A:A,[1]TDSheet!$A:$Z,26,0)</f>
        <v>0</v>
      </c>
      <c r="AA64" s="16">
        <f>Y64/12</f>
        <v>197</v>
      </c>
      <c r="AB64" s="22">
        <f>VLOOKUP(A:A,[1]TDSheet!$A:$AB,28,0)</f>
        <v>0.25</v>
      </c>
      <c r="AC64" s="16">
        <f t="shared" si="14"/>
        <v>591</v>
      </c>
      <c r="AD64" s="16"/>
      <c r="AE64" s="16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12.5</v>
      </c>
      <c r="D65" s="8"/>
      <c r="E65" s="8">
        <v>0</v>
      </c>
      <c r="F65" s="8">
        <v>12.5</v>
      </c>
      <c r="G65" s="1">
        <f>VLOOKUP(A:A,[1]TDSheet!$A:$G,7,0)</f>
        <v>1</v>
      </c>
      <c r="H65" s="1" t="e">
        <f>VLOOKUP(A:A,[1]TDSheet!$A:$H,8,0)</f>
        <v>#N/A</v>
      </c>
      <c r="I65" s="16">
        <v>0</v>
      </c>
      <c r="J65" s="16">
        <f t="shared" si="9"/>
        <v>0</v>
      </c>
      <c r="K65" s="16"/>
      <c r="L65" s="16"/>
      <c r="M65" s="16"/>
      <c r="N65" s="16"/>
      <c r="O65" s="16">
        <f t="shared" si="10"/>
        <v>0</v>
      </c>
      <c r="P65" s="18"/>
      <c r="Q65" s="19" t="e">
        <f t="shared" si="11"/>
        <v>#DIV/0!</v>
      </c>
      <c r="R65" s="16" t="e">
        <f t="shared" si="12"/>
        <v>#DIV/0!</v>
      </c>
      <c r="S65" s="16">
        <f>VLOOKUP(A:A,[1]TDSheet!$A:$T,20,0)</f>
        <v>1.8199999999999998</v>
      </c>
      <c r="T65" s="16">
        <f>VLOOKUP(A:A,[1]TDSheet!$A:$O,15,0)</f>
        <v>0.54</v>
      </c>
      <c r="U65" s="16">
        <v>0</v>
      </c>
      <c r="V65" s="16">
        <v>0</v>
      </c>
      <c r="W65" s="16"/>
      <c r="X65" s="16"/>
      <c r="Y65" s="16">
        <f t="shared" si="13"/>
        <v>0</v>
      </c>
      <c r="Z65" s="16" t="str">
        <f>VLOOKUP(A:A,[1]TDSheet!$A:$Z,26,0)</f>
        <v>увел</v>
      </c>
      <c r="AA65" s="16">
        <f>Y65/2.7</f>
        <v>0</v>
      </c>
      <c r="AB65" s="22">
        <f>VLOOKUP(A:A,[1]TDSheet!$A:$AB,28,0)</f>
        <v>1</v>
      </c>
      <c r="AC65" s="16">
        <f t="shared" si="14"/>
        <v>0</v>
      </c>
      <c r="AD65" s="16"/>
      <c r="AE65" s="16"/>
    </row>
    <row r="66" spans="1:31" s="1" customFormat="1" ht="11.1" customHeight="1" outlineLevel="1" x14ac:dyDescent="0.2">
      <c r="A66" s="7" t="s">
        <v>69</v>
      </c>
      <c r="B66" s="7" t="s">
        <v>8</v>
      </c>
      <c r="C66" s="8">
        <v>1597</v>
      </c>
      <c r="D66" s="8">
        <v>460</v>
      </c>
      <c r="E66" s="8">
        <v>460</v>
      </c>
      <c r="F66" s="8">
        <v>1577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477.7</v>
      </c>
      <c r="J66" s="16">
        <f t="shared" si="9"/>
        <v>-17.699999999999989</v>
      </c>
      <c r="K66" s="16"/>
      <c r="L66" s="16"/>
      <c r="M66" s="16"/>
      <c r="N66" s="16"/>
      <c r="O66" s="16">
        <f t="shared" si="10"/>
        <v>92</v>
      </c>
      <c r="P66" s="18">
        <v>500</v>
      </c>
      <c r="Q66" s="19">
        <f t="shared" si="11"/>
        <v>22.576086956521738</v>
      </c>
      <c r="R66" s="16">
        <f t="shared" si="12"/>
        <v>17.141304347826086</v>
      </c>
      <c r="S66" s="16">
        <f>VLOOKUP(A:A,[1]TDSheet!$A:$T,20,0)</f>
        <v>106.2</v>
      </c>
      <c r="T66" s="16">
        <f>VLOOKUP(A:A,[1]TDSheet!$A:$O,15,0)</f>
        <v>107</v>
      </c>
      <c r="U66" s="16">
        <f>VLOOKUP(A:A,[3]TDSheet!$A:$D,4,0)</f>
        <v>105</v>
      </c>
      <c r="V66" s="16">
        <v>0</v>
      </c>
      <c r="W66" s="16"/>
      <c r="X66" s="16"/>
      <c r="Y66" s="16">
        <f t="shared" si="13"/>
        <v>500</v>
      </c>
      <c r="Z66" s="16" t="e">
        <f>VLOOKUP(A:A,[1]TDSheet!$A:$Z,26,0)</f>
        <v>#N/A</v>
      </c>
      <c r="AA66" s="16">
        <f>Y66/5</f>
        <v>100</v>
      </c>
      <c r="AB66" s="22">
        <f>VLOOKUP(A:A,[1]TDSheet!$A:$AB,28,0)</f>
        <v>1</v>
      </c>
      <c r="AC66" s="16">
        <f t="shared" si="14"/>
        <v>500</v>
      </c>
      <c r="AD66" s="16"/>
      <c r="AE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2023-11-22T10:03:19Z</dcterms:modified>
</cp:coreProperties>
</file>