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65" i="1" l="1"/>
  <c r="V464" i="1"/>
  <c r="V466" i="1" s="1"/>
  <c r="V462" i="1"/>
  <c r="W461" i="1"/>
  <c r="V461" i="1"/>
  <c r="W460" i="1"/>
  <c r="N460" i="1"/>
  <c r="V458" i="1"/>
  <c r="V457" i="1"/>
  <c r="W456" i="1"/>
  <c r="W457" i="1" s="1"/>
  <c r="N456" i="1"/>
  <c r="V453" i="1"/>
  <c r="W452" i="1"/>
  <c r="V452" i="1"/>
  <c r="W451" i="1"/>
  <c r="X451" i="1" s="1"/>
  <c r="X450" i="1"/>
  <c r="X452" i="1" s="1"/>
  <c r="W450" i="1"/>
  <c r="W453" i="1" s="1"/>
  <c r="V448" i="1"/>
  <c r="V447" i="1"/>
  <c r="X446" i="1"/>
  <c r="W446" i="1"/>
  <c r="W445" i="1"/>
  <c r="W447" i="1" s="1"/>
  <c r="V443" i="1"/>
  <c r="V442" i="1"/>
  <c r="X441" i="1"/>
  <c r="W441" i="1"/>
  <c r="W440" i="1"/>
  <c r="W443" i="1" s="1"/>
  <c r="V438" i="1"/>
  <c r="V437" i="1"/>
  <c r="W436" i="1"/>
  <c r="X436" i="1" s="1"/>
  <c r="W435" i="1"/>
  <c r="V431" i="1"/>
  <c r="V430" i="1"/>
  <c r="W429" i="1"/>
  <c r="X429" i="1" s="1"/>
  <c r="N429" i="1"/>
  <c r="W428" i="1"/>
  <c r="N428" i="1"/>
  <c r="V426" i="1"/>
  <c r="V425" i="1"/>
  <c r="W424" i="1"/>
  <c r="X424" i="1" s="1"/>
  <c r="W423" i="1"/>
  <c r="X423" i="1" s="1"/>
  <c r="W422" i="1"/>
  <c r="X422" i="1" s="1"/>
  <c r="X421" i="1"/>
  <c r="W421" i="1"/>
  <c r="N421" i="1"/>
  <c r="W420" i="1"/>
  <c r="X420" i="1" s="1"/>
  <c r="N420" i="1"/>
  <c r="W419" i="1"/>
  <c r="X419" i="1" s="1"/>
  <c r="N419" i="1"/>
  <c r="W417" i="1"/>
  <c r="V417" i="1"/>
  <c r="W416" i="1"/>
  <c r="V416" i="1"/>
  <c r="W415" i="1"/>
  <c r="X415" i="1" s="1"/>
  <c r="N415" i="1"/>
  <c r="X414" i="1"/>
  <c r="W414" i="1"/>
  <c r="N414" i="1"/>
  <c r="W412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X405" i="1"/>
  <c r="W405" i="1"/>
  <c r="N405" i="1"/>
  <c r="W404" i="1"/>
  <c r="X404" i="1" s="1"/>
  <c r="N404" i="1"/>
  <c r="W403" i="1"/>
  <c r="X403" i="1" s="1"/>
  <c r="N403" i="1"/>
  <c r="X402" i="1"/>
  <c r="W402" i="1"/>
  <c r="R473" i="1" s="1"/>
  <c r="N402" i="1"/>
  <c r="W398" i="1"/>
  <c r="V398" i="1"/>
  <c r="W397" i="1"/>
  <c r="V397" i="1"/>
  <c r="X396" i="1"/>
  <c r="X397" i="1" s="1"/>
  <c r="W396" i="1"/>
  <c r="N396" i="1"/>
  <c r="V394" i="1"/>
  <c r="V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4" i="1"/>
  <c r="V384" i="1"/>
  <c r="W383" i="1"/>
  <c r="V383" i="1"/>
  <c r="W382" i="1"/>
  <c r="X382" i="1" s="1"/>
  <c r="N382" i="1"/>
  <c r="X381" i="1"/>
  <c r="W381" i="1"/>
  <c r="N381" i="1"/>
  <c r="W378" i="1"/>
  <c r="V378" i="1"/>
  <c r="W377" i="1"/>
  <c r="V377" i="1"/>
  <c r="X376" i="1"/>
  <c r="X377" i="1" s="1"/>
  <c r="W376" i="1"/>
  <c r="V374" i="1"/>
  <c r="X373" i="1"/>
  <c r="V373" i="1"/>
  <c r="X372" i="1"/>
  <c r="W372" i="1"/>
  <c r="N372" i="1"/>
  <c r="V370" i="1"/>
  <c r="V369" i="1"/>
  <c r="X368" i="1"/>
  <c r="X369" i="1" s="1"/>
  <c r="W368" i="1"/>
  <c r="N368" i="1"/>
  <c r="W367" i="1"/>
  <c r="X367" i="1" s="1"/>
  <c r="N367" i="1"/>
  <c r="W366" i="1"/>
  <c r="X366" i="1" s="1"/>
  <c r="N366" i="1"/>
  <c r="X365" i="1"/>
  <c r="W365" i="1"/>
  <c r="W369" i="1" s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W362" i="1" s="1"/>
  <c r="N349" i="1"/>
  <c r="V347" i="1"/>
  <c r="V346" i="1"/>
  <c r="X345" i="1"/>
  <c r="W345" i="1"/>
  <c r="N345" i="1"/>
  <c r="W344" i="1"/>
  <c r="N344" i="1"/>
  <c r="V340" i="1"/>
  <c r="W339" i="1"/>
  <c r="V339" i="1"/>
  <c r="W338" i="1"/>
  <c r="N338" i="1"/>
  <c r="V336" i="1"/>
  <c r="V335" i="1"/>
  <c r="W334" i="1"/>
  <c r="X334" i="1" s="1"/>
  <c r="N334" i="1"/>
  <c r="W333" i="1"/>
  <c r="X333" i="1" s="1"/>
  <c r="N333" i="1"/>
  <c r="X332" i="1"/>
  <c r="W332" i="1"/>
  <c r="N332" i="1"/>
  <c r="W331" i="1"/>
  <c r="W336" i="1" s="1"/>
  <c r="N331" i="1"/>
  <c r="V329" i="1"/>
  <c r="V328" i="1"/>
  <c r="X327" i="1"/>
  <c r="W327" i="1"/>
  <c r="N327" i="1"/>
  <c r="W326" i="1"/>
  <c r="N326" i="1"/>
  <c r="V324" i="1"/>
  <c r="W323" i="1"/>
  <c r="V323" i="1"/>
  <c r="W322" i="1"/>
  <c r="X322" i="1" s="1"/>
  <c r="N322" i="1"/>
  <c r="W321" i="1"/>
  <c r="X321" i="1" s="1"/>
  <c r="N321" i="1"/>
  <c r="X320" i="1"/>
  <c r="W320" i="1"/>
  <c r="N320" i="1"/>
  <c r="X319" i="1"/>
  <c r="X323" i="1" s="1"/>
  <c r="W319" i="1"/>
  <c r="N319" i="1"/>
  <c r="V316" i="1"/>
  <c r="V315" i="1"/>
  <c r="W314" i="1"/>
  <c r="N314" i="1"/>
  <c r="V312" i="1"/>
  <c r="V311" i="1"/>
  <c r="X310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W307" i="1" s="1"/>
  <c r="V302" i="1"/>
  <c r="V301" i="1"/>
  <c r="X300" i="1"/>
  <c r="W300" i="1"/>
  <c r="N300" i="1"/>
  <c r="W299" i="1"/>
  <c r="X299" i="1" s="1"/>
  <c r="N299" i="1"/>
  <c r="W298" i="1"/>
  <c r="X298" i="1" s="1"/>
  <c r="X297" i="1"/>
  <c r="W297" i="1"/>
  <c r="N297" i="1"/>
  <c r="X296" i="1"/>
  <c r="W296" i="1"/>
  <c r="N296" i="1"/>
  <c r="W295" i="1"/>
  <c r="X295" i="1" s="1"/>
  <c r="N295" i="1"/>
  <c r="W294" i="1"/>
  <c r="X294" i="1" s="1"/>
  <c r="N294" i="1"/>
  <c r="X293" i="1"/>
  <c r="W293" i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V281" i="1"/>
  <c r="V280" i="1"/>
  <c r="X279" i="1"/>
  <c r="W279" i="1"/>
  <c r="W278" i="1"/>
  <c r="X278" i="1" s="1"/>
  <c r="N278" i="1"/>
  <c r="W277" i="1"/>
  <c r="X277" i="1" s="1"/>
  <c r="X280" i="1" s="1"/>
  <c r="N277" i="1"/>
  <c r="W275" i="1"/>
  <c r="V275" i="1"/>
  <c r="W274" i="1"/>
  <c r="V274" i="1"/>
  <c r="W273" i="1"/>
  <c r="X273" i="1" s="1"/>
  <c r="X274" i="1" s="1"/>
  <c r="N273" i="1"/>
  <c r="W270" i="1"/>
  <c r="V270" i="1"/>
  <c r="W269" i="1"/>
  <c r="V269" i="1"/>
  <c r="W268" i="1"/>
  <c r="X268" i="1" s="1"/>
  <c r="N268" i="1"/>
  <c r="X267" i="1"/>
  <c r="W267" i="1"/>
  <c r="N267" i="1"/>
  <c r="V265" i="1"/>
  <c r="V264" i="1"/>
  <c r="X263" i="1"/>
  <c r="W263" i="1"/>
  <c r="N263" i="1"/>
  <c r="X262" i="1"/>
  <c r="W262" i="1"/>
  <c r="N262" i="1"/>
  <c r="W261" i="1"/>
  <c r="X261" i="1" s="1"/>
  <c r="N261" i="1"/>
  <c r="W260" i="1"/>
  <c r="X260" i="1" s="1"/>
  <c r="N260" i="1"/>
  <c r="X259" i="1"/>
  <c r="W259" i="1"/>
  <c r="W258" i="1"/>
  <c r="X258" i="1" s="1"/>
  <c r="N258" i="1"/>
  <c r="W257" i="1"/>
  <c r="L473" i="1" s="1"/>
  <c r="N257" i="1"/>
  <c r="V254" i="1"/>
  <c r="V253" i="1"/>
  <c r="W252" i="1"/>
  <c r="X252" i="1" s="1"/>
  <c r="N252" i="1"/>
  <c r="X251" i="1"/>
  <c r="W251" i="1"/>
  <c r="N251" i="1"/>
  <c r="W250" i="1"/>
  <c r="W254" i="1" s="1"/>
  <c r="N250" i="1"/>
  <c r="V248" i="1"/>
  <c r="V247" i="1"/>
  <c r="X246" i="1"/>
  <c r="W246" i="1"/>
  <c r="W245" i="1"/>
  <c r="X245" i="1" s="1"/>
  <c r="W244" i="1"/>
  <c r="V242" i="1"/>
  <c r="W241" i="1"/>
  <c r="V241" i="1"/>
  <c r="W240" i="1"/>
  <c r="X240" i="1" s="1"/>
  <c r="N240" i="1"/>
  <c r="W239" i="1"/>
  <c r="X239" i="1" s="1"/>
  <c r="N239" i="1"/>
  <c r="X238" i="1"/>
  <c r="X241" i="1" s="1"/>
  <c r="W238" i="1"/>
  <c r="N238" i="1"/>
  <c r="W236" i="1"/>
  <c r="V236" i="1"/>
  <c r="V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J473" i="1" s="1"/>
  <c r="N198" i="1"/>
  <c r="V195" i="1"/>
  <c r="V194" i="1"/>
  <c r="W193" i="1"/>
  <c r="X193" i="1" s="1"/>
  <c r="N193" i="1"/>
  <c r="W192" i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X189" i="1" s="1"/>
  <c r="W172" i="1"/>
  <c r="W190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W161" i="1"/>
  <c r="X161" i="1" s="1"/>
  <c r="X162" i="1" s="1"/>
  <c r="N161" i="1"/>
  <c r="X160" i="1"/>
  <c r="W160" i="1"/>
  <c r="V158" i="1"/>
  <c r="V157" i="1"/>
  <c r="W156" i="1"/>
  <c r="X156" i="1" s="1"/>
  <c r="X157" i="1" s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W152" i="1" s="1"/>
  <c r="N144" i="1"/>
  <c r="W143" i="1"/>
  <c r="X143" i="1" s="1"/>
  <c r="N143" i="1"/>
  <c r="V140" i="1"/>
  <c r="W139" i="1"/>
  <c r="V139" i="1"/>
  <c r="W138" i="1"/>
  <c r="X138" i="1" s="1"/>
  <c r="N138" i="1"/>
  <c r="X137" i="1"/>
  <c r="W137" i="1"/>
  <c r="N137" i="1"/>
  <c r="X136" i="1"/>
  <c r="W136" i="1"/>
  <c r="G473" i="1" s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X120" i="1"/>
  <c r="W120" i="1"/>
  <c r="N120" i="1"/>
  <c r="X119" i="1"/>
  <c r="X124" i="1" s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W83" i="1"/>
  <c r="W90" i="1" s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W80" i="1" s="1"/>
  <c r="N64" i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W55" i="1"/>
  <c r="W59" i="1" s="1"/>
  <c r="V52" i="1"/>
  <c r="V51" i="1"/>
  <c r="W50" i="1"/>
  <c r="W51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3" i="1" s="1"/>
  <c r="N28" i="1"/>
  <c r="W27" i="1"/>
  <c r="X27" i="1" s="1"/>
  <c r="N27" i="1"/>
  <c r="X26" i="1"/>
  <c r="W26" i="1"/>
  <c r="N26" i="1"/>
  <c r="W24" i="1"/>
  <c r="V24" i="1"/>
  <c r="V463" i="1" s="1"/>
  <c r="W23" i="1"/>
  <c r="V23" i="1"/>
  <c r="V467" i="1" s="1"/>
  <c r="X22" i="1"/>
  <c r="X23" i="1" s="1"/>
  <c r="W22" i="1"/>
  <c r="N22" i="1"/>
  <c r="H10" i="1"/>
  <c r="A9" i="1"/>
  <c r="F10" i="1" s="1"/>
  <c r="D7" i="1"/>
  <c r="O6" i="1"/>
  <c r="N2" i="1"/>
  <c r="X59" i="1" l="1"/>
  <c r="X90" i="1"/>
  <c r="X103" i="1"/>
  <c r="X116" i="1"/>
  <c r="X139" i="1"/>
  <c r="W32" i="1"/>
  <c r="W467" i="1" s="1"/>
  <c r="W91" i="1"/>
  <c r="W124" i="1"/>
  <c r="X213" i="1"/>
  <c r="W247" i="1"/>
  <c r="W248" i="1"/>
  <c r="W315" i="1"/>
  <c r="W316" i="1"/>
  <c r="W328" i="1"/>
  <c r="W329" i="1"/>
  <c r="X326" i="1"/>
  <c r="X328" i="1" s="1"/>
  <c r="P473" i="1"/>
  <c r="W346" i="1"/>
  <c r="W347" i="1"/>
  <c r="X344" i="1"/>
  <c r="X346" i="1" s="1"/>
  <c r="W373" i="1"/>
  <c r="W374" i="1"/>
  <c r="X411" i="1"/>
  <c r="S473" i="1"/>
  <c r="W437" i="1"/>
  <c r="D473" i="1"/>
  <c r="H9" i="1"/>
  <c r="J9" i="1"/>
  <c r="X28" i="1"/>
  <c r="X32" i="1" s="1"/>
  <c r="X468" i="1" s="1"/>
  <c r="C473" i="1"/>
  <c r="X50" i="1"/>
  <c r="W60" i="1"/>
  <c r="W104" i="1"/>
  <c r="W117" i="1"/>
  <c r="F473" i="1"/>
  <c r="W132" i="1"/>
  <c r="X144" i="1"/>
  <c r="X151" i="1" s="1"/>
  <c r="W151" i="1"/>
  <c r="I473" i="1"/>
  <c r="W158" i="1"/>
  <c r="X165" i="1"/>
  <c r="X169" i="1" s="1"/>
  <c r="W189" i="1"/>
  <c r="W194" i="1"/>
  <c r="W195" i="1"/>
  <c r="W213" i="1"/>
  <c r="X235" i="1"/>
  <c r="X244" i="1"/>
  <c r="X247" i="1" s="1"/>
  <c r="W253" i="1"/>
  <c r="X269" i="1"/>
  <c r="X314" i="1"/>
  <c r="X315" i="1" s="1"/>
  <c r="X331" i="1"/>
  <c r="X335" i="1" s="1"/>
  <c r="X349" i="1"/>
  <c r="X362" i="1" s="1"/>
  <c r="W363" i="1"/>
  <c r="X383" i="1"/>
  <c r="X393" i="1"/>
  <c r="W425" i="1"/>
  <c r="W431" i="1"/>
  <c r="W430" i="1"/>
  <c r="X435" i="1"/>
  <c r="X437" i="1" s="1"/>
  <c r="W462" i="1"/>
  <c r="X460" i="1"/>
  <c r="X461" i="1" s="1"/>
  <c r="H473" i="1"/>
  <c r="A10" i="1"/>
  <c r="B473" i="1"/>
  <c r="W464" i="1"/>
  <c r="X49" i="1"/>
  <c r="X51" i="1" s="1"/>
  <c r="W52" i="1"/>
  <c r="W463" i="1" s="1"/>
  <c r="E473" i="1"/>
  <c r="X64" i="1"/>
  <c r="X80" i="1" s="1"/>
  <c r="W81" i="1"/>
  <c r="X128" i="1"/>
  <c r="X131" i="1" s="1"/>
  <c r="W131" i="1"/>
  <c r="W157" i="1"/>
  <c r="W162" i="1"/>
  <c r="W163" i="1"/>
  <c r="X192" i="1"/>
  <c r="X194" i="1" s="1"/>
  <c r="W225" i="1"/>
  <c r="W242" i="1"/>
  <c r="X250" i="1"/>
  <c r="X253" i="1" s="1"/>
  <c r="W265" i="1"/>
  <c r="W281" i="1"/>
  <c r="N473" i="1"/>
  <c r="W311" i="1"/>
  <c r="W312" i="1"/>
  <c r="O473" i="1"/>
  <c r="W324" i="1"/>
  <c r="W335" i="1"/>
  <c r="W340" i="1"/>
  <c r="X338" i="1"/>
  <c r="X339" i="1" s="1"/>
  <c r="W394" i="1"/>
  <c r="X416" i="1"/>
  <c r="X425" i="1"/>
  <c r="W438" i="1"/>
  <c r="W465" i="1"/>
  <c r="M473" i="1"/>
  <c r="F9" i="1"/>
  <c r="W140" i="1"/>
  <c r="W169" i="1"/>
  <c r="W214" i="1"/>
  <c r="X224" i="1"/>
  <c r="X301" i="1"/>
  <c r="W302" i="1"/>
  <c r="W426" i="1"/>
  <c r="W442" i="1"/>
  <c r="X440" i="1"/>
  <c r="X442" i="1" s="1"/>
  <c r="T473" i="1"/>
  <c r="W458" i="1"/>
  <c r="X456" i="1"/>
  <c r="X457" i="1" s="1"/>
  <c r="Q473" i="1"/>
  <c r="W224" i="1"/>
  <c r="W235" i="1"/>
  <c r="W264" i="1"/>
  <c r="W280" i="1"/>
  <c r="W301" i="1"/>
  <c r="W308" i="1"/>
  <c r="W370" i="1"/>
  <c r="W393" i="1"/>
  <c r="W411" i="1"/>
  <c r="W448" i="1"/>
  <c r="X257" i="1"/>
  <c r="X264" i="1" s="1"/>
  <c r="X304" i="1"/>
  <c r="X307" i="1" s="1"/>
  <c r="X428" i="1"/>
  <c r="X430" i="1" s="1"/>
  <c r="X445" i="1"/>
  <c r="X447" i="1" s="1"/>
  <c r="W466" i="1" l="1"/>
</calcChain>
</file>

<file path=xl/sharedStrings.xml><?xml version="1.0" encoding="utf-8"?>
<sst xmlns="http://schemas.openxmlformats.org/spreadsheetml/2006/main" count="1944" uniqueCount="661">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</sst>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8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8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0" fillId="0" borderId="16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0" fillId="0" borderId="29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7" xfId="0" applyBorder="1" applyProtection="1">
      <protection locked="0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0" fontId="0" fillId="24" borderId="12" xfId="0" applyFill="1" applyBorder="1" applyAlignment="1" applyProtection="1">
      <alignment horizontal="center"/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8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1" t="s">
        <v>0</v>
      </c>
      <c r="E1" s="122"/>
      <c r="F1" s="122"/>
      <c r="G1" s="6" t="s">
        <v>1</v>
      </c>
      <c r="H1" s="121" t="s">
        <v>2</v>
      </c>
      <c r="I1" s="122"/>
      <c r="J1" s="122"/>
      <c r="K1" s="122"/>
      <c r="L1" s="122"/>
      <c r="M1" s="122"/>
      <c r="N1" s="122"/>
      <c r="O1" s="122"/>
      <c r="P1" s="161" t="s">
        <v>3</v>
      </c>
      <c r="Q1" s="122"/>
      <c r="R1" s="12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6"/>
      <c r="O3" s="76"/>
      <c r="P3" s="76"/>
      <c r="Q3" s="76"/>
      <c r="R3" s="76"/>
      <c r="S3" s="76"/>
      <c r="T3" s="76"/>
      <c r="U3" s="76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9" t="s">
        <v>8</v>
      </c>
      <c r="B5" s="94"/>
      <c r="C5" s="95"/>
      <c r="D5" s="89"/>
      <c r="E5" s="91"/>
      <c r="F5" s="156" t="s">
        <v>9</v>
      </c>
      <c r="G5" s="95"/>
      <c r="H5" s="89"/>
      <c r="I5" s="90"/>
      <c r="J5" s="90"/>
      <c r="K5" s="90"/>
      <c r="L5" s="91"/>
      <c r="N5" s="24" t="s">
        <v>10</v>
      </c>
      <c r="O5" s="146">
        <v>45253</v>
      </c>
      <c r="P5" s="116"/>
      <c r="R5" s="158" t="s">
        <v>11</v>
      </c>
      <c r="S5" s="104"/>
      <c r="T5" s="137" t="s">
        <v>12</v>
      </c>
      <c r="U5" s="116"/>
      <c r="Z5" s="14"/>
      <c r="AA5" s="14"/>
      <c r="AB5" s="14"/>
    </row>
    <row r="6" spans="1:29" s="64" customFormat="1" ht="24" customHeight="1" x14ac:dyDescent="0.2">
      <c r="A6" s="129" t="s">
        <v>13</v>
      </c>
      <c r="B6" s="94"/>
      <c r="C6" s="95"/>
      <c r="D6" s="151" t="s">
        <v>14</v>
      </c>
      <c r="E6" s="152"/>
      <c r="F6" s="152"/>
      <c r="G6" s="152"/>
      <c r="H6" s="152"/>
      <c r="I6" s="152"/>
      <c r="J6" s="152"/>
      <c r="K6" s="152"/>
      <c r="L6" s="116"/>
      <c r="N6" s="24" t="s">
        <v>15</v>
      </c>
      <c r="O6" s="128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8" t="s">
        <v>17</v>
      </c>
      <c r="U6" s="99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4"/>
      <c r="O7" s="26"/>
      <c r="P7" s="26"/>
      <c r="R7" s="76"/>
      <c r="S7" s="104"/>
      <c r="T7" s="139"/>
      <c r="U7" s="140"/>
      <c r="Z7" s="14"/>
      <c r="AA7" s="14"/>
      <c r="AB7" s="14"/>
    </row>
    <row r="8" spans="1:29" s="64" customFormat="1" ht="25.5" customHeight="1" x14ac:dyDescent="0.2">
      <c r="A8" s="160" t="s">
        <v>18</v>
      </c>
      <c r="B8" s="79"/>
      <c r="C8" s="80"/>
      <c r="D8" s="117"/>
      <c r="E8" s="118"/>
      <c r="F8" s="118"/>
      <c r="G8" s="118"/>
      <c r="H8" s="118"/>
      <c r="I8" s="118"/>
      <c r="J8" s="118"/>
      <c r="K8" s="118"/>
      <c r="L8" s="119"/>
      <c r="N8" s="24" t="s">
        <v>19</v>
      </c>
      <c r="O8" s="115">
        <v>0.375</v>
      </c>
      <c r="P8" s="116"/>
      <c r="R8" s="76"/>
      <c r="S8" s="104"/>
      <c r="T8" s="139"/>
      <c r="U8" s="140"/>
      <c r="Z8" s="14"/>
      <c r="AA8" s="14"/>
      <c r="AB8" s="14"/>
    </row>
    <row r="9" spans="1:29" s="64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7" t="s">
        <v>20</v>
      </c>
      <c r="O9" s="146"/>
      <c r="P9" s="116"/>
      <c r="R9" s="76"/>
      <c r="S9" s="104"/>
      <c r="T9" s="141"/>
      <c r="U9" s="142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9" t="str">
        <f>IFERROR(VLOOKUP($D$10,Proxy,2,0),"")</f>
        <v/>
      </c>
      <c r="I10" s="76"/>
      <c r="J10" s="76"/>
      <c r="K10" s="76"/>
      <c r="L10" s="76"/>
      <c r="N10" s="27" t="s">
        <v>21</v>
      </c>
      <c r="O10" s="115"/>
      <c r="P10" s="116"/>
      <c r="S10" s="24" t="s">
        <v>22</v>
      </c>
      <c r="T10" s="98" t="s">
        <v>23</v>
      </c>
      <c r="U10" s="99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5"/>
      <c r="P11" s="116"/>
      <c r="S11" s="24" t="s">
        <v>26</v>
      </c>
      <c r="T11" s="153" t="s">
        <v>27</v>
      </c>
      <c r="U11" s="154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5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50"/>
      <c r="P12" s="145"/>
      <c r="Q12" s="33"/>
      <c r="S12" s="24"/>
      <c r="T12" s="122"/>
      <c r="U12" s="76"/>
      <c r="Z12" s="14"/>
      <c r="AA12" s="14"/>
      <c r="AB12" s="14"/>
    </row>
    <row r="13" spans="1:29" s="64" customFormat="1" ht="23.25" customHeight="1" x14ac:dyDescent="0.2">
      <c r="A13" s="155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3"/>
      <c r="P13" s="154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5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35" t="s">
        <v>34</v>
      </c>
      <c r="O15" s="122"/>
      <c r="P15" s="122"/>
      <c r="Q15" s="122"/>
      <c r="R15" s="12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6" t="s">
        <v>35</v>
      </c>
      <c r="B17" s="96" t="s">
        <v>36</v>
      </c>
      <c r="C17" s="132" t="s">
        <v>37</v>
      </c>
      <c r="D17" s="96" t="s">
        <v>38</v>
      </c>
      <c r="E17" s="124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123"/>
      <c r="P17" s="123"/>
      <c r="Q17" s="123"/>
      <c r="R17" s="124"/>
      <c r="S17" s="159" t="s">
        <v>48</v>
      </c>
      <c r="T17" s="95"/>
      <c r="U17" s="96" t="s">
        <v>49</v>
      </c>
      <c r="V17" s="96" t="s">
        <v>50</v>
      </c>
      <c r="W17" s="101" t="s">
        <v>51</v>
      </c>
      <c r="X17" s="96" t="s">
        <v>52</v>
      </c>
      <c r="Y17" s="109" t="s">
        <v>53</v>
      </c>
      <c r="Z17" s="109" t="s">
        <v>54</v>
      </c>
      <c r="AA17" s="109" t="s">
        <v>55</v>
      </c>
      <c r="AB17" s="110"/>
      <c r="AC17" s="111"/>
      <c r="AD17" s="130"/>
      <c r="BA17" s="108" t="s">
        <v>56</v>
      </c>
    </row>
    <row r="18" spans="1:53" ht="14.25" customHeight="1" x14ac:dyDescent="0.2">
      <c r="A18" s="97"/>
      <c r="B18" s="97"/>
      <c r="C18" s="97"/>
      <c r="D18" s="125"/>
      <c r="E18" s="127"/>
      <c r="F18" s="97"/>
      <c r="G18" s="97"/>
      <c r="H18" s="97"/>
      <c r="I18" s="97"/>
      <c r="J18" s="97"/>
      <c r="K18" s="97"/>
      <c r="L18" s="97"/>
      <c r="M18" s="97"/>
      <c r="N18" s="125"/>
      <c r="O18" s="126"/>
      <c r="P18" s="126"/>
      <c r="Q18" s="126"/>
      <c r="R18" s="127"/>
      <c r="S18" s="65" t="s">
        <v>57</v>
      </c>
      <c r="T18" s="65" t="s">
        <v>58</v>
      </c>
      <c r="U18" s="97"/>
      <c r="V18" s="97"/>
      <c r="W18" s="102"/>
      <c r="X18" s="97"/>
      <c r="Y18" s="147"/>
      <c r="Z18" s="147"/>
      <c r="AA18" s="112"/>
      <c r="AB18" s="113"/>
      <c r="AC18" s="114"/>
      <c r="AD18" s="131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1"/>
      <c r="Z19" s="41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6"/>
      <c r="Z20" s="66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4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4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4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4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4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4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4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4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4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4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1"/>
      <c r="Z46" s="41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6"/>
      <c r="Z47" s="66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4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4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0</v>
      </c>
      <c r="W50" s="50">
        <f>IFERROR(IF(V50="",0,CEILING((V50/$H50),1)*$H50),"")</f>
        <v>0</v>
      </c>
      <c r="X50" s="51" t="str">
        <f>IFERROR(IF(W50=0,"",ROUNDUP(W50/H50,0)*0.00753),"")</f>
        <v/>
      </c>
      <c r="Y50" s="52"/>
      <c r="Z50" s="53"/>
      <c r="AD50" s="54"/>
      <c r="BA50" s="55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6" t="s">
        <v>67</v>
      </c>
      <c r="V51" s="57">
        <f>IFERROR(V49/H49,"0")+IFERROR(V50/H50,"0")</f>
        <v>0</v>
      </c>
      <c r="W51" s="57">
        <f>IFERROR(W49/H49,"0")+IFERROR(W50/H50,"0")</f>
        <v>0</v>
      </c>
      <c r="X51" s="57">
        <f>IFERROR(IF(X49="",0,X49),"0")+IFERROR(IF(X50="",0,X50),"0")</f>
        <v>0</v>
      </c>
      <c r="Y51" s="58"/>
      <c r="Z51" s="58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6" t="s">
        <v>65</v>
      </c>
      <c r="V52" s="57">
        <f>IFERROR(SUM(V49:V50),"0")</f>
        <v>0</v>
      </c>
      <c r="W52" s="57">
        <f>IFERROR(SUM(W49:W50),"0")</f>
        <v>0</v>
      </c>
      <c r="X52" s="56"/>
      <c r="Y52" s="58"/>
      <c r="Z52" s="58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6"/>
      <c r="Z53" s="66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4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92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4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0</v>
      </c>
      <c r="W56" s="50">
        <f>IFERROR(IF(V56="",0,CEILING((V56/$H56),1)*$H56),"")</f>
        <v>0</v>
      </c>
      <c r="X56" s="51" t="str">
        <f>IFERROR(IF(W56=0,"",ROUNDUP(W56/H56,0)*0.02175),"")</f>
        <v/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4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0</v>
      </c>
      <c r="W57" s="50">
        <f>IFERROR(IF(V57="",0,CEILING((V57/$H57),1)*$H57),"")</f>
        <v>0</v>
      </c>
      <c r="X57" s="51" t="str">
        <f>IFERROR(IF(W57=0,"",ROUNDUP(W57/H57,0)*0.00937),"")</f>
        <v/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4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92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6" t="s">
        <v>67</v>
      </c>
      <c r="V59" s="57">
        <f>IFERROR(V55/H55,"0")+IFERROR(V56/H56,"0")+IFERROR(V57/H57,"0")+IFERROR(V58/H58,"0")</f>
        <v>0</v>
      </c>
      <c r="W59" s="57">
        <f>IFERROR(W55/H55,"0")+IFERROR(W56/H56,"0")+IFERROR(W57/H57,"0")+IFERROR(W58/H58,"0")</f>
        <v>0</v>
      </c>
      <c r="X59" s="57">
        <f>IFERROR(IF(X55="",0,X55),"0")+IFERROR(IF(X56="",0,X56),"0")+IFERROR(IF(X57="",0,X57),"0")+IFERROR(IF(X58="",0,X58),"0")</f>
        <v>0</v>
      </c>
      <c r="Y59" s="58"/>
      <c r="Z59" s="58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6" t="s">
        <v>65</v>
      </c>
      <c r="V60" s="57">
        <f>IFERROR(SUM(V55:V58),"0")</f>
        <v>0</v>
      </c>
      <c r="W60" s="57">
        <f>IFERROR(SUM(W55:W58),"0")</f>
        <v>0</v>
      </c>
      <c r="X60" s="56"/>
      <c r="Y60" s="58"/>
      <c r="Z60" s="58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6"/>
      <c r="Z61" s="66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4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92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9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4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4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4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4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4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3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4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0</v>
      </c>
      <c r="W69" s="50">
        <f t="shared" si="2"/>
        <v>0</v>
      </c>
      <c r="X69" s="51" t="str">
        <f t="shared" si="3"/>
        <v/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4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4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4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4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4301011562</v>
      </c>
      <c r="D74" s="74">
        <v>4680115882577</v>
      </c>
      <c r="E74" s="73"/>
      <c r="F74" s="44">
        <v>0.4</v>
      </c>
      <c r="G74" s="45">
        <v>8</v>
      </c>
      <c r="H74" s="44">
        <v>3.2</v>
      </c>
      <c r="I74" s="44">
        <v>3.4</v>
      </c>
      <c r="J74" s="45">
        <v>156</v>
      </c>
      <c r="K74" s="45" t="s">
        <v>63</v>
      </c>
      <c r="L74" s="46" t="s">
        <v>84</v>
      </c>
      <c r="M74" s="45">
        <v>90</v>
      </c>
      <c r="N74" s="92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>IFERROR(IF(W74=0,"",ROUNDUP(W74/H74,0)*0.00753),"")</f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4301011432</v>
      </c>
      <c r="D75" s="74">
        <v>4680115882720</v>
      </c>
      <c r="E75" s="73"/>
      <c r="F75" s="44">
        <v>0.45</v>
      </c>
      <c r="G75" s="45">
        <v>10</v>
      </c>
      <c r="H75" s="44">
        <v>4.5</v>
      </c>
      <c r="I75" s="44">
        <v>4.74</v>
      </c>
      <c r="J75" s="45">
        <v>120</v>
      </c>
      <c r="K75" s="45" t="s">
        <v>63</v>
      </c>
      <c r="L75" s="46" t="s">
        <v>99</v>
      </c>
      <c r="M75" s="45">
        <v>90</v>
      </c>
      <c r="N75" s="92" t="s">
        <v>144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IFERROR(IF(W75=0,"",ROUNDUP(W75/H75,0)*0.00937),"")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145</v>
      </c>
      <c r="B76" s="42" t="s">
        <v>146</v>
      </c>
      <c r="C76" s="43">
        <v>4301011352</v>
      </c>
      <c r="D76" s="74">
        <v>4607091388466</v>
      </c>
      <c r="E76" s="73"/>
      <c r="F76" s="44">
        <v>0.45</v>
      </c>
      <c r="G76" s="45">
        <v>6</v>
      </c>
      <c r="H76" s="44">
        <v>2.7</v>
      </c>
      <c r="I76" s="44">
        <v>2.9</v>
      </c>
      <c r="J76" s="45">
        <v>156</v>
      </c>
      <c r="K76" s="45" t="s">
        <v>63</v>
      </c>
      <c r="L76" s="46" t="s">
        <v>128</v>
      </c>
      <c r="M76" s="45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IFERROR(IF(W76=0,"",ROUNDUP(W76/H76,0)*0.00753),"")</f>
        <v/>
      </c>
      <c r="Y76" s="52"/>
      <c r="Z76" s="53"/>
      <c r="AD76" s="54"/>
      <c r="BA76" s="55" t="s">
        <v>1</v>
      </c>
    </row>
    <row r="77" spans="1:53" ht="27" customHeight="1" x14ac:dyDescent="0.25">
      <c r="A77" s="42" t="s">
        <v>147</v>
      </c>
      <c r="B77" s="42" t="s">
        <v>148</v>
      </c>
      <c r="C77" s="43">
        <v>4301011417</v>
      </c>
      <c r="D77" s="74">
        <v>4680115880269</v>
      </c>
      <c r="E77" s="73"/>
      <c r="F77" s="44">
        <v>0.375</v>
      </c>
      <c r="G77" s="45">
        <v>10</v>
      </c>
      <c r="H77" s="44">
        <v>3.75</v>
      </c>
      <c r="I77" s="44">
        <v>3.99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149</v>
      </c>
      <c r="B78" s="42" t="s">
        <v>150</v>
      </c>
      <c r="C78" s="43">
        <v>4301011415</v>
      </c>
      <c r="D78" s="74">
        <v>4680115880429</v>
      </c>
      <c r="E78" s="73"/>
      <c r="F78" s="44">
        <v>0.45</v>
      </c>
      <c r="G78" s="45">
        <v>10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ht="16.5" customHeight="1" x14ac:dyDescent="0.25">
      <c r="A79" s="42" t="s">
        <v>151</v>
      </c>
      <c r="B79" s="42" t="s">
        <v>152</v>
      </c>
      <c r="C79" s="43">
        <v>4301011462</v>
      </c>
      <c r="D79" s="74">
        <v>4680115881457</v>
      </c>
      <c r="E79" s="73"/>
      <c r="F79" s="44">
        <v>0.75</v>
      </c>
      <c r="G79" s="45">
        <v>6</v>
      </c>
      <c r="H79" s="44">
        <v>4.5</v>
      </c>
      <c r="I79" s="44">
        <v>4.74</v>
      </c>
      <c r="J79" s="45">
        <v>120</v>
      </c>
      <c r="K79" s="45" t="s">
        <v>63</v>
      </c>
      <c r="L79" s="46" t="s">
        <v>128</v>
      </c>
      <c r="M79" s="45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7"/>
      <c r="T79" s="47"/>
      <c r="U79" s="48" t="s">
        <v>65</v>
      </c>
      <c r="V79" s="49">
        <v>0</v>
      </c>
      <c r="W79" s="50">
        <f t="shared" si="2"/>
        <v>0</v>
      </c>
      <c r="X79" s="51" t="str">
        <f>IFERROR(IF(W79=0,"",ROUNDUP(W79/H79,0)*0.00937),"")</f>
        <v/>
      </c>
      <c r="Y79" s="52"/>
      <c r="Z79" s="53"/>
      <c r="AD79" s="54"/>
      <c r="BA79" s="55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6" t="s">
        <v>67</v>
      </c>
      <c r="V80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58"/>
      <c r="Z80" s="58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6" t="s">
        <v>65</v>
      </c>
      <c r="V81" s="57">
        <f>IFERROR(SUM(V63:V79),"0")</f>
        <v>0</v>
      </c>
      <c r="W81" s="57">
        <f>IFERROR(SUM(W63:W79),"0")</f>
        <v>0</v>
      </c>
      <c r="X81" s="56"/>
      <c r="Y81" s="58"/>
      <c r="Z81" s="58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7"/>
      <c r="Z82" s="67"/>
    </row>
    <row r="83" spans="1:53" ht="27" customHeight="1" x14ac:dyDescent="0.25">
      <c r="A83" s="42" t="s">
        <v>153</v>
      </c>
      <c r="B83" s="42" t="s">
        <v>154</v>
      </c>
      <c r="C83" s="43">
        <v>4301020189</v>
      </c>
      <c r="D83" s="74">
        <v>4607091384789</v>
      </c>
      <c r="E83" s="73"/>
      <c r="F83" s="44">
        <v>1</v>
      </c>
      <c r="G83" s="45">
        <v>6</v>
      </c>
      <c r="H83" s="44">
        <v>6</v>
      </c>
      <c r="I83" s="44">
        <v>6.36</v>
      </c>
      <c r="J83" s="45">
        <v>104</v>
      </c>
      <c r="K83" s="45" t="s">
        <v>98</v>
      </c>
      <c r="L83" s="46" t="s">
        <v>99</v>
      </c>
      <c r="M83" s="45">
        <v>45</v>
      </c>
      <c r="N83" s="92" t="s">
        <v>155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ref="W83:W89" si="4">IFERROR(IF(V83="",0,CEILING((V83/$H83),1)*$H83),"")</f>
        <v>0</v>
      </c>
      <c r="X83" s="51" t="str">
        <f>IFERROR(IF(W83=0,"",ROUNDUP(W83/H83,0)*0.01196),"")</f>
        <v/>
      </c>
      <c r="Y83" s="52"/>
      <c r="Z83" s="53"/>
      <c r="AD83" s="54"/>
      <c r="BA83" s="55" t="s">
        <v>1</v>
      </c>
    </row>
    <row r="84" spans="1:53" ht="16.5" customHeight="1" x14ac:dyDescent="0.25">
      <c r="A84" s="42" t="s">
        <v>156</v>
      </c>
      <c r="B84" s="42" t="s">
        <v>157</v>
      </c>
      <c r="C84" s="43">
        <v>4301020235</v>
      </c>
      <c r="D84" s="74">
        <v>4680115881488</v>
      </c>
      <c r="E84" s="73"/>
      <c r="F84" s="44">
        <v>1.35</v>
      </c>
      <c r="G84" s="45">
        <v>8</v>
      </c>
      <c r="H84" s="44">
        <v>10.8</v>
      </c>
      <c r="I84" s="44">
        <v>11.28</v>
      </c>
      <c r="J84" s="45">
        <v>48</v>
      </c>
      <c r="K84" s="45" t="s">
        <v>98</v>
      </c>
      <c r="L84" s="46" t="s">
        <v>99</v>
      </c>
      <c r="M84" s="45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IFERROR(IF(W84=0,"",ROUNDUP(W84/H84,0)*0.02175),"")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4301020183</v>
      </c>
      <c r="D85" s="74">
        <v>4607091384765</v>
      </c>
      <c r="E85" s="73"/>
      <c r="F85" s="44">
        <v>0.42</v>
      </c>
      <c r="G85" s="45">
        <v>6</v>
      </c>
      <c r="H85" s="44">
        <v>2.52</v>
      </c>
      <c r="I85" s="44">
        <v>2.72</v>
      </c>
      <c r="J85" s="45">
        <v>156</v>
      </c>
      <c r="K85" s="45" t="s">
        <v>63</v>
      </c>
      <c r="L85" s="46" t="s">
        <v>99</v>
      </c>
      <c r="M85" s="45">
        <v>45</v>
      </c>
      <c r="N85" s="92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IFERROR(IF(W85=0,"",ROUNDUP(W85/H85,0)*0.00753),"")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4301020228</v>
      </c>
      <c r="D86" s="74">
        <v>4680115882751</v>
      </c>
      <c r="E86" s="73"/>
      <c r="F86" s="44">
        <v>0.45</v>
      </c>
      <c r="G86" s="45">
        <v>10</v>
      </c>
      <c r="H86" s="44">
        <v>4.5</v>
      </c>
      <c r="I86" s="44">
        <v>4.74</v>
      </c>
      <c r="J86" s="45">
        <v>120</v>
      </c>
      <c r="K86" s="45" t="s">
        <v>63</v>
      </c>
      <c r="L86" s="46" t="s">
        <v>99</v>
      </c>
      <c r="M86" s="45">
        <v>90</v>
      </c>
      <c r="N86" s="92" t="s">
        <v>163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IFERROR(IF(W86=0,"",ROUNDUP(W86/H86,0)*0.00937),"")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164</v>
      </c>
      <c r="B87" s="42" t="s">
        <v>165</v>
      </c>
      <c r="C87" s="43">
        <v>4301020258</v>
      </c>
      <c r="D87" s="74">
        <v>4680115882775</v>
      </c>
      <c r="E87" s="73"/>
      <c r="F87" s="44">
        <v>0.3</v>
      </c>
      <c r="G87" s="45">
        <v>8</v>
      </c>
      <c r="H87" s="44">
        <v>2.4</v>
      </c>
      <c r="I87" s="44">
        <v>2.5</v>
      </c>
      <c r="J87" s="45">
        <v>234</v>
      </c>
      <c r="K87" s="45" t="s">
        <v>166</v>
      </c>
      <c r="L87" s="46" t="s">
        <v>128</v>
      </c>
      <c r="M87" s="45">
        <v>50</v>
      </c>
      <c r="N87" s="92" t="s">
        <v>167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IFERROR(IF(W87=0,"",ROUNDUP(W87/H87,0)*0.00502),"")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168</v>
      </c>
      <c r="B88" s="42" t="s">
        <v>169</v>
      </c>
      <c r="C88" s="43">
        <v>4301020217</v>
      </c>
      <c r="D88" s="74">
        <v>4680115880658</v>
      </c>
      <c r="E88" s="73"/>
      <c r="F88" s="44">
        <v>0.4</v>
      </c>
      <c r="G88" s="45">
        <v>6</v>
      </c>
      <c r="H88" s="44">
        <v>2.4</v>
      </c>
      <c r="I88" s="44">
        <v>2.6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ht="27" customHeight="1" x14ac:dyDescent="0.25">
      <c r="A89" s="42" t="s">
        <v>170</v>
      </c>
      <c r="B89" s="42" t="s">
        <v>171</v>
      </c>
      <c r="C89" s="43">
        <v>4301020223</v>
      </c>
      <c r="D89" s="74">
        <v>4607091381962</v>
      </c>
      <c r="E89" s="73"/>
      <c r="F89" s="44">
        <v>0.5</v>
      </c>
      <c r="G89" s="45">
        <v>6</v>
      </c>
      <c r="H89" s="44">
        <v>3</v>
      </c>
      <c r="I89" s="44">
        <v>3.2</v>
      </c>
      <c r="J89" s="45">
        <v>156</v>
      </c>
      <c r="K89" s="45" t="s">
        <v>63</v>
      </c>
      <c r="L89" s="46" t="s">
        <v>99</v>
      </c>
      <c r="M89" s="45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7"/>
      <c r="T89" s="47"/>
      <c r="U89" s="48" t="s">
        <v>65</v>
      </c>
      <c r="V89" s="49">
        <v>0</v>
      </c>
      <c r="W89" s="50">
        <f t="shared" si="4"/>
        <v>0</v>
      </c>
      <c r="X89" s="51" t="str">
        <f>IFERROR(IF(W89=0,"",ROUNDUP(W89/H89,0)*0.00753),"")</f>
        <v/>
      </c>
      <c r="Y89" s="52"/>
      <c r="Z89" s="53"/>
      <c r="AD89" s="54"/>
      <c r="BA89" s="55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6" t="s">
        <v>67</v>
      </c>
      <c r="V90" s="57">
        <f>IFERROR(V83/H83,"0")+IFERROR(V84/H84,"0")+IFERROR(V85/H85,"0")+IFERROR(V86/H86,"0")+IFERROR(V87/H87,"0")+IFERROR(V88/H88,"0")+IFERROR(V89/H89,"0")</f>
        <v>0</v>
      </c>
      <c r="W90" s="57">
        <f>IFERROR(W83/H83,"0")+IFERROR(W84/H84,"0")+IFERROR(W85/H85,"0")+IFERROR(W86/H86,"0")+IFERROR(W87/H87,"0")+IFERROR(W88/H88,"0")+IFERROR(W89/H89,"0")</f>
        <v>0</v>
      </c>
      <c r="X90" s="57">
        <f>IFERROR(IF(X83="",0,X83),"0")+IFERROR(IF(X84="",0,X84),"0")+IFERROR(IF(X85="",0,X85),"0")+IFERROR(IF(X86="",0,X86),"0")+IFERROR(IF(X87="",0,X87),"0")+IFERROR(IF(X88="",0,X88),"0")+IFERROR(IF(X89="",0,X89),"0")</f>
        <v>0</v>
      </c>
      <c r="Y90" s="58"/>
      <c r="Z90" s="58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6" t="s">
        <v>65</v>
      </c>
      <c r="V91" s="57">
        <f>IFERROR(SUM(V83:V89),"0")</f>
        <v>0</v>
      </c>
      <c r="W91" s="57">
        <f>IFERROR(SUM(W83:W89),"0")</f>
        <v>0</v>
      </c>
      <c r="X91" s="56"/>
      <c r="Y91" s="58"/>
      <c r="Z91" s="58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7"/>
      <c r="Z92" s="67"/>
    </row>
    <row r="93" spans="1:53" ht="16.5" customHeight="1" x14ac:dyDescent="0.25">
      <c r="A93" s="42" t="s">
        <v>172</v>
      </c>
      <c r="B93" s="42" t="s">
        <v>173</v>
      </c>
      <c r="C93" s="43">
        <v>4301030895</v>
      </c>
      <c r="D93" s="74">
        <v>4607091387667</v>
      </c>
      <c r="E93" s="73"/>
      <c r="F93" s="44">
        <v>0.9</v>
      </c>
      <c r="G93" s="45">
        <v>10</v>
      </c>
      <c r="H93" s="44">
        <v>9</v>
      </c>
      <c r="I93" s="44">
        <v>9.6300000000000008</v>
      </c>
      <c r="J93" s="45">
        <v>56</v>
      </c>
      <c r="K93" s="45" t="s">
        <v>98</v>
      </c>
      <c r="L93" s="46" t="s">
        <v>99</v>
      </c>
      <c r="M93" s="45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ref="W93:W102" si="5">IFERROR(IF(V93="",0,CEILING((V93/$H93),1)*$H93),"")</f>
        <v>0</v>
      </c>
      <c r="X93" s="51" t="str">
        <f>IFERROR(IF(W93=0,"",ROUNDUP(W93/H93,0)*0.02175),"")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174</v>
      </c>
      <c r="B94" s="42" t="s">
        <v>175</v>
      </c>
      <c r="C94" s="43">
        <v>4301030961</v>
      </c>
      <c r="D94" s="74">
        <v>4607091387636</v>
      </c>
      <c r="E94" s="73"/>
      <c r="F94" s="44">
        <v>0.7</v>
      </c>
      <c r="G94" s="45">
        <v>6</v>
      </c>
      <c r="H94" s="44">
        <v>4.2</v>
      </c>
      <c r="I94" s="44">
        <v>4.5</v>
      </c>
      <c r="J94" s="45">
        <v>120</v>
      </c>
      <c r="K94" s="45" t="s">
        <v>63</v>
      </c>
      <c r="L94" s="46" t="s">
        <v>64</v>
      </c>
      <c r="M94" s="45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IFERROR(IF(W94=0,"",ROUNDUP(W94/H94,0)*0.00937),"")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176</v>
      </c>
      <c r="B95" s="42" t="s">
        <v>177</v>
      </c>
      <c r="C95" s="43">
        <v>4301031078</v>
      </c>
      <c r="D95" s="74">
        <v>4607091384727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27" customHeight="1" x14ac:dyDescent="0.25">
      <c r="A96" s="42" t="s">
        <v>178</v>
      </c>
      <c r="B96" s="42" t="s">
        <v>179</v>
      </c>
      <c r="C96" s="43">
        <v>4301031080</v>
      </c>
      <c r="D96" s="74">
        <v>4607091386745</v>
      </c>
      <c r="E96" s="73"/>
      <c r="F96" s="44">
        <v>0.8</v>
      </c>
      <c r="G96" s="45">
        <v>6</v>
      </c>
      <c r="H96" s="44">
        <v>4.8</v>
      </c>
      <c r="I96" s="44">
        <v>5.16</v>
      </c>
      <c r="J96" s="45">
        <v>104</v>
      </c>
      <c r="K96" s="45" t="s">
        <v>98</v>
      </c>
      <c r="L96" s="46" t="s">
        <v>64</v>
      </c>
      <c r="M96" s="45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IFERROR(IF(W96=0,"",ROUNDUP(W96/H96,0)*0.01196),"")</f>
        <v/>
      </c>
      <c r="Y96" s="52"/>
      <c r="Z96" s="53"/>
      <c r="AD96" s="54"/>
      <c r="BA96" s="55" t="s">
        <v>1</v>
      </c>
    </row>
    <row r="97" spans="1:53" ht="16.5" customHeight="1" x14ac:dyDescent="0.25">
      <c r="A97" s="42" t="s">
        <v>180</v>
      </c>
      <c r="B97" s="42" t="s">
        <v>181</v>
      </c>
      <c r="C97" s="43">
        <v>4301030963</v>
      </c>
      <c r="D97" s="74">
        <v>4607091382426</v>
      </c>
      <c r="E97" s="73"/>
      <c r="F97" s="44">
        <v>0.9</v>
      </c>
      <c r="G97" s="45">
        <v>10</v>
      </c>
      <c r="H97" s="44">
        <v>9</v>
      </c>
      <c r="I97" s="44">
        <v>9.6300000000000008</v>
      </c>
      <c r="J97" s="45">
        <v>56</v>
      </c>
      <c r="K97" s="45" t="s">
        <v>98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IFERROR(IF(W97=0,"",ROUNDUP(W97/H97,0)*0.02175),"")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182</v>
      </c>
      <c r="B98" s="42" t="s">
        <v>183</v>
      </c>
      <c r="C98" s="43">
        <v>4301030962</v>
      </c>
      <c r="D98" s="74">
        <v>4607091386547</v>
      </c>
      <c r="E98" s="73"/>
      <c r="F98" s="44">
        <v>0.35</v>
      </c>
      <c r="G98" s="45">
        <v>8</v>
      </c>
      <c r="H98" s="44">
        <v>2.8</v>
      </c>
      <c r="I98" s="44">
        <v>2.94</v>
      </c>
      <c r="J98" s="45">
        <v>234</v>
      </c>
      <c r="K98" s="45" t="s">
        <v>166</v>
      </c>
      <c r="L98" s="46" t="s">
        <v>64</v>
      </c>
      <c r="M98" s="45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184</v>
      </c>
      <c r="B99" s="42" t="s">
        <v>185</v>
      </c>
      <c r="C99" s="43">
        <v>4301031079</v>
      </c>
      <c r="D99" s="74">
        <v>4607091384734</v>
      </c>
      <c r="E99" s="73"/>
      <c r="F99" s="44">
        <v>0.35</v>
      </c>
      <c r="G99" s="45">
        <v>6</v>
      </c>
      <c r="H99" s="44">
        <v>2.1</v>
      </c>
      <c r="I99" s="44">
        <v>2.2000000000000002</v>
      </c>
      <c r="J99" s="45">
        <v>234</v>
      </c>
      <c r="K99" s="45" t="s">
        <v>166</v>
      </c>
      <c r="L99" s="46" t="s">
        <v>64</v>
      </c>
      <c r="M99" s="45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186</v>
      </c>
      <c r="B100" s="42" t="s">
        <v>187</v>
      </c>
      <c r="C100" s="43">
        <v>4301030964</v>
      </c>
      <c r="D100" s="74">
        <v>4607091382464</v>
      </c>
      <c r="E100" s="73"/>
      <c r="F100" s="44">
        <v>0.35</v>
      </c>
      <c r="G100" s="45">
        <v>8</v>
      </c>
      <c r="H100" s="44">
        <v>2.8</v>
      </c>
      <c r="I100" s="44">
        <v>2.964</v>
      </c>
      <c r="J100" s="45">
        <v>234</v>
      </c>
      <c r="K100" s="45" t="s">
        <v>166</v>
      </c>
      <c r="L100" s="46" t="s">
        <v>64</v>
      </c>
      <c r="M100" s="45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IFERROR(IF(W100=0,"",ROUNDUP(W100/H100,0)*0.00502),"")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188</v>
      </c>
      <c r="B101" s="42" t="s">
        <v>189</v>
      </c>
      <c r="C101" s="43">
        <v>4301031234</v>
      </c>
      <c r="D101" s="74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92" t="s">
        <v>190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ht="27" customHeight="1" x14ac:dyDescent="0.25">
      <c r="A102" s="42" t="s">
        <v>188</v>
      </c>
      <c r="B102" s="42" t="s">
        <v>191</v>
      </c>
      <c r="C102" s="43">
        <v>4301031235</v>
      </c>
      <c r="D102" s="74">
        <v>4680115883444</v>
      </c>
      <c r="E102" s="73"/>
      <c r="F102" s="44">
        <v>0.35</v>
      </c>
      <c r="G102" s="45">
        <v>8</v>
      </c>
      <c r="H102" s="44">
        <v>2.8</v>
      </c>
      <c r="I102" s="44">
        <v>3.0880000000000001</v>
      </c>
      <c r="J102" s="45">
        <v>156</v>
      </c>
      <c r="K102" s="45" t="s">
        <v>63</v>
      </c>
      <c r="L102" s="46" t="s">
        <v>84</v>
      </c>
      <c r="M102" s="45">
        <v>90</v>
      </c>
      <c r="N102" s="92" t="s">
        <v>190</v>
      </c>
      <c r="O102" s="72"/>
      <c r="P102" s="72"/>
      <c r="Q102" s="72"/>
      <c r="R102" s="73"/>
      <c r="S102" s="47"/>
      <c r="T102" s="47"/>
      <c r="U102" s="48" t="s">
        <v>65</v>
      </c>
      <c r="V102" s="49">
        <v>0</v>
      </c>
      <c r="W102" s="50">
        <f t="shared" si="5"/>
        <v>0</v>
      </c>
      <c r="X102" s="51" t="str">
        <f>IFERROR(IF(W102=0,"",ROUNDUP(W102/H102,0)*0.00753),"")</f>
        <v/>
      </c>
      <c r="Y102" s="52"/>
      <c r="Z102" s="53"/>
      <c r="AD102" s="54"/>
      <c r="BA102" s="55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6" t="s">
        <v>67</v>
      </c>
      <c r="V103" s="5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5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5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58"/>
      <c r="Z103" s="58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6" t="s">
        <v>65</v>
      </c>
      <c r="V104" s="57">
        <f>IFERROR(SUM(V93:V102),"0")</f>
        <v>0</v>
      </c>
      <c r="W104" s="57">
        <f>IFERROR(SUM(W93:W102),"0")</f>
        <v>0</v>
      </c>
      <c r="X104" s="56"/>
      <c r="Y104" s="58"/>
      <c r="Z104" s="58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7"/>
      <c r="Z105" s="67"/>
    </row>
    <row r="106" spans="1:53" ht="27" customHeight="1" x14ac:dyDescent="0.25">
      <c r="A106" s="42" t="s">
        <v>192</v>
      </c>
      <c r="B106" s="42" t="s">
        <v>193</v>
      </c>
      <c r="C106" s="43">
        <v>4301051437</v>
      </c>
      <c r="D106" s="74">
        <v>4607091386967</v>
      </c>
      <c r="E106" s="73"/>
      <c r="F106" s="44">
        <v>1.35</v>
      </c>
      <c r="G106" s="45">
        <v>6</v>
      </c>
      <c r="H106" s="44">
        <v>8.1</v>
      </c>
      <c r="I106" s="44">
        <v>8.6639999999999997</v>
      </c>
      <c r="J106" s="45">
        <v>56</v>
      </c>
      <c r="K106" s="45" t="s">
        <v>98</v>
      </c>
      <c r="L106" s="46" t="s">
        <v>128</v>
      </c>
      <c r="M106" s="45">
        <v>45</v>
      </c>
      <c r="N106" s="92" t="s">
        <v>194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ref="W106:W115" si="6">IFERROR(IF(V106="",0,CEILING((V106/$H106),1)*$H106),"")</f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27" customHeight="1" x14ac:dyDescent="0.25">
      <c r="A107" s="42" t="s">
        <v>192</v>
      </c>
      <c r="B107" s="42" t="s">
        <v>195</v>
      </c>
      <c r="C107" s="43">
        <v>4301051543</v>
      </c>
      <c r="D107" s="74">
        <v>4607091386967</v>
      </c>
      <c r="E107" s="73"/>
      <c r="F107" s="44">
        <v>1.4</v>
      </c>
      <c r="G107" s="45">
        <v>6</v>
      </c>
      <c r="H107" s="44">
        <v>8.4</v>
      </c>
      <c r="I107" s="44">
        <v>8.9640000000000004</v>
      </c>
      <c r="J107" s="45">
        <v>56</v>
      </c>
      <c r="K107" s="45" t="s">
        <v>98</v>
      </c>
      <c r="L107" s="46" t="s">
        <v>64</v>
      </c>
      <c r="M107" s="45">
        <v>45</v>
      </c>
      <c r="N107" s="92" t="s">
        <v>196</v>
      </c>
      <c r="O107" s="72"/>
      <c r="P107" s="72"/>
      <c r="Q107" s="72"/>
      <c r="R107" s="73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197</v>
      </c>
      <c r="B108" s="42" t="s">
        <v>198</v>
      </c>
      <c r="C108" s="43">
        <v>4301051311</v>
      </c>
      <c r="D108" s="74">
        <v>4607091385304</v>
      </c>
      <c r="E108" s="73"/>
      <c r="F108" s="44">
        <v>1.35</v>
      </c>
      <c r="G108" s="45">
        <v>6</v>
      </c>
      <c r="H108" s="44">
        <v>8.1</v>
      </c>
      <c r="I108" s="44">
        <v>8.6639999999999997</v>
      </c>
      <c r="J108" s="45">
        <v>56</v>
      </c>
      <c r="K108" s="45" t="s">
        <v>98</v>
      </c>
      <c r="L108" s="46" t="s">
        <v>64</v>
      </c>
      <c r="M108" s="45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IFERROR(IF(W108=0,"",ROUNDUP(W108/H108,0)*0.02175),"")</f>
        <v/>
      </c>
      <c r="Y108" s="52"/>
      <c r="Z108" s="53"/>
      <c r="AD108" s="54"/>
      <c r="BA108" s="55" t="s">
        <v>1</v>
      </c>
    </row>
    <row r="109" spans="1:53" ht="16.5" customHeight="1" x14ac:dyDescent="0.25">
      <c r="A109" s="42" t="s">
        <v>199</v>
      </c>
      <c r="B109" s="42" t="s">
        <v>200</v>
      </c>
      <c r="C109" s="43">
        <v>4301051306</v>
      </c>
      <c r="D109" s="74">
        <v>4607091386264</v>
      </c>
      <c r="E109" s="73"/>
      <c r="F109" s="44">
        <v>0.5</v>
      </c>
      <c r="G109" s="45">
        <v>6</v>
      </c>
      <c r="H109" s="44">
        <v>3</v>
      </c>
      <c r="I109" s="44">
        <v>3.278</v>
      </c>
      <c r="J109" s="45">
        <v>156</v>
      </c>
      <c r="K109" s="45" t="s">
        <v>63</v>
      </c>
      <c r="L109" s="46" t="s">
        <v>64</v>
      </c>
      <c r="M109" s="45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16.5" customHeight="1" x14ac:dyDescent="0.25">
      <c r="A110" s="42" t="s">
        <v>201</v>
      </c>
      <c r="B110" s="42" t="s">
        <v>202</v>
      </c>
      <c r="C110" s="43">
        <v>4301051476</v>
      </c>
      <c r="D110" s="74">
        <v>4680115882584</v>
      </c>
      <c r="E110" s="73"/>
      <c r="F110" s="44">
        <v>0.33</v>
      </c>
      <c r="G110" s="45">
        <v>8</v>
      </c>
      <c r="H110" s="44">
        <v>2.64</v>
      </c>
      <c r="I110" s="44">
        <v>2.9279999999999999</v>
      </c>
      <c r="J110" s="45">
        <v>156</v>
      </c>
      <c r="K110" s="45" t="s">
        <v>63</v>
      </c>
      <c r="L110" s="46" t="s">
        <v>84</v>
      </c>
      <c r="M110" s="45">
        <v>60</v>
      </c>
      <c r="N110" s="92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IFERROR(IF(W110=0,"",ROUNDUP(W110/H110,0)*0.00753),"")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4301051436</v>
      </c>
      <c r="D111" s="74">
        <v>4607091385731</v>
      </c>
      <c r="E111" s="73"/>
      <c r="F111" s="44">
        <v>0.45</v>
      </c>
      <c r="G111" s="45">
        <v>6</v>
      </c>
      <c r="H111" s="44">
        <v>2.7</v>
      </c>
      <c r="I111" s="44">
        <v>2.972</v>
      </c>
      <c r="J111" s="45">
        <v>156</v>
      </c>
      <c r="K111" s="45" t="s">
        <v>63</v>
      </c>
      <c r="L111" s="46" t="s">
        <v>128</v>
      </c>
      <c r="M111" s="45">
        <v>45</v>
      </c>
      <c r="N111" s="92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27" customHeight="1" x14ac:dyDescent="0.25">
      <c r="A112" s="42" t="s">
        <v>207</v>
      </c>
      <c r="B112" s="42" t="s">
        <v>208</v>
      </c>
      <c r="C112" s="43">
        <v>4301051439</v>
      </c>
      <c r="D112" s="74">
        <v>4680115880214</v>
      </c>
      <c r="E112" s="73"/>
      <c r="F112" s="44">
        <v>0.45</v>
      </c>
      <c r="G112" s="45">
        <v>6</v>
      </c>
      <c r="H112" s="44">
        <v>2.7</v>
      </c>
      <c r="I112" s="44">
        <v>2.988</v>
      </c>
      <c r="J112" s="45">
        <v>120</v>
      </c>
      <c r="K112" s="45" t="s">
        <v>63</v>
      </c>
      <c r="L112" s="46" t="s">
        <v>128</v>
      </c>
      <c r="M112" s="45">
        <v>45</v>
      </c>
      <c r="N112" s="92" t="s">
        <v>209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IFERROR(IF(W112=0,"",ROUNDUP(W112/H112,0)*0.00937),"")</f>
        <v/>
      </c>
      <c r="Y112" s="52"/>
      <c r="Z112" s="53"/>
      <c r="AD112" s="54"/>
      <c r="BA112" s="55" t="s">
        <v>1</v>
      </c>
    </row>
    <row r="113" spans="1:53" ht="27" customHeight="1" x14ac:dyDescent="0.25">
      <c r="A113" s="42" t="s">
        <v>210</v>
      </c>
      <c r="B113" s="42" t="s">
        <v>211</v>
      </c>
      <c r="C113" s="43">
        <v>4301051438</v>
      </c>
      <c r="D113" s="74">
        <v>4680115880894</v>
      </c>
      <c r="E113" s="73"/>
      <c r="F113" s="44">
        <v>0.33</v>
      </c>
      <c r="G113" s="45">
        <v>6</v>
      </c>
      <c r="H113" s="44">
        <v>1.98</v>
      </c>
      <c r="I113" s="44">
        <v>2.258</v>
      </c>
      <c r="J113" s="45">
        <v>156</v>
      </c>
      <c r="K113" s="45" t="s">
        <v>63</v>
      </c>
      <c r="L113" s="46" t="s">
        <v>128</v>
      </c>
      <c r="M113" s="45">
        <v>45</v>
      </c>
      <c r="N113" s="92" t="s">
        <v>212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ht="16.5" customHeight="1" x14ac:dyDescent="0.25">
      <c r="A114" s="42" t="s">
        <v>213</v>
      </c>
      <c r="B114" s="42" t="s">
        <v>214</v>
      </c>
      <c r="C114" s="43">
        <v>4301051313</v>
      </c>
      <c r="D114" s="74">
        <v>4607091385427</v>
      </c>
      <c r="E114" s="73"/>
      <c r="F114" s="44">
        <v>0.5</v>
      </c>
      <c r="G114" s="45">
        <v>6</v>
      </c>
      <c r="H114" s="44">
        <v>3</v>
      </c>
      <c r="I114" s="44">
        <v>3.2719999999999998</v>
      </c>
      <c r="J114" s="45">
        <v>156</v>
      </c>
      <c r="K114" s="45" t="s">
        <v>63</v>
      </c>
      <c r="L114" s="46" t="s">
        <v>64</v>
      </c>
      <c r="M114" s="45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7"/>
      <c r="T114" s="47"/>
      <c r="U114" s="48" t="s">
        <v>65</v>
      </c>
      <c r="V114" s="49">
        <v>0</v>
      </c>
      <c r="W114" s="50">
        <f t="shared" si="6"/>
        <v>0</v>
      </c>
      <c r="X114" s="51" t="str">
        <f>IFERROR(IF(W114=0,"",ROUNDUP(W114/H114,0)*0.00753),"")</f>
        <v/>
      </c>
      <c r="Y114" s="52"/>
      <c r="Z114" s="53"/>
      <c r="AD114" s="54"/>
      <c r="BA114" s="55" t="s">
        <v>1</v>
      </c>
    </row>
    <row r="115" spans="1:53" ht="16.5" customHeight="1" x14ac:dyDescent="0.25">
      <c r="A115" s="42" t="s">
        <v>215</v>
      </c>
      <c r="B115" s="42" t="s">
        <v>216</v>
      </c>
      <c r="C115" s="43">
        <v>4301051480</v>
      </c>
      <c r="D115" s="74">
        <v>4680115882645</v>
      </c>
      <c r="E115" s="73"/>
      <c r="F115" s="44">
        <v>0.3</v>
      </c>
      <c r="G115" s="45">
        <v>6</v>
      </c>
      <c r="H115" s="44">
        <v>1.8</v>
      </c>
      <c r="I115" s="44">
        <v>2.66</v>
      </c>
      <c r="J115" s="45">
        <v>156</v>
      </c>
      <c r="K115" s="45" t="s">
        <v>63</v>
      </c>
      <c r="L115" s="46" t="s">
        <v>64</v>
      </c>
      <c r="M115" s="45">
        <v>40</v>
      </c>
      <c r="N115" s="92" t="s">
        <v>217</v>
      </c>
      <c r="O115" s="72"/>
      <c r="P115" s="72"/>
      <c r="Q115" s="72"/>
      <c r="R115" s="73"/>
      <c r="S115" s="47"/>
      <c r="T115" s="47"/>
      <c r="U115" s="48" t="s">
        <v>65</v>
      </c>
      <c r="V115" s="49">
        <v>0</v>
      </c>
      <c r="W115" s="50">
        <f t="shared" si="6"/>
        <v>0</v>
      </c>
      <c r="X115" s="51" t="str">
        <f>IFERROR(IF(W115=0,"",ROUNDUP(W115/H115,0)*0.00753),"")</f>
        <v/>
      </c>
      <c r="Y115" s="52"/>
      <c r="Z115" s="53"/>
      <c r="AD115" s="54"/>
      <c r="BA115" s="55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6" t="s">
        <v>67</v>
      </c>
      <c r="V116" s="5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5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5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58"/>
      <c r="Z116" s="58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6" t="s">
        <v>65</v>
      </c>
      <c r="V117" s="57">
        <f>IFERROR(SUM(V106:V115),"0")</f>
        <v>0</v>
      </c>
      <c r="W117" s="57">
        <f>IFERROR(SUM(W106:W115),"0")</f>
        <v>0</v>
      </c>
      <c r="X117" s="56"/>
      <c r="Y117" s="58"/>
      <c r="Z117" s="58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7"/>
      <c r="Z118" s="67"/>
    </row>
    <row r="119" spans="1:53" ht="27" customHeight="1" x14ac:dyDescent="0.25">
      <c r="A119" s="42" t="s">
        <v>219</v>
      </c>
      <c r="B119" s="42" t="s">
        <v>220</v>
      </c>
      <c r="C119" s="43">
        <v>4301060296</v>
      </c>
      <c r="D119" s="74">
        <v>4607091383065</v>
      </c>
      <c r="E119" s="73"/>
      <c r="F119" s="44">
        <v>0.83</v>
      </c>
      <c r="G119" s="45">
        <v>4</v>
      </c>
      <c r="H119" s="44">
        <v>3.32</v>
      </c>
      <c r="I119" s="44">
        <v>3.5819999999999999</v>
      </c>
      <c r="J119" s="45">
        <v>120</v>
      </c>
      <c r="K119" s="45" t="s">
        <v>63</v>
      </c>
      <c r="L119" s="46" t="s">
        <v>64</v>
      </c>
      <c r="M119" s="45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IFERROR(IF(W119=0,"",ROUNDUP(W119/H119,0)*0.00937),"")</f>
        <v/>
      </c>
      <c r="Y119" s="52"/>
      <c r="Z119" s="53"/>
      <c r="AD119" s="54"/>
      <c r="BA119" s="55" t="s">
        <v>1</v>
      </c>
    </row>
    <row r="120" spans="1:53" ht="27" customHeight="1" x14ac:dyDescent="0.25">
      <c r="A120" s="42" t="s">
        <v>221</v>
      </c>
      <c r="B120" s="42" t="s">
        <v>222</v>
      </c>
      <c r="C120" s="43">
        <v>4301060350</v>
      </c>
      <c r="D120" s="74">
        <v>4680115881532</v>
      </c>
      <c r="E120" s="73"/>
      <c r="F120" s="44">
        <v>1.35</v>
      </c>
      <c r="G120" s="45">
        <v>6</v>
      </c>
      <c r="H120" s="44">
        <v>8.1</v>
      </c>
      <c r="I120" s="44">
        <v>8.58</v>
      </c>
      <c r="J120" s="45">
        <v>56</v>
      </c>
      <c r="K120" s="45" t="s">
        <v>98</v>
      </c>
      <c r="L120" s="46" t="s">
        <v>128</v>
      </c>
      <c r="M120" s="45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IFERROR(IF(W120=0,"",ROUNDUP(W120/H120,0)*0.02175),"")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223</v>
      </c>
      <c r="B121" s="42" t="s">
        <v>224</v>
      </c>
      <c r="C121" s="43">
        <v>4301060356</v>
      </c>
      <c r="D121" s="74">
        <v>4680115882652</v>
      </c>
      <c r="E121" s="73"/>
      <c r="F121" s="44">
        <v>0.33</v>
      </c>
      <c r="G121" s="45">
        <v>6</v>
      </c>
      <c r="H121" s="44">
        <v>1.98</v>
      </c>
      <c r="I121" s="44">
        <v>2.84</v>
      </c>
      <c r="J121" s="45">
        <v>156</v>
      </c>
      <c r="K121" s="45" t="s">
        <v>63</v>
      </c>
      <c r="L121" s="46" t="s">
        <v>64</v>
      </c>
      <c r="M121" s="45">
        <v>40</v>
      </c>
      <c r="N121" s="92" t="s">
        <v>225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ht="16.5" customHeight="1" x14ac:dyDescent="0.25">
      <c r="A122" s="42" t="s">
        <v>226</v>
      </c>
      <c r="B122" s="42" t="s">
        <v>227</v>
      </c>
      <c r="C122" s="43">
        <v>4301060309</v>
      </c>
      <c r="D122" s="74">
        <v>4680115880238</v>
      </c>
      <c r="E122" s="73"/>
      <c r="F122" s="44">
        <v>0.33</v>
      </c>
      <c r="G122" s="45">
        <v>6</v>
      </c>
      <c r="H122" s="44">
        <v>1.98</v>
      </c>
      <c r="I122" s="44">
        <v>2.258</v>
      </c>
      <c r="J122" s="45">
        <v>156</v>
      </c>
      <c r="K122" s="45" t="s">
        <v>63</v>
      </c>
      <c r="L122" s="46" t="s">
        <v>64</v>
      </c>
      <c r="M122" s="45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7"/>
      <c r="T122" s="47"/>
      <c r="U122" s="48" t="s">
        <v>65</v>
      </c>
      <c r="V122" s="49">
        <v>0</v>
      </c>
      <c r="W122" s="50">
        <f>IFERROR(IF(V122="",0,CEILING((V122/$H122),1)*$H122),"")</f>
        <v>0</v>
      </c>
      <c r="X122" s="51" t="str">
        <f>IFERROR(IF(W122=0,"",ROUNDUP(W122/H122,0)*0.00753),"")</f>
        <v/>
      </c>
      <c r="Y122" s="52"/>
      <c r="Z122" s="53"/>
      <c r="AD122" s="54"/>
      <c r="BA122" s="55" t="s">
        <v>1</v>
      </c>
    </row>
    <row r="123" spans="1:53" ht="27" customHeight="1" x14ac:dyDescent="0.25">
      <c r="A123" s="42" t="s">
        <v>228</v>
      </c>
      <c r="B123" s="42" t="s">
        <v>229</v>
      </c>
      <c r="C123" s="43">
        <v>4301060351</v>
      </c>
      <c r="D123" s="74">
        <v>4680115881464</v>
      </c>
      <c r="E123" s="73"/>
      <c r="F123" s="44">
        <v>0.4</v>
      </c>
      <c r="G123" s="45">
        <v>6</v>
      </c>
      <c r="H123" s="44">
        <v>2.4</v>
      </c>
      <c r="I123" s="44">
        <v>2.6</v>
      </c>
      <c r="J123" s="45">
        <v>156</v>
      </c>
      <c r="K123" s="45" t="s">
        <v>63</v>
      </c>
      <c r="L123" s="46" t="s">
        <v>128</v>
      </c>
      <c r="M123" s="45">
        <v>30</v>
      </c>
      <c r="N123" s="92" t="s">
        <v>230</v>
      </c>
      <c r="O123" s="72"/>
      <c r="P123" s="72"/>
      <c r="Q123" s="72"/>
      <c r="R123" s="73"/>
      <c r="S123" s="47"/>
      <c r="T123" s="47"/>
      <c r="U123" s="48" t="s">
        <v>65</v>
      </c>
      <c r="V123" s="49">
        <v>0</v>
      </c>
      <c r="W123" s="50">
        <f>IFERROR(IF(V123="",0,CEILING((V123/$H123),1)*$H123),"")</f>
        <v>0</v>
      </c>
      <c r="X123" s="51" t="str">
        <f>IFERROR(IF(W123=0,"",ROUNDUP(W123/H123,0)*0.00753),"")</f>
        <v/>
      </c>
      <c r="Y123" s="52"/>
      <c r="Z123" s="53"/>
      <c r="AD123" s="54"/>
      <c r="BA123" s="55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6" t="s">
        <v>67</v>
      </c>
      <c r="V124" s="57">
        <f>IFERROR(V119/H119,"0")+IFERROR(V120/H120,"0")+IFERROR(V121/H121,"0")+IFERROR(V122/H122,"0")+IFERROR(V123/H123,"0")</f>
        <v>0</v>
      </c>
      <c r="W124" s="57">
        <f>IFERROR(W119/H119,"0")+IFERROR(W120/H120,"0")+IFERROR(W121/H121,"0")+IFERROR(W122/H122,"0")+IFERROR(W123/H123,"0")</f>
        <v>0</v>
      </c>
      <c r="X124" s="57">
        <f>IFERROR(IF(X119="",0,X119),"0")+IFERROR(IF(X120="",0,X120),"0")+IFERROR(IF(X121="",0,X121),"0")+IFERROR(IF(X122="",0,X122),"0")+IFERROR(IF(X123="",0,X123),"0")</f>
        <v>0</v>
      </c>
      <c r="Y124" s="58"/>
      <c r="Z124" s="58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6" t="s">
        <v>65</v>
      </c>
      <c r="V125" s="57">
        <f>IFERROR(SUM(V119:V123),"0")</f>
        <v>0</v>
      </c>
      <c r="W125" s="57">
        <f>IFERROR(SUM(W119:W123),"0")</f>
        <v>0</v>
      </c>
      <c r="X125" s="56"/>
      <c r="Y125" s="58"/>
      <c r="Z125" s="58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6"/>
      <c r="Z126" s="66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7"/>
      <c r="Z127" s="67"/>
    </row>
    <row r="128" spans="1:53" ht="27" customHeight="1" x14ac:dyDescent="0.25">
      <c r="A128" s="42" t="s">
        <v>232</v>
      </c>
      <c r="B128" s="42" t="s">
        <v>233</v>
      </c>
      <c r="C128" s="43">
        <v>4301051360</v>
      </c>
      <c r="D128" s="74">
        <v>4607091385168</v>
      </c>
      <c r="E128" s="73"/>
      <c r="F128" s="44">
        <v>1.35</v>
      </c>
      <c r="G128" s="45">
        <v>6</v>
      </c>
      <c r="H128" s="44">
        <v>8.1</v>
      </c>
      <c r="I128" s="44">
        <v>8.6579999999999995</v>
      </c>
      <c r="J128" s="45">
        <v>56</v>
      </c>
      <c r="K128" s="45" t="s">
        <v>98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IFERROR(IF(W128=0,"",ROUNDUP(W128/H128,0)*0.02175),"")</f>
        <v/>
      </c>
      <c r="Y128" s="52"/>
      <c r="Z128" s="53"/>
      <c r="AD128" s="54"/>
      <c r="BA128" s="55" t="s">
        <v>1</v>
      </c>
    </row>
    <row r="129" spans="1:53" ht="16.5" customHeight="1" x14ac:dyDescent="0.25">
      <c r="A129" s="42" t="s">
        <v>234</v>
      </c>
      <c r="B129" s="42" t="s">
        <v>235</v>
      </c>
      <c r="C129" s="43">
        <v>4301051362</v>
      </c>
      <c r="D129" s="74">
        <v>4607091383256</v>
      </c>
      <c r="E129" s="73"/>
      <c r="F129" s="44">
        <v>0.33</v>
      </c>
      <c r="G129" s="45">
        <v>6</v>
      </c>
      <c r="H129" s="44">
        <v>1.98</v>
      </c>
      <c r="I129" s="44">
        <v>2.246</v>
      </c>
      <c r="J129" s="45">
        <v>156</v>
      </c>
      <c r="K129" s="45" t="s">
        <v>63</v>
      </c>
      <c r="L129" s="46" t="s">
        <v>128</v>
      </c>
      <c r="M129" s="45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7"/>
      <c r="T129" s="47"/>
      <c r="U129" s="48" t="s">
        <v>65</v>
      </c>
      <c r="V129" s="49">
        <v>0</v>
      </c>
      <c r="W129" s="50">
        <f>IFERROR(IF(V129="",0,CEILING((V129/$H129),1)*$H129),"")</f>
        <v>0</v>
      </c>
      <c r="X129" s="51" t="str">
        <f>IFERROR(IF(W129=0,"",ROUNDUP(W129/H129,0)*0.00753),"")</f>
        <v/>
      </c>
      <c r="Y129" s="52"/>
      <c r="Z129" s="53"/>
      <c r="AD129" s="54"/>
      <c r="BA129" s="55" t="s">
        <v>1</v>
      </c>
    </row>
    <row r="130" spans="1:53" ht="16.5" customHeight="1" x14ac:dyDescent="0.25">
      <c r="A130" s="42" t="s">
        <v>236</v>
      </c>
      <c r="B130" s="42" t="s">
        <v>237</v>
      </c>
      <c r="C130" s="43">
        <v>4301051358</v>
      </c>
      <c r="D130" s="74">
        <v>4607091385748</v>
      </c>
      <c r="E130" s="73"/>
      <c r="F130" s="44">
        <v>0.45</v>
      </c>
      <c r="G130" s="45">
        <v>6</v>
      </c>
      <c r="H130" s="44">
        <v>2.7</v>
      </c>
      <c r="I130" s="44">
        <v>2.972</v>
      </c>
      <c r="J130" s="45">
        <v>156</v>
      </c>
      <c r="K130" s="45" t="s">
        <v>63</v>
      </c>
      <c r="L130" s="46" t="s">
        <v>128</v>
      </c>
      <c r="M130" s="45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7"/>
      <c r="T130" s="47"/>
      <c r="U130" s="48" t="s">
        <v>65</v>
      </c>
      <c r="V130" s="49">
        <v>0</v>
      </c>
      <c r="W130" s="50">
        <f>IFERROR(IF(V130="",0,CEILING((V130/$H130),1)*$H130),"")</f>
        <v>0</v>
      </c>
      <c r="X130" s="51" t="str">
        <f>IFERROR(IF(W130=0,"",ROUNDUP(W130/H130,0)*0.00753),"")</f>
        <v/>
      </c>
      <c r="Y130" s="52"/>
      <c r="Z130" s="53"/>
      <c r="AD130" s="54"/>
      <c r="BA130" s="55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6" t="s">
        <v>67</v>
      </c>
      <c r="V131" s="57">
        <f>IFERROR(V128/H128,"0")+IFERROR(V129/H129,"0")+IFERROR(V130/H130,"0")</f>
        <v>0</v>
      </c>
      <c r="W131" s="57">
        <f>IFERROR(W128/H128,"0")+IFERROR(W129/H129,"0")+IFERROR(W130/H130,"0")</f>
        <v>0</v>
      </c>
      <c r="X131" s="57">
        <f>IFERROR(IF(X128="",0,X128),"0")+IFERROR(IF(X129="",0,X129),"0")+IFERROR(IF(X130="",0,X130),"0")</f>
        <v>0</v>
      </c>
      <c r="Y131" s="58"/>
      <c r="Z131" s="58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6" t="s">
        <v>65</v>
      </c>
      <c r="V132" s="57">
        <f>IFERROR(SUM(V128:V130),"0")</f>
        <v>0</v>
      </c>
      <c r="W132" s="57">
        <f>IFERROR(SUM(W128:W130),"0")</f>
        <v>0</v>
      </c>
      <c r="X132" s="56"/>
      <c r="Y132" s="58"/>
      <c r="Z132" s="58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1"/>
      <c r="Z133" s="41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6"/>
      <c r="Z134" s="66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7"/>
      <c r="Z135" s="67"/>
    </row>
    <row r="136" spans="1:53" ht="27" customHeight="1" x14ac:dyDescent="0.25">
      <c r="A136" s="42" t="s">
        <v>240</v>
      </c>
      <c r="B136" s="42" t="s">
        <v>241</v>
      </c>
      <c r="C136" s="43">
        <v>4301011223</v>
      </c>
      <c r="D136" s="74">
        <v>4607091383423</v>
      </c>
      <c r="E136" s="73"/>
      <c r="F136" s="44">
        <v>1.35</v>
      </c>
      <c r="G136" s="45">
        <v>8</v>
      </c>
      <c r="H136" s="44">
        <v>10.8</v>
      </c>
      <c r="I136" s="44">
        <v>11.375999999999999</v>
      </c>
      <c r="J136" s="45">
        <v>56</v>
      </c>
      <c r="K136" s="45" t="s">
        <v>98</v>
      </c>
      <c r="L136" s="46" t="s">
        <v>128</v>
      </c>
      <c r="M136" s="45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ht="27" customHeight="1" x14ac:dyDescent="0.25">
      <c r="A137" s="42" t="s">
        <v>242</v>
      </c>
      <c r="B137" s="42" t="s">
        <v>243</v>
      </c>
      <c r="C137" s="43">
        <v>4301011338</v>
      </c>
      <c r="D137" s="74">
        <v>4607091381405</v>
      </c>
      <c r="E137" s="73"/>
      <c r="F137" s="44">
        <v>1.35</v>
      </c>
      <c r="G137" s="45">
        <v>8</v>
      </c>
      <c r="H137" s="44">
        <v>10.8</v>
      </c>
      <c r="I137" s="44">
        <v>11.375999999999999</v>
      </c>
      <c r="J137" s="45">
        <v>56</v>
      </c>
      <c r="K137" s="45" t="s">
        <v>98</v>
      </c>
      <c r="L137" s="46" t="s">
        <v>64</v>
      </c>
      <c r="M137" s="45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7"/>
      <c r="T137" s="47"/>
      <c r="U137" s="48" t="s">
        <v>65</v>
      </c>
      <c r="V137" s="49">
        <v>0</v>
      </c>
      <c r="W137" s="50">
        <f>IFERROR(IF(V137="",0,CEILING((V137/$H137),1)*$H137),"")</f>
        <v>0</v>
      </c>
      <c r="X137" s="51" t="str">
        <f>IFERROR(IF(W137=0,"",ROUNDUP(W137/H137,0)*0.02175),"")</f>
        <v/>
      </c>
      <c r="Y137" s="52"/>
      <c r="Z137" s="53"/>
      <c r="AD137" s="54"/>
      <c r="BA137" s="55" t="s">
        <v>1</v>
      </c>
    </row>
    <row r="138" spans="1:53" ht="27" customHeight="1" x14ac:dyDescent="0.25">
      <c r="A138" s="42" t="s">
        <v>244</v>
      </c>
      <c r="B138" s="42" t="s">
        <v>245</v>
      </c>
      <c r="C138" s="43">
        <v>4301011333</v>
      </c>
      <c r="D138" s="74">
        <v>4607091386516</v>
      </c>
      <c r="E138" s="73"/>
      <c r="F138" s="44">
        <v>1.4</v>
      </c>
      <c r="G138" s="45">
        <v>8</v>
      </c>
      <c r="H138" s="44">
        <v>11.2</v>
      </c>
      <c r="I138" s="44">
        <v>11.776</v>
      </c>
      <c r="J138" s="45">
        <v>56</v>
      </c>
      <c r="K138" s="45" t="s">
        <v>98</v>
      </c>
      <c r="L138" s="46" t="s">
        <v>64</v>
      </c>
      <c r="M138" s="45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7"/>
      <c r="T138" s="47"/>
      <c r="U138" s="48" t="s">
        <v>65</v>
      </c>
      <c r="V138" s="49">
        <v>0</v>
      </c>
      <c r="W138" s="50">
        <f>IFERROR(IF(V138="",0,CEILING((V138/$H138),1)*$H138),"")</f>
        <v>0</v>
      </c>
      <c r="X138" s="51" t="str">
        <f>IFERROR(IF(W138=0,"",ROUNDUP(W138/H138,0)*0.02175),"")</f>
        <v/>
      </c>
      <c r="Y138" s="52"/>
      <c r="Z138" s="53"/>
      <c r="AD138" s="54"/>
      <c r="BA138" s="55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6" t="s">
        <v>67</v>
      </c>
      <c r="V139" s="57">
        <f>IFERROR(V136/H136,"0")+IFERROR(V137/H137,"0")+IFERROR(V138/H138,"0")</f>
        <v>0</v>
      </c>
      <c r="W139" s="57">
        <f>IFERROR(W136/H136,"0")+IFERROR(W137/H137,"0")+IFERROR(W138/H138,"0")</f>
        <v>0</v>
      </c>
      <c r="X139" s="57">
        <f>IFERROR(IF(X136="",0,X136),"0")+IFERROR(IF(X137="",0,X137),"0")+IFERROR(IF(X138="",0,X138),"0")</f>
        <v>0</v>
      </c>
      <c r="Y139" s="58"/>
      <c r="Z139" s="58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6" t="s">
        <v>65</v>
      </c>
      <c r="V140" s="57">
        <f>IFERROR(SUM(V136:V138),"0")</f>
        <v>0</v>
      </c>
      <c r="W140" s="57">
        <f>IFERROR(SUM(W136:W138),"0")</f>
        <v>0</v>
      </c>
      <c r="X140" s="56"/>
      <c r="Y140" s="58"/>
      <c r="Z140" s="58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6"/>
      <c r="Z141" s="66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7"/>
      <c r="Z142" s="67"/>
    </row>
    <row r="143" spans="1:53" ht="27" customHeight="1" x14ac:dyDescent="0.25">
      <c r="A143" s="42" t="s">
        <v>247</v>
      </c>
      <c r="B143" s="42" t="s">
        <v>248</v>
      </c>
      <c r="C143" s="43">
        <v>4301031191</v>
      </c>
      <c r="D143" s="74">
        <v>4680115880993</v>
      </c>
      <c r="E143" s="73"/>
      <c r="F143" s="44">
        <v>0.7</v>
      </c>
      <c r="G143" s="45">
        <v>6</v>
      </c>
      <c r="H143" s="44">
        <v>4.2</v>
      </c>
      <c r="I143" s="44">
        <v>4.46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ref="W143:W150" si="7">IFERROR(IF(V143="",0,CEILING((V143/$H143),1)*$H143),"")</f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249</v>
      </c>
      <c r="B144" s="42" t="s">
        <v>250</v>
      </c>
      <c r="C144" s="43">
        <v>4301031204</v>
      </c>
      <c r="D144" s="74">
        <v>4680115881761</v>
      </c>
      <c r="E144" s="73"/>
      <c r="F144" s="44">
        <v>0.7</v>
      </c>
      <c r="G144" s="45">
        <v>6</v>
      </c>
      <c r="H144" s="44">
        <v>4.2</v>
      </c>
      <c r="I144" s="44">
        <v>4.46</v>
      </c>
      <c r="J144" s="45">
        <v>156</v>
      </c>
      <c r="K144" s="45" t="s">
        <v>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IFERROR(IF(W144=0,"",ROUNDUP(W144/H144,0)*0.00753),"")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251</v>
      </c>
      <c r="B145" s="42" t="s">
        <v>252</v>
      </c>
      <c r="C145" s="43">
        <v>4301031201</v>
      </c>
      <c r="D145" s="74">
        <v>4680115881563</v>
      </c>
      <c r="E145" s="73"/>
      <c r="F145" s="44">
        <v>0.7</v>
      </c>
      <c r="G145" s="45">
        <v>6</v>
      </c>
      <c r="H145" s="44">
        <v>4.2</v>
      </c>
      <c r="I145" s="44">
        <v>4.4000000000000004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253</v>
      </c>
      <c r="B146" s="42" t="s">
        <v>254</v>
      </c>
      <c r="C146" s="43">
        <v>4301031199</v>
      </c>
      <c r="D146" s="74">
        <v>4680115880986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166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255</v>
      </c>
      <c r="B147" s="42" t="s">
        <v>256</v>
      </c>
      <c r="C147" s="43">
        <v>4301031190</v>
      </c>
      <c r="D147" s="74">
        <v>4680115880207</v>
      </c>
      <c r="E147" s="73"/>
      <c r="F147" s="44">
        <v>0.4</v>
      </c>
      <c r="G147" s="45">
        <v>6</v>
      </c>
      <c r="H147" s="44">
        <v>2.4</v>
      </c>
      <c r="I147" s="44">
        <v>2.63</v>
      </c>
      <c r="J147" s="45">
        <v>156</v>
      </c>
      <c r="K147" s="45" t="s">
        <v>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IFERROR(IF(W147=0,"",ROUNDUP(W147/H147,0)*0.00753),"")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257</v>
      </c>
      <c r="B148" s="42" t="s">
        <v>258</v>
      </c>
      <c r="C148" s="43">
        <v>4301031205</v>
      </c>
      <c r="D148" s="74">
        <v>4680115881785</v>
      </c>
      <c r="E148" s="73"/>
      <c r="F148" s="44">
        <v>0.35</v>
      </c>
      <c r="G148" s="45">
        <v>6</v>
      </c>
      <c r="H148" s="44">
        <v>2.1</v>
      </c>
      <c r="I148" s="44">
        <v>2.23</v>
      </c>
      <c r="J148" s="45">
        <v>234</v>
      </c>
      <c r="K148" s="45" t="s">
        <v>166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IFERROR(IF(W148=0,"",ROUNDUP(W148/H148,0)*0.00502),"")</f>
        <v/>
      </c>
      <c r="Y148" s="52"/>
      <c r="Z148" s="53"/>
      <c r="AD148" s="54"/>
      <c r="BA148" s="55" t="s">
        <v>1</v>
      </c>
    </row>
    <row r="149" spans="1:53" ht="27" customHeight="1" x14ac:dyDescent="0.25">
      <c r="A149" s="42" t="s">
        <v>259</v>
      </c>
      <c r="B149" s="42" t="s">
        <v>260</v>
      </c>
      <c r="C149" s="43">
        <v>4301031202</v>
      </c>
      <c r="D149" s="74">
        <v>4680115881679</v>
      </c>
      <c r="E149" s="73"/>
      <c r="F149" s="44">
        <v>0.35</v>
      </c>
      <c r="G149" s="45">
        <v>6</v>
      </c>
      <c r="H149" s="44">
        <v>2.1</v>
      </c>
      <c r="I149" s="44">
        <v>2.2000000000000002</v>
      </c>
      <c r="J149" s="45">
        <v>234</v>
      </c>
      <c r="K149" s="45" t="s">
        <v>166</v>
      </c>
      <c r="L149" s="46" t="s">
        <v>64</v>
      </c>
      <c r="M149" s="45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7"/>
      <c r="T149" s="47"/>
      <c r="U149" s="48" t="s">
        <v>65</v>
      </c>
      <c r="V149" s="49">
        <v>0</v>
      </c>
      <c r="W149" s="50">
        <f t="shared" si="7"/>
        <v>0</v>
      </c>
      <c r="X149" s="51" t="str">
        <f>IFERROR(IF(W149=0,"",ROUNDUP(W149/H149,0)*0.00502),"")</f>
        <v/>
      </c>
      <c r="Y149" s="52"/>
      <c r="Z149" s="53"/>
      <c r="AD149" s="54"/>
      <c r="BA149" s="55" t="s">
        <v>1</v>
      </c>
    </row>
    <row r="150" spans="1:53" ht="27" customHeight="1" x14ac:dyDescent="0.25">
      <c r="A150" s="42" t="s">
        <v>261</v>
      </c>
      <c r="B150" s="42" t="s">
        <v>262</v>
      </c>
      <c r="C150" s="43">
        <v>4301031158</v>
      </c>
      <c r="D150" s="74">
        <v>4680115880191</v>
      </c>
      <c r="E150" s="73"/>
      <c r="F150" s="44">
        <v>0.4</v>
      </c>
      <c r="G150" s="45">
        <v>6</v>
      </c>
      <c r="H150" s="44">
        <v>2.4</v>
      </c>
      <c r="I150" s="44">
        <v>2.6</v>
      </c>
      <c r="J150" s="45">
        <v>156</v>
      </c>
      <c r="K150" s="45" t="s">
        <v>63</v>
      </c>
      <c r="L150" s="46" t="s">
        <v>64</v>
      </c>
      <c r="M150" s="45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7"/>
      <c r="T150" s="47"/>
      <c r="U150" s="48" t="s">
        <v>65</v>
      </c>
      <c r="V150" s="49">
        <v>0</v>
      </c>
      <c r="W150" s="50">
        <f t="shared" si="7"/>
        <v>0</v>
      </c>
      <c r="X150" s="51" t="str">
        <f>IFERROR(IF(W150=0,"",ROUNDUP(W150/H150,0)*0.00753),"")</f>
        <v/>
      </c>
      <c r="Y150" s="52"/>
      <c r="Z150" s="53"/>
      <c r="AD150" s="54"/>
      <c r="BA150" s="55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6" t="s">
        <v>67</v>
      </c>
      <c r="V151" s="57">
        <f>IFERROR(V143/H143,"0")+IFERROR(V144/H144,"0")+IFERROR(V145/H145,"0")+IFERROR(V146/H146,"0")+IFERROR(V147/H147,"0")+IFERROR(V148/H148,"0")+IFERROR(V149/H149,"0")+IFERROR(V150/H150,"0")</f>
        <v>0</v>
      </c>
      <c r="W151" s="57">
        <f>IFERROR(W143/H143,"0")+IFERROR(W144/H144,"0")+IFERROR(W145/H145,"0")+IFERROR(W146/H146,"0")+IFERROR(W147/H147,"0")+IFERROR(W148/H148,"0")+IFERROR(W149/H149,"0")+IFERROR(W150/H150,"0")</f>
        <v>0</v>
      </c>
      <c r="X151" s="5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58"/>
      <c r="Z151" s="58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6" t="s">
        <v>65</v>
      </c>
      <c r="V152" s="57">
        <f>IFERROR(SUM(V143:V150),"0")</f>
        <v>0</v>
      </c>
      <c r="W152" s="57">
        <f>IFERROR(SUM(W143:W150),"0")</f>
        <v>0</v>
      </c>
      <c r="X152" s="56"/>
      <c r="Y152" s="58"/>
      <c r="Z152" s="58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6"/>
      <c r="Z153" s="66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7"/>
      <c r="Z154" s="67"/>
    </row>
    <row r="155" spans="1:53" ht="16.5" customHeight="1" x14ac:dyDescent="0.25">
      <c r="A155" s="42" t="s">
        <v>264</v>
      </c>
      <c r="B155" s="42" t="s">
        <v>265</v>
      </c>
      <c r="C155" s="43">
        <v>4301011450</v>
      </c>
      <c r="D155" s="74">
        <v>4680115881402</v>
      </c>
      <c r="E155" s="73"/>
      <c r="F155" s="44">
        <v>1.35</v>
      </c>
      <c r="G155" s="45">
        <v>8</v>
      </c>
      <c r="H155" s="44">
        <v>10.8</v>
      </c>
      <c r="I155" s="44">
        <v>11.28</v>
      </c>
      <c r="J155" s="45">
        <v>56</v>
      </c>
      <c r="K155" s="45" t="s">
        <v>98</v>
      </c>
      <c r="L155" s="46" t="s">
        <v>99</v>
      </c>
      <c r="M155" s="45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7"/>
      <c r="T155" s="47"/>
      <c r="U155" s="48" t="s">
        <v>65</v>
      </c>
      <c r="V155" s="49">
        <v>0</v>
      </c>
      <c r="W155" s="50">
        <f>IFERROR(IF(V155="",0,CEILING((V155/$H155),1)*$H155),"")</f>
        <v>0</v>
      </c>
      <c r="X155" s="51" t="str">
        <f>IFERROR(IF(W155=0,"",ROUNDUP(W155/H155,0)*0.02175),"")</f>
        <v/>
      </c>
      <c r="Y155" s="52"/>
      <c r="Z155" s="53"/>
      <c r="AD155" s="54"/>
      <c r="BA155" s="55" t="s">
        <v>1</v>
      </c>
    </row>
    <row r="156" spans="1:53" ht="27" customHeight="1" x14ac:dyDescent="0.25">
      <c r="A156" s="42" t="s">
        <v>266</v>
      </c>
      <c r="B156" s="42" t="s">
        <v>267</v>
      </c>
      <c r="C156" s="43">
        <v>4301011454</v>
      </c>
      <c r="D156" s="74">
        <v>4680115881396</v>
      </c>
      <c r="E156" s="73"/>
      <c r="F156" s="44">
        <v>0.45</v>
      </c>
      <c r="G156" s="45">
        <v>6</v>
      </c>
      <c r="H156" s="44">
        <v>2.7</v>
      </c>
      <c r="I156" s="44">
        <v>2.9</v>
      </c>
      <c r="J156" s="45">
        <v>156</v>
      </c>
      <c r="K156" s="45" t="s">
        <v>63</v>
      </c>
      <c r="L156" s="46" t="s">
        <v>64</v>
      </c>
      <c r="M156" s="45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7"/>
      <c r="T156" s="47"/>
      <c r="U156" s="48" t="s">
        <v>65</v>
      </c>
      <c r="V156" s="49">
        <v>0</v>
      </c>
      <c r="W156" s="50">
        <f>IFERROR(IF(V156="",0,CEILING((V156/$H156),1)*$H156),"")</f>
        <v>0</v>
      </c>
      <c r="X156" s="51" t="str">
        <f>IFERROR(IF(W156=0,"",ROUNDUP(W156/H156,0)*0.00753),"")</f>
        <v/>
      </c>
      <c r="Y156" s="52"/>
      <c r="Z156" s="53"/>
      <c r="AD156" s="54"/>
      <c r="BA156" s="55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6" t="s">
        <v>67</v>
      </c>
      <c r="V157" s="57">
        <f>IFERROR(V155/H155,"0")+IFERROR(V156/H156,"0")</f>
        <v>0</v>
      </c>
      <c r="W157" s="57">
        <f>IFERROR(W155/H155,"0")+IFERROR(W156/H156,"0")</f>
        <v>0</v>
      </c>
      <c r="X157" s="57">
        <f>IFERROR(IF(X155="",0,X155),"0")+IFERROR(IF(X156="",0,X156),"0")</f>
        <v>0</v>
      </c>
      <c r="Y157" s="58"/>
      <c r="Z157" s="58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6" t="s">
        <v>65</v>
      </c>
      <c r="V158" s="57">
        <f>IFERROR(SUM(V155:V156),"0")</f>
        <v>0</v>
      </c>
      <c r="W158" s="57">
        <f>IFERROR(SUM(W155:W156),"0")</f>
        <v>0</v>
      </c>
      <c r="X158" s="56"/>
      <c r="Y158" s="58"/>
      <c r="Z158" s="58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7"/>
      <c r="Z159" s="67"/>
    </row>
    <row r="160" spans="1:53" ht="16.5" customHeight="1" x14ac:dyDescent="0.25">
      <c r="A160" s="42" t="s">
        <v>268</v>
      </c>
      <c r="B160" s="42" t="s">
        <v>269</v>
      </c>
      <c r="C160" s="43">
        <v>4301020262</v>
      </c>
      <c r="D160" s="74">
        <v>4680115882935</v>
      </c>
      <c r="E160" s="73"/>
      <c r="F160" s="44">
        <v>1.35</v>
      </c>
      <c r="G160" s="45">
        <v>8</v>
      </c>
      <c r="H160" s="44">
        <v>10.8</v>
      </c>
      <c r="I160" s="44">
        <v>11.28</v>
      </c>
      <c r="J160" s="45">
        <v>56</v>
      </c>
      <c r="K160" s="45" t="s">
        <v>98</v>
      </c>
      <c r="L160" s="46" t="s">
        <v>128</v>
      </c>
      <c r="M160" s="45">
        <v>50</v>
      </c>
      <c r="N160" s="92" t="s">
        <v>270</v>
      </c>
      <c r="O160" s="72"/>
      <c r="P160" s="72"/>
      <c r="Q160" s="72"/>
      <c r="R160" s="73"/>
      <c r="S160" s="47"/>
      <c r="T160" s="47"/>
      <c r="U160" s="48" t="s">
        <v>65</v>
      </c>
      <c r="V160" s="49">
        <v>0</v>
      </c>
      <c r="W160" s="50">
        <f>IFERROR(IF(V160="",0,CEILING((V160/$H160),1)*$H160),"")</f>
        <v>0</v>
      </c>
      <c r="X160" s="51" t="str">
        <f>IFERROR(IF(W160=0,"",ROUNDUP(W160/H160,0)*0.02175),"")</f>
        <v/>
      </c>
      <c r="Y160" s="52"/>
      <c r="Z160" s="53"/>
      <c r="AD160" s="54"/>
      <c r="BA160" s="55" t="s">
        <v>1</v>
      </c>
    </row>
    <row r="161" spans="1:53" ht="16.5" customHeight="1" x14ac:dyDescent="0.25">
      <c r="A161" s="42" t="s">
        <v>271</v>
      </c>
      <c r="B161" s="42" t="s">
        <v>272</v>
      </c>
      <c r="C161" s="43">
        <v>4301020220</v>
      </c>
      <c r="D161" s="74">
        <v>4680115880764</v>
      </c>
      <c r="E161" s="73"/>
      <c r="F161" s="44">
        <v>0.35</v>
      </c>
      <c r="G161" s="45">
        <v>6</v>
      </c>
      <c r="H161" s="44">
        <v>2.1</v>
      </c>
      <c r="I161" s="44">
        <v>2.2999999999999998</v>
      </c>
      <c r="J161" s="45">
        <v>156</v>
      </c>
      <c r="K161" s="45" t="s">
        <v>63</v>
      </c>
      <c r="L161" s="46" t="s">
        <v>99</v>
      </c>
      <c r="M161" s="45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7"/>
      <c r="T161" s="47"/>
      <c r="U161" s="48" t="s">
        <v>65</v>
      </c>
      <c r="V161" s="49">
        <v>0</v>
      </c>
      <c r="W161" s="50">
        <f>IFERROR(IF(V161="",0,CEILING((V161/$H161),1)*$H161),"")</f>
        <v>0</v>
      </c>
      <c r="X161" s="51" t="str">
        <f>IFERROR(IF(W161=0,"",ROUNDUP(W161/H161,0)*0.00753),"")</f>
        <v/>
      </c>
      <c r="Y161" s="52"/>
      <c r="Z161" s="53"/>
      <c r="AD161" s="54"/>
      <c r="BA161" s="55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6" t="s">
        <v>67</v>
      </c>
      <c r="V162" s="57">
        <f>IFERROR(V160/H160,"0")+IFERROR(V161/H161,"0")</f>
        <v>0</v>
      </c>
      <c r="W162" s="57">
        <f>IFERROR(W160/H160,"0")+IFERROR(W161/H161,"0")</f>
        <v>0</v>
      </c>
      <c r="X162" s="57">
        <f>IFERROR(IF(X160="",0,X160),"0")+IFERROR(IF(X161="",0,X161),"0")</f>
        <v>0</v>
      </c>
      <c r="Y162" s="58"/>
      <c r="Z162" s="58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6" t="s">
        <v>65</v>
      </c>
      <c r="V163" s="57">
        <f>IFERROR(SUM(V160:V161),"0")</f>
        <v>0</v>
      </c>
      <c r="W163" s="57">
        <f>IFERROR(SUM(W160:W161),"0")</f>
        <v>0</v>
      </c>
      <c r="X163" s="56"/>
      <c r="Y163" s="58"/>
      <c r="Z163" s="58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7"/>
      <c r="Z164" s="67"/>
    </row>
    <row r="165" spans="1:53" ht="27" customHeight="1" x14ac:dyDescent="0.25">
      <c r="A165" s="42" t="s">
        <v>273</v>
      </c>
      <c r="B165" s="42" t="s">
        <v>274</v>
      </c>
      <c r="C165" s="43">
        <v>4301031224</v>
      </c>
      <c r="D165" s="74">
        <v>4680115882683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275</v>
      </c>
      <c r="B166" s="42" t="s">
        <v>276</v>
      </c>
      <c r="C166" s="43">
        <v>4301031230</v>
      </c>
      <c r="D166" s="74">
        <v>4680115882690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ht="27" customHeight="1" x14ac:dyDescent="0.25">
      <c r="A167" s="42" t="s">
        <v>277</v>
      </c>
      <c r="B167" s="42" t="s">
        <v>278</v>
      </c>
      <c r="C167" s="43">
        <v>4301031220</v>
      </c>
      <c r="D167" s="74">
        <v>4680115882669</v>
      </c>
      <c r="E167" s="73"/>
      <c r="F167" s="44">
        <v>0.9</v>
      </c>
      <c r="G167" s="45">
        <v>6</v>
      </c>
      <c r="H167" s="44">
        <v>5.4</v>
      </c>
      <c r="I167" s="44">
        <v>5.61</v>
      </c>
      <c r="J167" s="45">
        <v>120</v>
      </c>
      <c r="K167" s="45" t="s">
        <v>63</v>
      </c>
      <c r="L167" s="46" t="s">
        <v>64</v>
      </c>
      <c r="M167" s="45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7"/>
      <c r="T167" s="47"/>
      <c r="U167" s="48" t="s">
        <v>65</v>
      </c>
      <c r="V167" s="49">
        <v>0</v>
      </c>
      <c r="W167" s="50">
        <f>IFERROR(IF(V167="",0,CEILING((V167/$H167),1)*$H167),"")</f>
        <v>0</v>
      </c>
      <c r="X167" s="51" t="str">
        <f>IFERROR(IF(W167=0,"",ROUNDUP(W167/H167,0)*0.00937),"")</f>
        <v/>
      </c>
      <c r="Y167" s="52"/>
      <c r="Z167" s="53"/>
      <c r="AD167" s="54"/>
      <c r="BA167" s="55" t="s">
        <v>1</v>
      </c>
    </row>
    <row r="168" spans="1:53" ht="27" customHeight="1" x14ac:dyDescent="0.25">
      <c r="A168" s="42" t="s">
        <v>279</v>
      </c>
      <c r="B168" s="42" t="s">
        <v>280</v>
      </c>
      <c r="C168" s="43">
        <v>4301031221</v>
      </c>
      <c r="D168" s="74">
        <v>4680115882676</v>
      </c>
      <c r="E168" s="73"/>
      <c r="F168" s="44">
        <v>0.9</v>
      </c>
      <c r="G168" s="45">
        <v>6</v>
      </c>
      <c r="H168" s="44">
        <v>5.4</v>
      </c>
      <c r="I168" s="44">
        <v>5.61</v>
      </c>
      <c r="J168" s="45">
        <v>120</v>
      </c>
      <c r="K168" s="45" t="s">
        <v>63</v>
      </c>
      <c r="L168" s="46" t="s">
        <v>64</v>
      </c>
      <c r="M168" s="45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7"/>
      <c r="T168" s="47"/>
      <c r="U168" s="48" t="s">
        <v>65</v>
      </c>
      <c r="V168" s="49">
        <v>0</v>
      </c>
      <c r="W168" s="50">
        <f>IFERROR(IF(V168="",0,CEILING((V168/$H168),1)*$H168),"")</f>
        <v>0</v>
      </c>
      <c r="X168" s="51" t="str">
        <f>IFERROR(IF(W168=0,"",ROUNDUP(W168/H168,0)*0.00937),"")</f>
        <v/>
      </c>
      <c r="Y168" s="52"/>
      <c r="Z168" s="53"/>
      <c r="AD168" s="54"/>
      <c r="BA168" s="55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6" t="s">
        <v>67</v>
      </c>
      <c r="V169" s="57">
        <f>IFERROR(V165/H165,"0")+IFERROR(V166/H166,"0")+IFERROR(V167/H167,"0")+IFERROR(V168/H168,"0")</f>
        <v>0</v>
      </c>
      <c r="W169" s="57">
        <f>IFERROR(W165/H165,"0")+IFERROR(W166/H166,"0")+IFERROR(W167/H167,"0")+IFERROR(W168/H168,"0")</f>
        <v>0</v>
      </c>
      <c r="X169" s="57">
        <f>IFERROR(IF(X165="",0,X165),"0")+IFERROR(IF(X166="",0,X166),"0")+IFERROR(IF(X167="",0,X167),"0")+IFERROR(IF(X168="",0,X168),"0")</f>
        <v>0</v>
      </c>
      <c r="Y169" s="58"/>
      <c r="Z169" s="58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6" t="s">
        <v>65</v>
      </c>
      <c r="V170" s="57">
        <f>IFERROR(SUM(V165:V168),"0")</f>
        <v>0</v>
      </c>
      <c r="W170" s="57">
        <f>IFERROR(SUM(W165:W168),"0")</f>
        <v>0</v>
      </c>
      <c r="X170" s="56"/>
      <c r="Y170" s="58"/>
      <c r="Z170" s="58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7"/>
      <c r="Z171" s="67"/>
    </row>
    <row r="172" spans="1:53" ht="27" customHeight="1" x14ac:dyDescent="0.25">
      <c r="A172" s="42" t="s">
        <v>281</v>
      </c>
      <c r="B172" s="42" t="s">
        <v>282</v>
      </c>
      <c r="C172" s="43">
        <v>4301051409</v>
      </c>
      <c r="D172" s="74">
        <v>4680115881556</v>
      </c>
      <c r="E172" s="73"/>
      <c r="F172" s="44">
        <v>1</v>
      </c>
      <c r="G172" s="45">
        <v>4</v>
      </c>
      <c r="H172" s="44">
        <v>4</v>
      </c>
      <c r="I172" s="44">
        <v>4.4080000000000004</v>
      </c>
      <c r="J172" s="45">
        <v>104</v>
      </c>
      <c r="K172" s="45" t="s">
        <v>98</v>
      </c>
      <c r="L172" s="46" t="s">
        <v>128</v>
      </c>
      <c r="M172" s="45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ref="W172:W188" si="8">IFERROR(IF(V172="",0,CEILING((V172/$H172),1)*$H172),"")</f>
        <v>0</v>
      </c>
      <c r="X172" s="51" t="str">
        <f>IFERROR(IF(W172=0,"",ROUNDUP(W172/H172,0)*0.01196),"")</f>
        <v/>
      </c>
      <c r="Y172" s="52"/>
      <c r="Z172" s="53"/>
      <c r="AD172" s="54"/>
      <c r="BA172" s="55" t="s">
        <v>1</v>
      </c>
    </row>
    <row r="173" spans="1:53" ht="16.5" customHeight="1" x14ac:dyDescent="0.25">
      <c r="A173" s="42" t="s">
        <v>283</v>
      </c>
      <c r="B173" s="42" t="s">
        <v>284</v>
      </c>
      <c r="C173" s="43">
        <v>4301051538</v>
      </c>
      <c r="D173" s="74">
        <v>4680115880573</v>
      </c>
      <c r="E173" s="73"/>
      <c r="F173" s="44">
        <v>1.45</v>
      </c>
      <c r="G173" s="45">
        <v>6</v>
      </c>
      <c r="H173" s="44">
        <v>8.6999999999999993</v>
      </c>
      <c r="I173" s="44">
        <v>9.2639999999999993</v>
      </c>
      <c r="J173" s="45">
        <v>56</v>
      </c>
      <c r="K173" s="45" t="s">
        <v>98</v>
      </c>
      <c r="L173" s="46" t="s">
        <v>64</v>
      </c>
      <c r="M173" s="45">
        <v>45</v>
      </c>
      <c r="N173" s="92" t="s">
        <v>285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IFERROR(IF(W173=0,"",ROUNDUP(W173/H173,0)*0.02175),"")</f>
        <v/>
      </c>
      <c r="Y173" s="52"/>
      <c r="Z173" s="53"/>
      <c r="AD173" s="54"/>
      <c r="BA173" s="55" t="s">
        <v>1</v>
      </c>
    </row>
    <row r="174" spans="1:53" ht="27" customHeight="1" x14ac:dyDescent="0.25">
      <c r="A174" s="42" t="s">
        <v>286</v>
      </c>
      <c r="B174" s="42" t="s">
        <v>287</v>
      </c>
      <c r="C174" s="43">
        <v>4301051408</v>
      </c>
      <c r="D174" s="74">
        <v>4680115881594</v>
      </c>
      <c r="E174" s="73"/>
      <c r="F174" s="44">
        <v>1.35</v>
      </c>
      <c r="G174" s="45">
        <v>6</v>
      </c>
      <c r="H174" s="44">
        <v>8.1</v>
      </c>
      <c r="I174" s="44">
        <v>8.6639999999999997</v>
      </c>
      <c r="J174" s="45">
        <v>56</v>
      </c>
      <c r="K174" s="45" t="s">
        <v>98</v>
      </c>
      <c r="L174" s="46" t="s">
        <v>128</v>
      </c>
      <c r="M174" s="45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288</v>
      </c>
      <c r="B175" s="42" t="s">
        <v>289</v>
      </c>
      <c r="C175" s="43">
        <v>4301051505</v>
      </c>
      <c r="D175" s="74">
        <v>4680115881587</v>
      </c>
      <c r="E175" s="73"/>
      <c r="F175" s="44">
        <v>1</v>
      </c>
      <c r="G175" s="45">
        <v>4</v>
      </c>
      <c r="H175" s="44">
        <v>4</v>
      </c>
      <c r="I175" s="44">
        <v>4.4080000000000004</v>
      </c>
      <c r="J175" s="45">
        <v>104</v>
      </c>
      <c r="K175" s="45" t="s">
        <v>98</v>
      </c>
      <c r="L175" s="46" t="s">
        <v>64</v>
      </c>
      <c r="M175" s="45">
        <v>40</v>
      </c>
      <c r="N175" s="92" t="s">
        <v>290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IFERROR(IF(W175=0,"",ROUNDUP(W175/H175,0)*0.01196),"")</f>
        <v/>
      </c>
      <c r="Y175" s="52"/>
      <c r="Z175" s="53"/>
      <c r="AD175" s="54"/>
      <c r="BA175" s="55" t="s">
        <v>1</v>
      </c>
    </row>
    <row r="176" spans="1:53" ht="16.5" customHeight="1" x14ac:dyDescent="0.25">
      <c r="A176" s="42" t="s">
        <v>291</v>
      </c>
      <c r="B176" s="42" t="s">
        <v>292</v>
      </c>
      <c r="C176" s="43">
        <v>4301051380</v>
      </c>
      <c r="D176" s="74">
        <v>4680115880962</v>
      </c>
      <c r="E176" s="73"/>
      <c r="F176" s="44">
        <v>1.3</v>
      </c>
      <c r="G176" s="45">
        <v>6</v>
      </c>
      <c r="H176" s="44">
        <v>7.8</v>
      </c>
      <c r="I176" s="44">
        <v>8.3640000000000008</v>
      </c>
      <c r="J176" s="45">
        <v>56</v>
      </c>
      <c r="K176" s="45" t="s">
        <v>98</v>
      </c>
      <c r="L176" s="46" t="s">
        <v>64</v>
      </c>
      <c r="M176" s="45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IFERROR(IF(W176=0,"",ROUNDUP(W176/H176,0)*0.02175),"")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293</v>
      </c>
      <c r="B177" s="42" t="s">
        <v>294</v>
      </c>
      <c r="C177" s="43">
        <v>4301051411</v>
      </c>
      <c r="D177" s="74">
        <v>4680115881617</v>
      </c>
      <c r="E177" s="73"/>
      <c r="F177" s="44">
        <v>1.35</v>
      </c>
      <c r="G177" s="45">
        <v>6</v>
      </c>
      <c r="H177" s="44">
        <v>8.1</v>
      </c>
      <c r="I177" s="44">
        <v>8.6460000000000008</v>
      </c>
      <c r="J177" s="45">
        <v>56</v>
      </c>
      <c r="K177" s="45" t="s">
        <v>98</v>
      </c>
      <c r="L177" s="46" t="s">
        <v>128</v>
      </c>
      <c r="M177" s="45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IFERROR(IF(W177=0,"",ROUNDUP(W177/H177,0)*0.02175),"")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4301051487</v>
      </c>
      <c r="D178" s="74">
        <v>4680115881228</v>
      </c>
      <c r="E178" s="73"/>
      <c r="F178" s="44">
        <v>0.4</v>
      </c>
      <c r="G178" s="45">
        <v>6</v>
      </c>
      <c r="H178" s="44">
        <v>2.4</v>
      </c>
      <c r="I178" s="44">
        <v>2.6720000000000002</v>
      </c>
      <c r="J178" s="45">
        <v>156</v>
      </c>
      <c r="K178" s="45" t="s">
        <v>63</v>
      </c>
      <c r="L178" s="46" t="s">
        <v>64</v>
      </c>
      <c r="M178" s="45">
        <v>40</v>
      </c>
      <c r="N178" s="92" t="s">
        <v>297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298</v>
      </c>
      <c r="B179" s="42" t="s">
        <v>299</v>
      </c>
      <c r="C179" s="43">
        <v>4301051506</v>
      </c>
      <c r="D179" s="74">
        <v>4680115881037</v>
      </c>
      <c r="E179" s="73"/>
      <c r="F179" s="44">
        <v>0.84</v>
      </c>
      <c r="G179" s="45">
        <v>4</v>
      </c>
      <c r="H179" s="44">
        <v>3.36</v>
      </c>
      <c r="I179" s="44">
        <v>3.6179999999999999</v>
      </c>
      <c r="J179" s="45">
        <v>120</v>
      </c>
      <c r="K179" s="45" t="s">
        <v>63</v>
      </c>
      <c r="L179" s="46" t="s">
        <v>64</v>
      </c>
      <c r="M179" s="45">
        <v>40</v>
      </c>
      <c r="N179" s="92" t="s">
        <v>300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301</v>
      </c>
      <c r="B180" s="42" t="s">
        <v>302</v>
      </c>
      <c r="C180" s="43">
        <v>4301051384</v>
      </c>
      <c r="D180" s="74">
        <v>4680115881211</v>
      </c>
      <c r="E180" s="73"/>
      <c r="F180" s="44">
        <v>0.4</v>
      </c>
      <c r="G180" s="45">
        <v>6</v>
      </c>
      <c r="H180" s="44">
        <v>2.4</v>
      </c>
      <c r="I180" s="44">
        <v>2.6</v>
      </c>
      <c r="J180" s="45">
        <v>156</v>
      </c>
      <c r="K180" s="45" t="s">
        <v>63</v>
      </c>
      <c r="L180" s="46" t="s">
        <v>64</v>
      </c>
      <c r="M180" s="45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303</v>
      </c>
      <c r="B181" s="42" t="s">
        <v>304</v>
      </c>
      <c r="C181" s="43">
        <v>4301051378</v>
      </c>
      <c r="D181" s="74">
        <v>4680115881020</v>
      </c>
      <c r="E181" s="73"/>
      <c r="F181" s="44">
        <v>0.84</v>
      </c>
      <c r="G181" s="45">
        <v>4</v>
      </c>
      <c r="H181" s="44">
        <v>3.36</v>
      </c>
      <c r="I181" s="44">
        <v>3.57</v>
      </c>
      <c r="J181" s="45">
        <v>120</v>
      </c>
      <c r="K181" s="45" t="s">
        <v>63</v>
      </c>
      <c r="L181" s="46" t="s">
        <v>64</v>
      </c>
      <c r="M181" s="45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>IFERROR(IF(W181=0,"",ROUNDUP(W181/H181,0)*0.00937),"")</f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305</v>
      </c>
      <c r="B182" s="42" t="s">
        <v>306</v>
      </c>
      <c r="C182" s="43">
        <v>4301051407</v>
      </c>
      <c r="D182" s="74">
        <v>4680115882195</v>
      </c>
      <c r="E182" s="73"/>
      <c r="F182" s="44">
        <v>0.4</v>
      </c>
      <c r="G182" s="45">
        <v>6</v>
      </c>
      <c r="H182" s="44">
        <v>2.4</v>
      </c>
      <c r="I182" s="44">
        <v>2.69</v>
      </c>
      <c r="J182" s="45">
        <v>156</v>
      </c>
      <c r="K182" s="45" t="s">
        <v>63</v>
      </c>
      <c r="L182" s="46" t="s">
        <v>128</v>
      </c>
      <c r="M182" s="45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ref="X182:X188" si="9">IFERROR(IF(W182=0,"",ROUNDUP(W182/H182,0)*0.00753),"")</f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307</v>
      </c>
      <c r="B183" s="42" t="s">
        <v>308</v>
      </c>
      <c r="C183" s="43">
        <v>4301051479</v>
      </c>
      <c r="D183" s="74">
        <v>4680115882607</v>
      </c>
      <c r="E183" s="73"/>
      <c r="F183" s="44">
        <v>0.3</v>
      </c>
      <c r="G183" s="45">
        <v>6</v>
      </c>
      <c r="H183" s="44">
        <v>1.8</v>
      </c>
      <c r="I183" s="44">
        <v>2.0720000000000001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27" customHeight="1" x14ac:dyDescent="0.25">
      <c r="A184" s="42" t="s">
        <v>309</v>
      </c>
      <c r="B184" s="42" t="s">
        <v>310</v>
      </c>
      <c r="C184" s="43">
        <v>4301051468</v>
      </c>
      <c r="D184" s="74">
        <v>4680115880092</v>
      </c>
      <c r="E184" s="73"/>
      <c r="F184" s="44">
        <v>0.4</v>
      </c>
      <c r="G184" s="45">
        <v>6</v>
      </c>
      <c r="H184" s="44">
        <v>2.4</v>
      </c>
      <c r="I184" s="44">
        <v>2.6720000000000002</v>
      </c>
      <c r="J184" s="45">
        <v>156</v>
      </c>
      <c r="K184" s="45" t="s">
        <v>63</v>
      </c>
      <c r="L184" s="46" t="s">
        <v>128</v>
      </c>
      <c r="M184" s="45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27" customHeight="1" x14ac:dyDescent="0.25">
      <c r="A185" s="42" t="s">
        <v>311</v>
      </c>
      <c r="B185" s="42" t="s">
        <v>312</v>
      </c>
      <c r="C185" s="43">
        <v>4301051469</v>
      </c>
      <c r="D185" s="74">
        <v>4680115880221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128</v>
      </c>
      <c r="M185" s="45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16.5" customHeight="1" x14ac:dyDescent="0.25">
      <c r="A186" s="42" t="s">
        <v>313</v>
      </c>
      <c r="B186" s="42" t="s">
        <v>314</v>
      </c>
      <c r="C186" s="43">
        <v>4301051523</v>
      </c>
      <c r="D186" s="74">
        <v>4680115882942</v>
      </c>
      <c r="E186" s="73"/>
      <c r="F186" s="44">
        <v>0.3</v>
      </c>
      <c r="G186" s="45">
        <v>6</v>
      </c>
      <c r="H186" s="44">
        <v>1.8</v>
      </c>
      <c r="I186" s="44">
        <v>2.0720000000000001</v>
      </c>
      <c r="J186" s="45">
        <v>156</v>
      </c>
      <c r="K186" s="45" t="s">
        <v>63</v>
      </c>
      <c r="L186" s="46" t="s">
        <v>64</v>
      </c>
      <c r="M186" s="45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ht="16.5" customHeight="1" x14ac:dyDescent="0.25">
      <c r="A187" s="42" t="s">
        <v>315</v>
      </c>
      <c r="B187" s="42" t="s">
        <v>316</v>
      </c>
      <c r="C187" s="43">
        <v>4301051326</v>
      </c>
      <c r="D187" s="74">
        <v>4680115880504</v>
      </c>
      <c r="E187" s="73"/>
      <c r="F187" s="44">
        <v>0.4</v>
      </c>
      <c r="G187" s="45">
        <v>6</v>
      </c>
      <c r="H187" s="44">
        <v>2.4</v>
      </c>
      <c r="I187" s="44">
        <v>2.6720000000000002</v>
      </c>
      <c r="J187" s="45">
        <v>156</v>
      </c>
      <c r="K187" s="45" t="s">
        <v>63</v>
      </c>
      <c r="L187" s="46" t="s">
        <v>64</v>
      </c>
      <c r="M187" s="45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7"/>
      <c r="T187" s="47"/>
      <c r="U187" s="48" t="s">
        <v>65</v>
      </c>
      <c r="V187" s="49">
        <v>0</v>
      </c>
      <c r="W187" s="50">
        <f t="shared" si="8"/>
        <v>0</v>
      </c>
      <c r="X187" s="51" t="str">
        <f t="shared" si="9"/>
        <v/>
      </c>
      <c r="Y187" s="52"/>
      <c r="Z187" s="53"/>
      <c r="AD187" s="54"/>
      <c r="BA187" s="55" t="s">
        <v>1</v>
      </c>
    </row>
    <row r="188" spans="1:53" ht="27" customHeight="1" x14ac:dyDescent="0.25">
      <c r="A188" s="42" t="s">
        <v>317</v>
      </c>
      <c r="B188" s="42" t="s">
        <v>318</v>
      </c>
      <c r="C188" s="43">
        <v>4301051410</v>
      </c>
      <c r="D188" s="74">
        <v>4680115882164</v>
      </c>
      <c r="E188" s="73"/>
      <c r="F188" s="44">
        <v>0.4</v>
      </c>
      <c r="G188" s="45">
        <v>6</v>
      </c>
      <c r="H188" s="44">
        <v>2.4</v>
      </c>
      <c r="I188" s="44">
        <v>2.6779999999999999</v>
      </c>
      <c r="J188" s="45">
        <v>156</v>
      </c>
      <c r="K188" s="45" t="s">
        <v>63</v>
      </c>
      <c r="L188" s="46" t="s">
        <v>128</v>
      </c>
      <c r="M188" s="45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7"/>
      <c r="T188" s="47"/>
      <c r="U188" s="48" t="s">
        <v>65</v>
      </c>
      <c r="V188" s="49">
        <v>0</v>
      </c>
      <c r="W188" s="50">
        <f t="shared" si="8"/>
        <v>0</v>
      </c>
      <c r="X188" s="51" t="str">
        <f t="shared" si="9"/>
        <v/>
      </c>
      <c r="Y188" s="52"/>
      <c r="Z188" s="53"/>
      <c r="AD188" s="54"/>
      <c r="BA188" s="55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6" t="s">
        <v>67</v>
      </c>
      <c r="V189" s="5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5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5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58"/>
      <c r="Z189" s="58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6" t="s">
        <v>65</v>
      </c>
      <c r="V190" s="57">
        <f>IFERROR(SUM(V172:V188),"0")</f>
        <v>0</v>
      </c>
      <c r="W190" s="57">
        <f>IFERROR(SUM(W172:W188),"0")</f>
        <v>0</v>
      </c>
      <c r="X190" s="56"/>
      <c r="Y190" s="58"/>
      <c r="Z190" s="58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7"/>
      <c r="Z191" s="67"/>
    </row>
    <row r="192" spans="1:53" ht="16.5" customHeight="1" x14ac:dyDescent="0.25">
      <c r="A192" s="42" t="s">
        <v>319</v>
      </c>
      <c r="B192" s="42" t="s">
        <v>320</v>
      </c>
      <c r="C192" s="43">
        <v>4301060338</v>
      </c>
      <c r="D192" s="74">
        <v>4680115880801</v>
      </c>
      <c r="E192" s="73"/>
      <c r="F192" s="44">
        <v>0.4</v>
      </c>
      <c r="G192" s="45">
        <v>6</v>
      </c>
      <c r="H192" s="44">
        <v>2.4</v>
      </c>
      <c r="I192" s="44">
        <v>2.6720000000000002</v>
      </c>
      <c r="J192" s="45">
        <v>156</v>
      </c>
      <c r="K192" s="45" t="s">
        <v>63</v>
      </c>
      <c r="L192" s="46" t="s">
        <v>64</v>
      </c>
      <c r="M192" s="45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7"/>
      <c r="T192" s="47"/>
      <c r="U192" s="48" t="s">
        <v>65</v>
      </c>
      <c r="V192" s="49">
        <v>0</v>
      </c>
      <c r="W192" s="50">
        <f>IFERROR(IF(V192="",0,CEILING((V192/$H192),1)*$H192),"")</f>
        <v>0</v>
      </c>
      <c r="X192" s="51" t="str">
        <f>IFERROR(IF(W192=0,"",ROUNDUP(W192/H192,0)*0.00753),"")</f>
        <v/>
      </c>
      <c r="Y192" s="52"/>
      <c r="Z192" s="53"/>
      <c r="AD192" s="54"/>
      <c r="BA192" s="55" t="s">
        <v>1</v>
      </c>
    </row>
    <row r="193" spans="1:53" ht="27" customHeight="1" x14ac:dyDescent="0.25">
      <c r="A193" s="42" t="s">
        <v>321</v>
      </c>
      <c r="B193" s="42" t="s">
        <v>322</v>
      </c>
      <c r="C193" s="43">
        <v>4301060339</v>
      </c>
      <c r="D193" s="74">
        <v>4680115880818</v>
      </c>
      <c r="E193" s="73"/>
      <c r="F193" s="44">
        <v>0.4</v>
      </c>
      <c r="G193" s="45">
        <v>6</v>
      </c>
      <c r="H193" s="44">
        <v>2.4</v>
      </c>
      <c r="I193" s="44">
        <v>2.6720000000000002</v>
      </c>
      <c r="J193" s="45">
        <v>156</v>
      </c>
      <c r="K193" s="45" t="s">
        <v>63</v>
      </c>
      <c r="L193" s="46" t="s">
        <v>64</v>
      </c>
      <c r="M193" s="45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7"/>
      <c r="T193" s="47"/>
      <c r="U193" s="48" t="s">
        <v>65</v>
      </c>
      <c r="V193" s="49">
        <v>0</v>
      </c>
      <c r="W193" s="50">
        <f>IFERROR(IF(V193="",0,CEILING((V193/$H193),1)*$H193),"")</f>
        <v>0</v>
      </c>
      <c r="X193" s="51" t="str">
        <f>IFERROR(IF(W193=0,"",ROUNDUP(W193/H193,0)*0.00753),"")</f>
        <v/>
      </c>
      <c r="Y193" s="52"/>
      <c r="Z193" s="53"/>
      <c r="AD193" s="54"/>
      <c r="BA193" s="55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6" t="s">
        <v>67</v>
      </c>
      <c r="V194" s="57">
        <f>IFERROR(V192/H192,"0")+IFERROR(V193/H193,"0")</f>
        <v>0</v>
      </c>
      <c r="W194" s="57">
        <f>IFERROR(W192/H192,"0")+IFERROR(W193/H193,"0")</f>
        <v>0</v>
      </c>
      <c r="X194" s="57">
        <f>IFERROR(IF(X192="",0,X192),"0")+IFERROR(IF(X193="",0,X193),"0")</f>
        <v>0</v>
      </c>
      <c r="Y194" s="58"/>
      <c r="Z194" s="58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6" t="s">
        <v>65</v>
      </c>
      <c r="V195" s="57">
        <f>IFERROR(SUM(V192:V193),"0")</f>
        <v>0</v>
      </c>
      <c r="W195" s="57">
        <f>IFERROR(SUM(W192:W193),"0")</f>
        <v>0</v>
      </c>
      <c r="X195" s="56"/>
      <c r="Y195" s="58"/>
      <c r="Z195" s="58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6"/>
      <c r="Z196" s="66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7"/>
      <c r="Z197" s="67"/>
    </row>
    <row r="198" spans="1:53" ht="27" customHeight="1" x14ac:dyDescent="0.25">
      <c r="A198" s="42" t="s">
        <v>324</v>
      </c>
      <c r="B198" s="42" t="s">
        <v>325</v>
      </c>
      <c r="C198" s="43">
        <v>4301011346</v>
      </c>
      <c r="D198" s="74">
        <v>4607091387445</v>
      </c>
      <c r="E198" s="73"/>
      <c r="F198" s="44">
        <v>0.9</v>
      </c>
      <c r="G198" s="45">
        <v>10</v>
      </c>
      <c r="H198" s="44">
        <v>9</v>
      </c>
      <c r="I198" s="44">
        <v>9.6300000000000008</v>
      </c>
      <c r="J198" s="45">
        <v>56</v>
      </c>
      <c r="K198" s="45" t="s">
        <v>98</v>
      </c>
      <c r="L198" s="46" t="s">
        <v>99</v>
      </c>
      <c r="M198" s="45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ref="W198:W212" si="10">IFERROR(IF(V198="",0,CEILING((V198/$H198),1)*$H198),"")</f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326</v>
      </c>
      <c r="B199" s="42" t="s">
        <v>327</v>
      </c>
      <c r="C199" s="43">
        <v>4301011362</v>
      </c>
      <c r="D199" s="74">
        <v>4607091386004</v>
      </c>
      <c r="E199" s="73"/>
      <c r="F199" s="44">
        <v>1.35</v>
      </c>
      <c r="G199" s="45">
        <v>8</v>
      </c>
      <c r="H199" s="44">
        <v>10.8</v>
      </c>
      <c r="I199" s="44">
        <v>11.28</v>
      </c>
      <c r="J199" s="45">
        <v>48</v>
      </c>
      <c r="K199" s="45" t="s">
        <v>98</v>
      </c>
      <c r="L199" s="46" t="s">
        <v>106</v>
      </c>
      <c r="M199" s="45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IFERROR(IF(W199=0,"",ROUNDUP(W199/H199,0)*0.02039),"")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326</v>
      </c>
      <c r="B200" s="42" t="s">
        <v>328</v>
      </c>
      <c r="C200" s="43">
        <v>4301011308</v>
      </c>
      <c r="D200" s="74">
        <v>4607091386004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329</v>
      </c>
      <c r="B201" s="42" t="s">
        <v>330</v>
      </c>
      <c r="C201" s="43">
        <v>4301011347</v>
      </c>
      <c r="D201" s="74">
        <v>4607091386073</v>
      </c>
      <c r="E201" s="73"/>
      <c r="F201" s="44">
        <v>0.9</v>
      </c>
      <c r="G201" s="45">
        <v>10</v>
      </c>
      <c r="H201" s="44">
        <v>9</v>
      </c>
      <c r="I201" s="44">
        <v>9.6300000000000008</v>
      </c>
      <c r="J201" s="45">
        <v>56</v>
      </c>
      <c r="K201" s="45" t="s">
        <v>98</v>
      </c>
      <c r="L201" s="46" t="s">
        <v>99</v>
      </c>
      <c r="M201" s="45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IFERROR(IF(W201=0,"",ROUNDUP(W201/H201,0)*0.02175),"")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331</v>
      </c>
      <c r="B202" s="42" t="s">
        <v>332</v>
      </c>
      <c r="C202" s="43">
        <v>4301011395</v>
      </c>
      <c r="D202" s="74">
        <v>4607091387322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48</v>
      </c>
      <c r="K202" s="45" t="s">
        <v>98</v>
      </c>
      <c r="L202" s="46" t="s">
        <v>106</v>
      </c>
      <c r="M202" s="45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IFERROR(IF(W202=0,"",ROUNDUP(W202/H202,0)*0.02039),"")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331</v>
      </c>
      <c r="B203" s="42" t="s">
        <v>333</v>
      </c>
      <c r="C203" s="43">
        <v>4301010928</v>
      </c>
      <c r="D203" s="74">
        <v>4607091387322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334</v>
      </c>
      <c r="B204" s="42" t="s">
        <v>335</v>
      </c>
      <c r="C204" s="43">
        <v>4301011311</v>
      </c>
      <c r="D204" s="74">
        <v>4607091387377</v>
      </c>
      <c r="E204" s="73"/>
      <c r="F204" s="44">
        <v>1.35</v>
      </c>
      <c r="G204" s="45">
        <v>8</v>
      </c>
      <c r="H204" s="44">
        <v>10.8</v>
      </c>
      <c r="I204" s="44">
        <v>11.28</v>
      </c>
      <c r="J204" s="45">
        <v>56</v>
      </c>
      <c r="K204" s="45" t="s">
        <v>98</v>
      </c>
      <c r="L204" s="46" t="s">
        <v>99</v>
      </c>
      <c r="M204" s="45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>IFERROR(IF(W204=0,"",ROUNDUP(W204/H204,0)*0.02175),"")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336</v>
      </c>
      <c r="B205" s="42" t="s">
        <v>337</v>
      </c>
      <c r="C205" s="43">
        <v>4301010945</v>
      </c>
      <c r="D205" s="74">
        <v>4607091387353</v>
      </c>
      <c r="E205" s="73"/>
      <c r="F205" s="44">
        <v>1.35</v>
      </c>
      <c r="G205" s="45">
        <v>8</v>
      </c>
      <c r="H205" s="44">
        <v>10.8</v>
      </c>
      <c r="I205" s="44">
        <v>11.28</v>
      </c>
      <c r="J205" s="45">
        <v>56</v>
      </c>
      <c r="K205" s="45" t="s">
        <v>98</v>
      </c>
      <c r="L205" s="46" t="s">
        <v>99</v>
      </c>
      <c r="M205" s="45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>IFERROR(IF(W205=0,"",ROUNDUP(W205/H205,0)*0.02175),"")</f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338</v>
      </c>
      <c r="B206" s="42" t="s">
        <v>339</v>
      </c>
      <c r="C206" s="43">
        <v>4301011328</v>
      </c>
      <c r="D206" s="74">
        <v>4607091386011</v>
      </c>
      <c r="E206" s="73"/>
      <c r="F206" s="44">
        <v>0.5</v>
      </c>
      <c r="G206" s="45">
        <v>10</v>
      </c>
      <c r="H206" s="44">
        <v>5</v>
      </c>
      <c r="I206" s="44">
        <v>5.21</v>
      </c>
      <c r="J206" s="45">
        <v>120</v>
      </c>
      <c r="K206" s="45" t="s">
        <v>63</v>
      </c>
      <c r="L206" s="46" t="s">
        <v>64</v>
      </c>
      <c r="M206" s="45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ref="X206:X212" si="11">IFERROR(IF(W206=0,"",ROUNDUP(W206/H206,0)*0.00937),"")</f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340</v>
      </c>
      <c r="B207" s="42" t="s">
        <v>341</v>
      </c>
      <c r="C207" s="43">
        <v>4301011329</v>
      </c>
      <c r="D207" s="74">
        <v>4607091387308</v>
      </c>
      <c r="E207" s="73"/>
      <c r="F207" s="44">
        <v>0.5</v>
      </c>
      <c r="G207" s="45">
        <v>10</v>
      </c>
      <c r="H207" s="44">
        <v>5</v>
      </c>
      <c r="I207" s="44">
        <v>5.21</v>
      </c>
      <c r="J207" s="45">
        <v>120</v>
      </c>
      <c r="K207" s="45" t="s">
        <v>63</v>
      </c>
      <c r="L207" s="46" t="s">
        <v>64</v>
      </c>
      <c r="M207" s="45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342</v>
      </c>
      <c r="B208" s="42" t="s">
        <v>343</v>
      </c>
      <c r="C208" s="43">
        <v>4301011049</v>
      </c>
      <c r="D208" s="74">
        <v>4607091387339</v>
      </c>
      <c r="E208" s="73"/>
      <c r="F208" s="44">
        <v>0.5</v>
      </c>
      <c r="G208" s="45">
        <v>10</v>
      </c>
      <c r="H208" s="44">
        <v>5</v>
      </c>
      <c r="I208" s="44">
        <v>5.24</v>
      </c>
      <c r="J208" s="45">
        <v>120</v>
      </c>
      <c r="K208" s="45" t="s">
        <v>63</v>
      </c>
      <c r="L208" s="46" t="s">
        <v>99</v>
      </c>
      <c r="M208" s="45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344</v>
      </c>
      <c r="B209" s="42" t="s">
        <v>345</v>
      </c>
      <c r="C209" s="43">
        <v>4301011433</v>
      </c>
      <c r="D209" s="74">
        <v>4680115882638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346</v>
      </c>
      <c r="B210" s="42" t="s">
        <v>347</v>
      </c>
      <c r="C210" s="43">
        <v>4301011573</v>
      </c>
      <c r="D210" s="74">
        <v>4680115881938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ht="27" customHeight="1" x14ac:dyDescent="0.25">
      <c r="A211" s="42" t="s">
        <v>348</v>
      </c>
      <c r="B211" s="42" t="s">
        <v>349</v>
      </c>
      <c r="C211" s="43">
        <v>4301010944</v>
      </c>
      <c r="D211" s="74">
        <v>4607091387346</v>
      </c>
      <c r="E211" s="73"/>
      <c r="F211" s="44">
        <v>0.4</v>
      </c>
      <c r="G211" s="45">
        <v>10</v>
      </c>
      <c r="H211" s="44">
        <v>4</v>
      </c>
      <c r="I211" s="44">
        <v>4.24</v>
      </c>
      <c r="J211" s="45">
        <v>120</v>
      </c>
      <c r="K211" s="45" t="s">
        <v>63</v>
      </c>
      <c r="L211" s="46" t="s">
        <v>99</v>
      </c>
      <c r="M211" s="45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7"/>
      <c r="T211" s="47"/>
      <c r="U211" s="48" t="s">
        <v>65</v>
      </c>
      <c r="V211" s="49">
        <v>0</v>
      </c>
      <c r="W211" s="50">
        <f t="shared" si="10"/>
        <v>0</v>
      </c>
      <c r="X211" s="51" t="str">
        <f t="shared" si="11"/>
        <v/>
      </c>
      <c r="Y211" s="52"/>
      <c r="Z211" s="53"/>
      <c r="AD211" s="54"/>
      <c r="BA211" s="55" t="s">
        <v>1</v>
      </c>
    </row>
    <row r="212" spans="1:53" ht="27" customHeight="1" x14ac:dyDescent="0.25">
      <c r="A212" s="42" t="s">
        <v>350</v>
      </c>
      <c r="B212" s="42" t="s">
        <v>351</v>
      </c>
      <c r="C212" s="43">
        <v>4301011353</v>
      </c>
      <c r="D212" s="74">
        <v>4607091389807</v>
      </c>
      <c r="E212" s="73"/>
      <c r="F212" s="44">
        <v>0.4</v>
      </c>
      <c r="G212" s="45">
        <v>10</v>
      </c>
      <c r="H212" s="44">
        <v>4</v>
      </c>
      <c r="I212" s="44">
        <v>4.24</v>
      </c>
      <c r="J212" s="45">
        <v>120</v>
      </c>
      <c r="K212" s="45" t="s">
        <v>63</v>
      </c>
      <c r="L212" s="46" t="s">
        <v>99</v>
      </c>
      <c r="M212" s="45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7"/>
      <c r="T212" s="47"/>
      <c r="U212" s="48" t="s">
        <v>65</v>
      </c>
      <c r="V212" s="49">
        <v>0</v>
      </c>
      <c r="W212" s="50">
        <f t="shared" si="10"/>
        <v>0</v>
      </c>
      <c r="X212" s="51" t="str">
        <f t="shared" si="11"/>
        <v/>
      </c>
      <c r="Y212" s="52"/>
      <c r="Z212" s="53"/>
      <c r="AD212" s="54"/>
      <c r="BA212" s="55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6" t="s">
        <v>67</v>
      </c>
      <c r="V213" s="5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5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5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58"/>
      <c r="Z213" s="58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6" t="s">
        <v>65</v>
      </c>
      <c r="V214" s="57">
        <f>IFERROR(SUM(V198:V212),"0")</f>
        <v>0</v>
      </c>
      <c r="W214" s="57">
        <f>IFERROR(SUM(W198:W212),"0")</f>
        <v>0</v>
      </c>
      <c r="X214" s="56"/>
      <c r="Y214" s="58"/>
      <c r="Z214" s="58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7"/>
      <c r="Z215" s="67"/>
    </row>
    <row r="216" spans="1:53" ht="27" customHeight="1" x14ac:dyDescent="0.25">
      <c r="A216" s="42" t="s">
        <v>352</v>
      </c>
      <c r="B216" s="42" t="s">
        <v>353</v>
      </c>
      <c r="C216" s="43">
        <v>4301020254</v>
      </c>
      <c r="D216" s="74">
        <v>4680115881914</v>
      </c>
      <c r="E216" s="73"/>
      <c r="F216" s="44">
        <v>0.4</v>
      </c>
      <c r="G216" s="45">
        <v>10</v>
      </c>
      <c r="H216" s="44">
        <v>4</v>
      </c>
      <c r="I216" s="44">
        <v>4.24</v>
      </c>
      <c r="J216" s="45">
        <v>120</v>
      </c>
      <c r="K216" s="45" t="s">
        <v>63</v>
      </c>
      <c r="L216" s="46" t="s">
        <v>99</v>
      </c>
      <c r="M216" s="45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7"/>
      <c r="T216" s="47"/>
      <c r="U216" s="48" t="s">
        <v>65</v>
      </c>
      <c r="V216" s="49">
        <v>0</v>
      </c>
      <c r="W216" s="50">
        <f>IFERROR(IF(V216="",0,CEILING((V216/$H216),1)*$H216),"")</f>
        <v>0</v>
      </c>
      <c r="X216" s="51" t="str">
        <f>IFERROR(IF(W216=0,"",ROUNDUP(W216/H216,0)*0.00937),"")</f>
        <v/>
      </c>
      <c r="Y216" s="52"/>
      <c r="Z216" s="53"/>
      <c r="AD216" s="54"/>
      <c r="BA216" s="55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6" t="s">
        <v>67</v>
      </c>
      <c r="V217" s="57">
        <f>IFERROR(V216/H216,"0")</f>
        <v>0</v>
      </c>
      <c r="W217" s="57">
        <f>IFERROR(W216/H216,"0")</f>
        <v>0</v>
      </c>
      <c r="X217" s="57">
        <f>IFERROR(IF(X216="",0,X216),"0")</f>
        <v>0</v>
      </c>
      <c r="Y217" s="58"/>
      <c r="Z217" s="58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6" t="s">
        <v>65</v>
      </c>
      <c r="V218" s="57">
        <f>IFERROR(SUM(V216:V216),"0")</f>
        <v>0</v>
      </c>
      <c r="W218" s="57">
        <f>IFERROR(SUM(W216:W216),"0")</f>
        <v>0</v>
      </c>
      <c r="X218" s="56"/>
      <c r="Y218" s="58"/>
      <c r="Z218" s="58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7"/>
      <c r="Z219" s="67"/>
    </row>
    <row r="220" spans="1:53" ht="27" customHeight="1" x14ac:dyDescent="0.25">
      <c r="A220" s="42" t="s">
        <v>354</v>
      </c>
      <c r="B220" s="42" t="s">
        <v>355</v>
      </c>
      <c r="C220" s="43">
        <v>4301030878</v>
      </c>
      <c r="D220" s="74">
        <v>4607091387193</v>
      </c>
      <c r="E220" s="73"/>
      <c r="F220" s="44">
        <v>0.7</v>
      </c>
      <c r="G220" s="45">
        <v>6</v>
      </c>
      <c r="H220" s="44">
        <v>4.2</v>
      </c>
      <c r="I220" s="44">
        <v>4.46</v>
      </c>
      <c r="J220" s="45">
        <v>156</v>
      </c>
      <c r="K220" s="45" t="s">
        <v>63</v>
      </c>
      <c r="L220" s="46" t="s">
        <v>64</v>
      </c>
      <c r="M220" s="45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0</v>
      </c>
      <c r="W220" s="50">
        <f>IFERROR(IF(V220="",0,CEILING((V220/$H220),1)*$H220),"")</f>
        <v>0</v>
      </c>
      <c r="X220" s="51" t="str">
        <f>IFERROR(IF(W220=0,"",ROUNDUP(W220/H220,0)*0.00753),"")</f>
        <v/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356</v>
      </c>
      <c r="B221" s="42" t="s">
        <v>357</v>
      </c>
      <c r="C221" s="43">
        <v>4301031153</v>
      </c>
      <c r="D221" s="74">
        <v>4607091387230</v>
      </c>
      <c r="E221" s="73"/>
      <c r="F221" s="44">
        <v>0.7</v>
      </c>
      <c r="G221" s="45">
        <v>6</v>
      </c>
      <c r="H221" s="44">
        <v>4.2</v>
      </c>
      <c r="I221" s="44">
        <v>4.46</v>
      </c>
      <c r="J221" s="45">
        <v>156</v>
      </c>
      <c r="K221" s="45" t="s">
        <v>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IFERROR(IF(W221=0,"",ROUNDUP(W221/H221,0)*0.00753),"")</f>
        <v/>
      </c>
      <c r="Y221" s="52"/>
      <c r="Z221" s="53"/>
      <c r="AD221" s="54"/>
      <c r="BA221" s="55" t="s">
        <v>1</v>
      </c>
    </row>
    <row r="222" spans="1:53" ht="27" customHeight="1" x14ac:dyDescent="0.25">
      <c r="A222" s="42" t="s">
        <v>358</v>
      </c>
      <c r="B222" s="42" t="s">
        <v>359</v>
      </c>
      <c r="C222" s="43">
        <v>4301031152</v>
      </c>
      <c r="D222" s="74">
        <v>4607091387285</v>
      </c>
      <c r="E222" s="73"/>
      <c r="F222" s="44">
        <v>0.35</v>
      </c>
      <c r="G222" s="45">
        <v>6</v>
      </c>
      <c r="H222" s="44">
        <v>2.1</v>
      </c>
      <c r="I222" s="44">
        <v>2.23</v>
      </c>
      <c r="J222" s="45">
        <v>234</v>
      </c>
      <c r="K222" s="45" t="s">
        <v>166</v>
      </c>
      <c r="L222" s="46" t="s">
        <v>64</v>
      </c>
      <c r="M222" s="45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7"/>
      <c r="T222" s="47"/>
      <c r="U222" s="48" t="s">
        <v>65</v>
      </c>
      <c r="V222" s="49">
        <v>0</v>
      </c>
      <c r="W222" s="50">
        <f>IFERROR(IF(V222="",0,CEILING((V222/$H222),1)*$H222),"")</f>
        <v>0</v>
      </c>
      <c r="X222" s="51" t="str">
        <f>IFERROR(IF(W222=0,"",ROUNDUP(W222/H222,0)*0.00502),"")</f>
        <v/>
      </c>
      <c r="Y222" s="52"/>
      <c r="Z222" s="53"/>
      <c r="AD222" s="54"/>
      <c r="BA222" s="55" t="s">
        <v>1</v>
      </c>
    </row>
    <row r="223" spans="1:53" ht="27" customHeight="1" x14ac:dyDescent="0.25">
      <c r="A223" s="42" t="s">
        <v>360</v>
      </c>
      <c r="B223" s="42" t="s">
        <v>361</v>
      </c>
      <c r="C223" s="43">
        <v>4301031151</v>
      </c>
      <c r="D223" s="74">
        <v>4607091389845</v>
      </c>
      <c r="E223" s="73"/>
      <c r="F223" s="44">
        <v>0.35</v>
      </c>
      <c r="G223" s="45">
        <v>6</v>
      </c>
      <c r="H223" s="44">
        <v>2.1</v>
      </c>
      <c r="I223" s="44">
        <v>2.2000000000000002</v>
      </c>
      <c r="J223" s="45">
        <v>234</v>
      </c>
      <c r="K223" s="45" t="s">
        <v>166</v>
      </c>
      <c r="L223" s="46" t="s">
        <v>64</v>
      </c>
      <c r="M223" s="45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7"/>
      <c r="T223" s="47"/>
      <c r="U223" s="48" t="s">
        <v>65</v>
      </c>
      <c r="V223" s="49">
        <v>0</v>
      </c>
      <c r="W223" s="50">
        <f>IFERROR(IF(V223="",0,CEILING((V223/$H223),1)*$H223),"")</f>
        <v>0</v>
      </c>
      <c r="X223" s="51" t="str">
        <f>IFERROR(IF(W223=0,"",ROUNDUP(W223/H223,0)*0.00502),"")</f>
        <v/>
      </c>
      <c r="Y223" s="52"/>
      <c r="Z223" s="53"/>
      <c r="AD223" s="54"/>
      <c r="BA223" s="55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6" t="s">
        <v>67</v>
      </c>
      <c r="V224" s="57">
        <f>IFERROR(V220/H220,"0")+IFERROR(V221/H221,"0")+IFERROR(V222/H222,"0")+IFERROR(V223/H223,"0")</f>
        <v>0</v>
      </c>
      <c r="W224" s="57">
        <f>IFERROR(W220/H220,"0")+IFERROR(W221/H221,"0")+IFERROR(W222/H222,"0")+IFERROR(W223/H223,"0")</f>
        <v>0</v>
      </c>
      <c r="X224" s="57">
        <f>IFERROR(IF(X220="",0,X220),"0")+IFERROR(IF(X221="",0,X221),"0")+IFERROR(IF(X222="",0,X222),"0")+IFERROR(IF(X223="",0,X223),"0")</f>
        <v>0</v>
      </c>
      <c r="Y224" s="58"/>
      <c r="Z224" s="58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6" t="s">
        <v>65</v>
      </c>
      <c r="V225" s="57">
        <f>IFERROR(SUM(V220:V223),"0")</f>
        <v>0</v>
      </c>
      <c r="W225" s="57">
        <f>IFERROR(SUM(W220:W223),"0")</f>
        <v>0</v>
      </c>
      <c r="X225" s="56"/>
      <c r="Y225" s="58"/>
      <c r="Z225" s="58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7"/>
      <c r="Z226" s="67"/>
    </row>
    <row r="227" spans="1:53" ht="16.5" customHeight="1" x14ac:dyDescent="0.25">
      <c r="A227" s="42" t="s">
        <v>362</v>
      </c>
      <c r="B227" s="42" t="s">
        <v>363</v>
      </c>
      <c r="C227" s="43">
        <v>4301051100</v>
      </c>
      <c r="D227" s="74">
        <v>4607091387766</v>
      </c>
      <c r="E227" s="73"/>
      <c r="F227" s="44">
        <v>1.35</v>
      </c>
      <c r="G227" s="45">
        <v>6</v>
      </c>
      <c r="H227" s="44">
        <v>8.1</v>
      </c>
      <c r="I227" s="44">
        <v>8.6579999999999995</v>
      </c>
      <c r="J227" s="45">
        <v>56</v>
      </c>
      <c r="K227" s="45" t="s">
        <v>98</v>
      </c>
      <c r="L227" s="46" t="s">
        <v>128</v>
      </c>
      <c r="M227" s="45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ref="W227:W234" si="12">IFERROR(IF(V227="",0,CEILING((V227/$H227),1)*$H227),"")</f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364</v>
      </c>
      <c r="B228" s="42" t="s">
        <v>365</v>
      </c>
      <c r="C228" s="43">
        <v>4301051116</v>
      </c>
      <c r="D228" s="74">
        <v>4607091387957</v>
      </c>
      <c r="E228" s="73"/>
      <c r="F228" s="44">
        <v>1.3</v>
      </c>
      <c r="G228" s="45">
        <v>6</v>
      </c>
      <c r="H228" s="44">
        <v>7.8</v>
      </c>
      <c r="I228" s="44">
        <v>8.3640000000000008</v>
      </c>
      <c r="J228" s="45">
        <v>56</v>
      </c>
      <c r="K228" s="45" t="s">
        <v>98</v>
      </c>
      <c r="L228" s="46" t="s">
        <v>64</v>
      </c>
      <c r="M228" s="45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IFERROR(IF(W228=0,"",ROUNDUP(W228/H228,0)*0.02175),"")</f>
        <v/>
      </c>
      <c r="Y228" s="52"/>
      <c r="Z228" s="53"/>
      <c r="AD228" s="54"/>
      <c r="BA228" s="55" t="s">
        <v>1</v>
      </c>
    </row>
    <row r="229" spans="1:53" ht="27" customHeight="1" x14ac:dyDescent="0.25">
      <c r="A229" s="42" t="s">
        <v>366</v>
      </c>
      <c r="B229" s="42" t="s">
        <v>367</v>
      </c>
      <c r="C229" s="43">
        <v>4301051115</v>
      </c>
      <c r="D229" s="74">
        <v>4607091387964</v>
      </c>
      <c r="E229" s="73"/>
      <c r="F229" s="44">
        <v>1.35</v>
      </c>
      <c r="G229" s="45">
        <v>6</v>
      </c>
      <c r="H229" s="44">
        <v>8.1</v>
      </c>
      <c r="I229" s="44">
        <v>8.6460000000000008</v>
      </c>
      <c r="J229" s="45">
        <v>56</v>
      </c>
      <c r="K229" s="45" t="s">
        <v>98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IFERROR(IF(W229=0,"",ROUNDUP(W229/H229,0)*0.02175),"")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368</v>
      </c>
      <c r="B230" s="42" t="s">
        <v>369</v>
      </c>
      <c r="C230" s="43">
        <v>4301051485</v>
      </c>
      <c r="D230" s="74">
        <v>4680115883567</v>
      </c>
      <c r="E230" s="73"/>
      <c r="F230" s="44">
        <v>0.35</v>
      </c>
      <c r="G230" s="45">
        <v>6</v>
      </c>
      <c r="H230" s="44">
        <v>2.1</v>
      </c>
      <c r="I230" s="44">
        <v>2.36</v>
      </c>
      <c r="J230" s="45">
        <v>156</v>
      </c>
      <c r="K230" s="45" t="s">
        <v>63</v>
      </c>
      <c r="L230" s="46" t="s">
        <v>64</v>
      </c>
      <c r="M230" s="45">
        <v>40</v>
      </c>
      <c r="N230" s="92" t="s">
        <v>370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16.5" customHeight="1" x14ac:dyDescent="0.25">
      <c r="A231" s="42" t="s">
        <v>371</v>
      </c>
      <c r="B231" s="42" t="s">
        <v>372</v>
      </c>
      <c r="C231" s="43">
        <v>4301051134</v>
      </c>
      <c r="D231" s="74">
        <v>4607091381672</v>
      </c>
      <c r="E231" s="73"/>
      <c r="F231" s="44">
        <v>0.6</v>
      </c>
      <c r="G231" s="45">
        <v>6</v>
      </c>
      <c r="H231" s="44">
        <v>3.6</v>
      </c>
      <c r="I231" s="44">
        <v>3.8759999999999999</v>
      </c>
      <c r="J231" s="45">
        <v>120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IFERROR(IF(W231=0,"",ROUNDUP(W231/H231,0)*0.00937),"")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373</v>
      </c>
      <c r="B232" s="42" t="s">
        <v>374</v>
      </c>
      <c r="C232" s="43">
        <v>4301051130</v>
      </c>
      <c r="D232" s="74">
        <v>4607091387537</v>
      </c>
      <c r="E232" s="73"/>
      <c r="F232" s="44">
        <v>0.45</v>
      </c>
      <c r="G232" s="45">
        <v>6</v>
      </c>
      <c r="H232" s="44">
        <v>2.7</v>
      </c>
      <c r="I232" s="44">
        <v>2.99</v>
      </c>
      <c r="J232" s="45">
        <v>156</v>
      </c>
      <c r="K232" s="45" t="s">
        <v>63</v>
      </c>
      <c r="L232" s="46" t="s">
        <v>64</v>
      </c>
      <c r="M232" s="45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ht="27" customHeight="1" x14ac:dyDescent="0.25">
      <c r="A233" s="42" t="s">
        <v>375</v>
      </c>
      <c r="B233" s="42" t="s">
        <v>376</v>
      </c>
      <c r="C233" s="43">
        <v>4301051132</v>
      </c>
      <c r="D233" s="74">
        <v>4607091387513</v>
      </c>
      <c r="E233" s="73"/>
      <c r="F233" s="44">
        <v>0.45</v>
      </c>
      <c r="G233" s="45">
        <v>6</v>
      </c>
      <c r="H233" s="44">
        <v>2.7</v>
      </c>
      <c r="I233" s="44">
        <v>2.9780000000000002</v>
      </c>
      <c r="J233" s="45">
        <v>156</v>
      </c>
      <c r="K233" s="45" t="s">
        <v>63</v>
      </c>
      <c r="L233" s="46" t="s">
        <v>64</v>
      </c>
      <c r="M233" s="45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7"/>
      <c r="T233" s="47"/>
      <c r="U233" s="48" t="s">
        <v>65</v>
      </c>
      <c r="V233" s="49">
        <v>0</v>
      </c>
      <c r="W233" s="50">
        <f t="shared" si="12"/>
        <v>0</v>
      </c>
      <c r="X233" s="51" t="str">
        <f>IFERROR(IF(W233=0,"",ROUNDUP(W233/H233,0)*0.00753),"")</f>
        <v/>
      </c>
      <c r="Y233" s="52"/>
      <c r="Z233" s="53"/>
      <c r="AD233" s="54"/>
      <c r="BA233" s="55" t="s">
        <v>1</v>
      </c>
    </row>
    <row r="234" spans="1:53" ht="27" customHeight="1" x14ac:dyDescent="0.25">
      <c r="A234" s="42" t="s">
        <v>377</v>
      </c>
      <c r="B234" s="42" t="s">
        <v>378</v>
      </c>
      <c r="C234" s="43">
        <v>4301051277</v>
      </c>
      <c r="D234" s="74">
        <v>4680115880511</v>
      </c>
      <c r="E234" s="73"/>
      <c r="F234" s="44">
        <v>0.33</v>
      </c>
      <c r="G234" s="45">
        <v>6</v>
      </c>
      <c r="H234" s="44">
        <v>1.98</v>
      </c>
      <c r="I234" s="44">
        <v>2.1800000000000002</v>
      </c>
      <c r="J234" s="45">
        <v>156</v>
      </c>
      <c r="K234" s="45" t="s">
        <v>63</v>
      </c>
      <c r="L234" s="46" t="s">
        <v>128</v>
      </c>
      <c r="M234" s="45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7"/>
      <c r="T234" s="47"/>
      <c r="U234" s="48" t="s">
        <v>65</v>
      </c>
      <c r="V234" s="49">
        <v>0</v>
      </c>
      <c r="W234" s="50">
        <f t="shared" si="12"/>
        <v>0</v>
      </c>
      <c r="X234" s="51" t="str">
        <f>IFERROR(IF(W234=0,"",ROUNDUP(W234/H234,0)*0.00753),"")</f>
        <v/>
      </c>
      <c r="Y234" s="52"/>
      <c r="Z234" s="53"/>
      <c r="AD234" s="54"/>
      <c r="BA234" s="55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6" t="s">
        <v>67</v>
      </c>
      <c r="V235" s="57">
        <f>IFERROR(V227/H227,"0")+IFERROR(V228/H228,"0")+IFERROR(V229/H229,"0")+IFERROR(V230/H230,"0")+IFERROR(V231/H231,"0")+IFERROR(V232/H232,"0")+IFERROR(V233/H233,"0")+IFERROR(V234/H234,"0")</f>
        <v>0</v>
      </c>
      <c r="W235" s="57">
        <f>IFERROR(W227/H227,"0")+IFERROR(W228/H228,"0")+IFERROR(W229/H229,"0")+IFERROR(W230/H230,"0")+IFERROR(W231/H231,"0")+IFERROR(W232/H232,"0")+IFERROR(W233/H233,"0")+IFERROR(W234/H234,"0")</f>
        <v>0</v>
      </c>
      <c r="X235" s="5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58"/>
      <c r="Z235" s="58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6" t="s">
        <v>65</v>
      </c>
      <c r="V236" s="57">
        <f>IFERROR(SUM(V227:V234),"0")</f>
        <v>0</v>
      </c>
      <c r="W236" s="57">
        <f>IFERROR(SUM(W227:W234),"0")</f>
        <v>0</v>
      </c>
      <c r="X236" s="56"/>
      <c r="Y236" s="58"/>
      <c r="Z236" s="58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7"/>
      <c r="Z237" s="67"/>
    </row>
    <row r="238" spans="1:53" ht="16.5" customHeight="1" x14ac:dyDescent="0.25">
      <c r="A238" s="42" t="s">
        <v>379</v>
      </c>
      <c r="B238" s="42" t="s">
        <v>380</v>
      </c>
      <c r="C238" s="43">
        <v>4301060326</v>
      </c>
      <c r="D238" s="74">
        <v>4607091380880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ht="27" customHeight="1" x14ac:dyDescent="0.25">
      <c r="A239" s="42" t="s">
        <v>381</v>
      </c>
      <c r="B239" s="42" t="s">
        <v>382</v>
      </c>
      <c r="C239" s="43">
        <v>4301060308</v>
      </c>
      <c r="D239" s="74">
        <v>4607091384482</v>
      </c>
      <c r="E239" s="73"/>
      <c r="F239" s="44">
        <v>1.3</v>
      </c>
      <c r="G239" s="45">
        <v>6</v>
      </c>
      <c r="H239" s="44">
        <v>7.8</v>
      </c>
      <c r="I239" s="44">
        <v>8.3640000000000008</v>
      </c>
      <c r="J239" s="45">
        <v>56</v>
      </c>
      <c r="K239" s="45" t="s">
        <v>98</v>
      </c>
      <c r="L239" s="46" t="s">
        <v>64</v>
      </c>
      <c r="M239" s="45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7"/>
      <c r="T239" s="47"/>
      <c r="U239" s="48" t="s">
        <v>65</v>
      </c>
      <c r="V239" s="49">
        <v>0</v>
      </c>
      <c r="W239" s="50">
        <f>IFERROR(IF(V239="",0,CEILING((V239/$H239),1)*$H239),"")</f>
        <v>0</v>
      </c>
      <c r="X239" s="51" t="str">
        <f>IFERROR(IF(W239=0,"",ROUNDUP(W239/H239,0)*0.02175),"")</f>
        <v/>
      </c>
      <c r="Y239" s="52"/>
      <c r="Z239" s="53"/>
      <c r="AD239" s="54"/>
      <c r="BA239" s="55" t="s">
        <v>1</v>
      </c>
    </row>
    <row r="240" spans="1:53" ht="16.5" customHeight="1" x14ac:dyDescent="0.25">
      <c r="A240" s="42" t="s">
        <v>383</v>
      </c>
      <c r="B240" s="42" t="s">
        <v>384</v>
      </c>
      <c r="C240" s="43">
        <v>4301060325</v>
      </c>
      <c r="D240" s="74">
        <v>4607091380897</v>
      </c>
      <c r="E240" s="73"/>
      <c r="F240" s="44">
        <v>1.4</v>
      </c>
      <c r="G240" s="45">
        <v>6</v>
      </c>
      <c r="H240" s="44">
        <v>8.4</v>
      </c>
      <c r="I240" s="44">
        <v>8.9640000000000004</v>
      </c>
      <c r="J240" s="45">
        <v>56</v>
      </c>
      <c r="K240" s="45" t="s">
        <v>98</v>
      </c>
      <c r="L240" s="46" t="s">
        <v>64</v>
      </c>
      <c r="M240" s="45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7"/>
      <c r="T240" s="47"/>
      <c r="U240" s="48" t="s">
        <v>65</v>
      </c>
      <c r="V240" s="49">
        <v>0</v>
      </c>
      <c r="W240" s="50">
        <f>IFERROR(IF(V240="",0,CEILING((V240/$H240),1)*$H240),"")</f>
        <v>0</v>
      </c>
      <c r="X240" s="51" t="str">
        <f>IFERROR(IF(W240=0,"",ROUNDUP(W240/H240,0)*0.02175),"")</f>
        <v/>
      </c>
      <c r="Y240" s="52"/>
      <c r="Z240" s="53"/>
      <c r="AD240" s="54"/>
      <c r="BA240" s="55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6" t="s">
        <v>67</v>
      </c>
      <c r="V241" s="57">
        <f>IFERROR(V238/H238,"0")+IFERROR(V239/H239,"0")+IFERROR(V240/H240,"0")</f>
        <v>0</v>
      </c>
      <c r="W241" s="57">
        <f>IFERROR(W238/H238,"0")+IFERROR(W239/H239,"0")+IFERROR(W240/H240,"0")</f>
        <v>0</v>
      </c>
      <c r="X241" s="57">
        <f>IFERROR(IF(X238="",0,X238),"0")+IFERROR(IF(X239="",0,X239),"0")+IFERROR(IF(X240="",0,X240),"0")</f>
        <v>0</v>
      </c>
      <c r="Y241" s="58"/>
      <c r="Z241" s="58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6" t="s">
        <v>65</v>
      </c>
      <c r="V242" s="57">
        <f>IFERROR(SUM(V238:V240),"0")</f>
        <v>0</v>
      </c>
      <c r="W242" s="57">
        <f>IFERROR(SUM(W238:W240),"0")</f>
        <v>0</v>
      </c>
      <c r="X242" s="56"/>
      <c r="Y242" s="58"/>
      <c r="Z242" s="58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7"/>
      <c r="Z243" s="67"/>
    </row>
    <row r="244" spans="1:53" ht="16.5" customHeight="1" x14ac:dyDescent="0.25">
      <c r="A244" s="42" t="s">
        <v>385</v>
      </c>
      <c r="B244" s="42" t="s">
        <v>386</v>
      </c>
      <c r="C244" s="43">
        <v>4301030232</v>
      </c>
      <c r="D244" s="74">
        <v>4607091388374</v>
      </c>
      <c r="E244" s="73"/>
      <c r="F244" s="44">
        <v>0.38</v>
      </c>
      <c r="G244" s="45">
        <v>8</v>
      </c>
      <c r="H244" s="44">
        <v>3.04</v>
      </c>
      <c r="I244" s="44">
        <v>3.28</v>
      </c>
      <c r="J244" s="45">
        <v>156</v>
      </c>
      <c r="K244" s="45" t="s">
        <v>63</v>
      </c>
      <c r="L244" s="46" t="s">
        <v>84</v>
      </c>
      <c r="M244" s="45">
        <v>180</v>
      </c>
      <c r="N244" s="92" t="s">
        <v>387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ht="27" customHeight="1" x14ac:dyDescent="0.25">
      <c r="A245" s="42" t="s">
        <v>388</v>
      </c>
      <c r="B245" s="42" t="s">
        <v>389</v>
      </c>
      <c r="C245" s="43">
        <v>4301030235</v>
      </c>
      <c r="D245" s="74">
        <v>4607091388381</v>
      </c>
      <c r="E245" s="73"/>
      <c r="F245" s="44">
        <v>0.38</v>
      </c>
      <c r="G245" s="45">
        <v>8</v>
      </c>
      <c r="H245" s="44">
        <v>3.04</v>
      </c>
      <c r="I245" s="44">
        <v>3.32</v>
      </c>
      <c r="J245" s="45">
        <v>156</v>
      </c>
      <c r="K245" s="45" t="s">
        <v>63</v>
      </c>
      <c r="L245" s="46" t="s">
        <v>84</v>
      </c>
      <c r="M245" s="45">
        <v>180</v>
      </c>
      <c r="N245" s="92" t="s">
        <v>390</v>
      </c>
      <c r="O245" s="72"/>
      <c r="P245" s="72"/>
      <c r="Q245" s="72"/>
      <c r="R245" s="73"/>
      <c r="S245" s="47"/>
      <c r="T245" s="47"/>
      <c r="U245" s="48" t="s">
        <v>65</v>
      </c>
      <c r="V245" s="49">
        <v>0</v>
      </c>
      <c r="W245" s="50">
        <f>IFERROR(IF(V245="",0,CEILING((V245/$H245),1)*$H245),"")</f>
        <v>0</v>
      </c>
      <c r="X245" s="51" t="str">
        <f>IFERROR(IF(W245=0,"",ROUNDUP(W245/H245,0)*0.00753),"")</f>
        <v/>
      </c>
      <c r="Y245" s="52"/>
      <c r="Z245" s="53"/>
      <c r="AD245" s="54"/>
      <c r="BA245" s="55" t="s">
        <v>1</v>
      </c>
    </row>
    <row r="246" spans="1:53" ht="27" customHeight="1" x14ac:dyDescent="0.25">
      <c r="A246" s="42" t="s">
        <v>391</v>
      </c>
      <c r="B246" s="42" t="s">
        <v>392</v>
      </c>
      <c r="C246" s="43">
        <v>4301032040</v>
      </c>
      <c r="D246" s="74">
        <v>4680115881860</v>
      </c>
      <c r="E246" s="73"/>
      <c r="F246" s="44">
        <v>0.17</v>
      </c>
      <c r="G246" s="45">
        <v>10</v>
      </c>
      <c r="H246" s="44">
        <v>1.7</v>
      </c>
      <c r="I246" s="44">
        <v>1.9</v>
      </c>
      <c r="J246" s="45">
        <v>234</v>
      </c>
      <c r="K246" s="45" t="s">
        <v>166</v>
      </c>
      <c r="L246" s="46" t="s">
        <v>393</v>
      </c>
      <c r="M246" s="45">
        <v>120</v>
      </c>
      <c r="N246" s="92" t="s">
        <v>394</v>
      </c>
      <c r="O246" s="72"/>
      <c r="P246" s="72"/>
      <c r="Q246" s="72"/>
      <c r="R246" s="73"/>
      <c r="S246" s="47"/>
      <c r="T246" s="47"/>
      <c r="U246" s="48" t="s">
        <v>65</v>
      </c>
      <c r="V246" s="49">
        <v>0</v>
      </c>
      <c r="W246" s="50">
        <f>IFERROR(IF(V246="",0,CEILING((V246/$H246),1)*$H246),"")</f>
        <v>0</v>
      </c>
      <c r="X246" s="51" t="str">
        <f>IFERROR(IF(W246=0,"",ROUNDUP(W246/H246,0)*0.00502),"")</f>
        <v/>
      </c>
      <c r="Y246" s="52"/>
      <c r="Z246" s="53"/>
      <c r="AD246" s="54"/>
      <c r="BA246" s="55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6" t="s">
        <v>67</v>
      </c>
      <c r="V247" s="57">
        <f>IFERROR(V244/H244,"0")+IFERROR(V245/H245,"0")+IFERROR(V246/H246,"0")</f>
        <v>0</v>
      </c>
      <c r="W247" s="57">
        <f>IFERROR(W244/H244,"0")+IFERROR(W245/H245,"0")+IFERROR(W246/H246,"0")</f>
        <v>0</v>
      </c>
      <c r="X247" s="57">
        <f>IFERROR(IF(X244="",0,X244),"0")+IFERROR(IF(X245="",0,X245),"0")+IFERROR(IF(X246="",0,X246),"0")</f>
        <v>0</v>
      </c>
      <c r="Y247" s="58"/>
      <c r="Z247" s="58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6" t="s">
        <v>65</v>
      </c>
      <c r="V248" s="57">
        <f>IFERROR(SUM(V244:V246),"0")</f>
        <v>0</v>
      </c>
      <c r="W248" s="57">
        <f>IFERROR(SUM(W244:W246),"0")</f>
        <v>0</v>
      </c>
      <c r="X248" s="56"/>
      <c r="Y248" s="58"/>
      <c r="Z248" s="58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7"/>
      <c r="Z249" s="67"/>
    </row>
    <row r="250" spans="1:53" ht="16.5" customHeight="1" x14ac:dyDescent="0.25">
      <c r="A250" s="42" t="s">
        <v>396</v>
      </c>
      <c r="B250" s="42" t="s">
        <v>397</v>
      </c>
      <c r="C250" s="43">
        <v>4301180007</v>
      </c>
      <c r="D250" s="74">
        <v>4680115881808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398</v>
      </c>
      <c r="L250" s="46" t="s">
        <v>399</v>
      </c>
      <c r="M250" s="45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ht="27" customHeight="1" x14ac:dyDescent="0.25">
      <c r="A251" s="42" t="s">
        <v>400</v>
      </c>
      <c r="B251" s="42" t="s">
        <v>401</v>
      </c>
      <c r="C251" s="43">
        <v>4301180006</v>
      </c>
      <c r="D251" s="74">
        <v>4680115881822</v>
      </c>
      <c r="E251" s="73"/>
      <c r="F251" s="44">
        <v>0.1</v>
      </c>
      <c r="G251" s="45">
        <v>20</v>
      </c>
      <c r="H251" s="44">
        <v>2</v>
      </c>
      <c r="I251" s="44">
        <v>2.2400000000000002</v>
      </c>
      <c r="J251" s="45">
        <v>238</v>
      </c>
      <c r="K251" s="45" t="s">
        <v>398</v>
      </c>
      <c r="L251" s="46" t="s">
        <v>399</v>
      </c>
      <c r="M251" s="45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7"/>
      <c r="T251" s="47"/>
      <c r="U251" s="48" t="s">
        <v>65</v>
      </c>
      <c r="V251" s="49">
        <v>0</v>
      </c>
      <c r="W251" s="50">
        <f>IFERROR(IF(V251="",0,CEILING((V251/$H251),1)*$H251),"")</f>
        <v>0</v>
      </c>
      <c r="X251" s="51" t="str">
        <f>IFERROR(IF(W251=0,"",ROUNDUP(W251/H251,0)*0.00474),"")</f>
        <v/>
      </c>
      <c r="Y251" s="52"/>
      <c r="Z251" s="53"/>
      <c r="AD251" s="54"/>
      <c r="BA251" s="55" t="s">
        <v>1</v>
      </c>
    </row>
    <row r="252" spans="1:53" ht="27" customHeight="1" x14ac:dyDescent="0.25">
      <c r="A252" s="42" t="s">
        <v>402</v>
      </c>
      <c r="B252" s="42" t="s">
        <v>403</v>
      </c>
      <c r="C252" s="43">
        <v>4301180001</v>
      </c>
      <c r="D252" s="74">
        <v>4680115880016</v>
      </c>
      <c r="E252" s="73"/>
      <c r="F252" s="44">
        <v>0.1</v>
      </c>
      <c r="G252" s="45">
        <v>20</v>
      </c>
      <c r="H252" s="44">
        <v>2</v>
      </c>
      <c r="I252" s="44">
        <v>2.2400000000000002</v>
      </c>
      <c r="J252" s="45">
        <v>238</v>
      </c>
      <c r="K252" s="45" t="s">
        <v>398</v>
      </c>
      <c r="L252" s="46" t="s">
        <v>399</v>
      </c>
      <c r="M252" s="45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7"/>
      <c r="T252" s="47"/>
      <c r="U252" s="48" t="s">
        <v>65</v>
      </c>
      <c r="V252" s="49">
        <v>0</v>
      </c>
      <c r="W252" s="50">
        <f>IFERROR(IF(V252="",0,CEILING((V252/$H252),1)*$H252),"")</f>
        <v>0</v>
      </c>
      <c r="X252" s="51" t="str">
        <f>IFERROR(IF(W252=0,"",ROUNDUP(W252/H252,0)*0.00474),"")</f>
        <v/>
      </c>
      <c r="Y252" s="52"/>
      <c r="Z252" s="53"/>
      <c r="AD252" s="54"/>
      <c r="BA252" s="55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6" t="s">
        <v>67</v>
      </c>
      <c r="V253" s="57">
        <f>IFERROR(V250/H250,"0")+IFERROR(V251/H251,"0")+IFERROR(V252/H252,"0")</f>
        <v>0</v>
      </c>
      <c r="W253" s="57">
        <f>IFERROR(W250/H250,"0")+IFERROR(W251/H251,"0")+IFERROR(W252/H252,"0")</f>
        <v>0</v>
      </c>
      <c r="X253" s="57">
        <f>IFERROR(IF(X250="",0,X250),"0")+IFERROR(IF(X251="",0,X251),"0")+IFERROR(IF(X252="",0,X252),"0")</f>
        <v>0</v>
      </c>
      <c r="Y253" s="58"/>
      <c r="Z253" s="58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6" t="s">
        <v>65</v>
      </c>
      <c r="V254" s="57">
        <f>IFERROR(SUM(V250:V252),"0")</f>
        <v>0</v>
      </c>
      <c r="W254" s="57">
        <f>IFERROR(SUM(W250:W252),"0")</f>
        <v>0</v>
      </c>
      <c r="X254" s="56"/>
      <c r="Y254" s="58"/>
      <c r="Z254" s="58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6"/>
      <c r="Z255" s="66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7"/>
      <c r="Z256" s="67"/>
    </row>
    <row r="257" spans="1:53" ht="27" customHeight="1" x14ac:dyDescent="0.25">
      <c r="A257" s="42" t="s">
        <v>405</v>
      </c>
      <c r="B257" s="42" t="s">
        <v>406</v>
      </c>
      <c r="C257" s="43">
        <v>4301011315</v>
      </c>
      <c r="D257" s="74">
        <v>4607091387421</v>
      </c>
      <c r="E257" s="73"/>
      <c r="F257" s="44">
        <v>1.35</v>
      </c>
      <c r="G257" s="45">
        <v>8</v>
      </c>
      <c r="H257" s="44">
        <v>10.8</v>
      </c>
      <c r="I257" s="44">
        <v>11.28</v>
      </c>
      <c r="J257" s="45">
        <v>56</v>
      </c>
      <c r="K257" s="45" t="s">
        <v>98</v>
      </c>
      <c r="L257" s="46" t="s">
        <v>99</v>
      </c>
      <c r="M257" s="45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ref="W257:W263" si="13">IFERROR(IF(V257="",0,CEILING((V257/$H257),1)*$H257),"")</f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405</v>
      </c>
      <c r="B258" s="42" t="s">
        <v>407</v>
      </c>
      <c r="C258" s="43">
        <v>4301011121</v>
      </c>
      <c r="D258" s="74">
        <v>4607091387421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408</v>
      </c>
      <c r="B259" s="42" t="s">
        <v>409</v>
      </c>
      <c r="C259" s="43">
        <v>4301011619</v>
      </c>
      <c r="D259" s="74">
        <v>4607091387452</v>
      </c>
      <c r="E259" s="73"/>
      <c r="F259" s="44">
        <v>1.45</v>
      </c>
      <c r="G259" s="45">
        <v>8</v>
      </c>
      <c r="H259" s="44">
        <v>11.6</v>
      </c>
      <c r="I259" s="44">
        <v>12.08</v>
      </c>
      <c r="J259" s="45">
        <v>56</v>
      </c>
      <c r="K259" s="45" t="s">
        <v>98</v>
      </c>
      <c r="L259" s="46" t="s">
        <v>99</v>
      </c>
      <c r="M259" s="45">
        <v>55</v>
      </c>
      <c r="N259" s="92" t="s">
        <v>410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408</v>
      </c>
      <c r="B260" s="42" t="s">
        <v>411</v>
      </c>
      <c r="C260" s="43">
        <v>4301011396</v>
      </c>
      <c r="D260" s="74">
        <v>4607091387452</v>
      </c>
      <c r="E260" s="73"/>
      <c r="F260" s="44">
        <v>1.35</v>
      </c>
      <c r="G260" s="45">
        <v>8</v>
      </c>
      <c r="H260" s="44">
        <v>10.8</v>
      </c>
      <c r="I260" s="44">
        <v>11.28</v>
      </c>
      <c r="J260" s="45">
        <v>48</v>
      </c>
      <c r="K260" s="45" t="s">
        <v>98</v>
      </c>
      <c r="L260" s="46" t="s">
        <v>106</v>
      </c>
      <c r="M260" s="45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IFERROR(IF(W260=0,"",ROUNDUP(W260/H260,0)*0.02039),"")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412</v>
      </c>
      <c r="B261" s="42" t="s">
        <v>413</v>
      </c>
      <c r="C261" s="43">
        <v>4301011313</v>
      </c>
      <c r="D261" s="74">
        <v>4607091385984</v>
      </c>
      <c r="E261" s="73"/>
      <c r="F261" s="44">
        <v>1.35</v>
      </c>
      <c r="G261" s="45">
        <v>8</v>
      </c>
      <c r="H261" s="44">
        <v>10.8</v>
      </c>
      <c r="I261" s="44">
        <v>11.28</v>
      </c>
      <c r="J261" s="45">
        <v>56</v>
      </c>
      <c r="K261" s="45" t="s">
        <v>98</v>
      </c>
      <c r="L261" s="46" t="s">
        <v>99</v>
      </c>
      <c r="M261" s="45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IFERROR(IF(W261=0,"",ROUNDUP(W261/H261,0)*0.02175),"")</f>
        <v/>
      </c>
      <c r="Y261" s="52"/>
      <c r="Z261" s="53"/>
      <c r="AD261" s="54"/>
      <c r="BA261" s="55" t="s">
        <v>1</v>
      </c>
    </row>
    <row r="262" spans="1:53" ht="27" customHeight="1" x14ac:dyDescent="0.25">
      <c r="A262" s="42" t="s">
        <v>414</v>
      </c>
      <c r="B262" s="42" t="s">
        <v>415</v>
      </c>
      <c r="C262" s="43">
        <v>4301011316</v>
      </c>
      <c r="D262" s="74">
        <v>4607091387438</v>
      </c>
      <c r="E262" s="73"/>
      <c r="F262" s="44">
        <v>0.5</v>
      </c>
      <c r="G262" s="45">
        <v>10</v>
      </c>
      <c r="H262" s="44">
        <v>5</v>
      </c>
      <c r="I262" s="44">
        <v>5.24</v>
      </c>
      <c r="J262" s="45">
        <v>120</v>
      </c>
      <c r="K262" s="45" t="s">
        <v>63</v>
      </c>
      <c r="L262" s="46" t="s">
        <v>99</v>
      </c>
      <c r="M262" s="45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7"/>
      <c r="T262" s="47"/>
      <c r="U262" s="48" t="s">
        <v>65</v>
      </c>
      <c r="V262" s="49">
        <v>0</v>
      </c>
      <c r="W262" s="50">
        <f t="shared" si="13"/>
        <v>0</v>
      </c>
      <c r="X262" s="51" t="str">
        <f>IFERROR(IF(W262=0,"",ROUNDUP(W262/H262,0)*0.00937),"")</f>
        <v/>
      </c>
      <c r="Y262" s="52"/>
      <c r="Z262" s="53"/>
      <c r="AD262" s="54"/>
      <c r="BA262" s="55" t="s">
        <v>1</v>
      </c>
    </row>
    <row r="263" spans="1:53" ht="27" customHeight="1" x14ac:dyDescent="0.25">
      <c r="A263" s="42" t="s">
        <v>416</v>
      </c>
      <c r="B263" s="42" t="s">
        <v>417</v>
      </c>
      <c r="C263" s="43">
        <v>4301011318</v>
      </c>
      <c r="D263" s="74">
        <v>4607091387469</v>
      </c>
      <c r="E263" s="73"/>
      <c r="F263" s="44">
        <v>0.5</v>
      </c>
      <c r="G263" s="45">
        <v>10</v>
      </c>
      <c r="H263" s="44">
        <v>5</v>
      </c>
      <c r="I263" s="44">
        <v>5.21</v>
      </c>
      <c r="J263" s="45">
        <v>120</v>
      </c>
      <c r="K263" s="45" t="s">
        <v>63</v>
      </c>
      <c r="L263" s="46" t="s">
        <v>64</v>
      </c>
      <c r="M263" s="45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7"/>
      <c r="T263" s="47"/>
      <c r="U263" s="48" t="s">
        <v>65</v>
      </c>
      <c r="V263" s="49">
        <v>0</v>
      </c>
      <c r="W263" s="50">
        <f t="shared" si="13"/>
        <v>0</v>
      </c>
      <c r="X263" s="51" t="str">
        <f>IFERROR(IF(W263=0,"",ROUNDUP(W263/H263,0)*0.00937),"")</f>
        <v/>
      </c>
      <c r="Y263" s="52"/>
      <c r="Z263" s="53"/>
      <c r="AD263" s="54"/>
      <c r="BA263" s="55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6" t="s">
        <v>67</v>
      </c>
      <c r="V264" s="57">
        <f>IFERROR(V257/H257,"0")+IFERROR(V258/H258,"0")+IFERROR(V259/H259,"0")+IFERROR(V260/H260,"0")+IFERROR(V261/H261,"0")+IFERROR(V262/H262,"0")+IFERROR(V263/H263,"0")</f>
        <v>0</v>
      </c>
      <c r="W264" s="57">
        <f>IFERROR(W257/H257,"0")+IFERROR(W258/H258,"0")+IFERROR(W259/H259,"0")+IFERROR(W260/H260,"0")+IFERROR(W261/H261,"0")+IFERROR(W262/H262,"0")+IFERROR(W263/H263,"0")</f>
        <v>0</v>
      </c>
      <c r="X264" s="57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58"/>
      <c r="Z264" s="58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6" t="s">
        <v>65</v>
      </c>
      <c r="V265" s="57">
        <f>IFERROR(SUM(V257:V263),"0")</f>
        <v>0</v>
      </c>
      <c r="W265" s="57">
        <f>IFERROR(SUM(W257:W263),"0")</f>
        <v>0</v>
      </c>
      <c r="X265" s="56"/>
      <c r="Y265" s="58"/>
      <c r="Z265" s="58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7"/>
      <c r="Z266" s="67"/>
    </row>
    <row r="267" spans="1:53" ht="27" customHeight="1" x14ac:dyDescent="0.25">
      <c r="A267" s="42" t="s">
        <v>418</v>
      </c>
      <c r="B267" s="42" t="s">
        <v>419</v>
      </c>
      <c r="C267" s="43">
        <v>4301031154</v>
      </c>
      <c r="D267" s="74">
        <v>4607091387292</v>
      </c>
      <c r="E267" s="73"/>
      <c r="F267" s="44">
        <v>0.73</v>
      </c>
      <c r="G267" s="45">
        <v>6</v>
      </c>
      <c r="H267" s="44">
        <v>4.38</v>
      </c>
      <c r="I267" s="44">
        <v>4.6399999999999997</v>
      </c>
      <c r="J267" s="45">
        <v>156</v>
      </c>
      <c r="K267" s="45" t="s">
        <v>63</v>
      </c>
      <c r="L267" s="46" t="s">
        <v>64</v>
      </c>
      <c r="M267" s="45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7"/>
      <c r="T267" s="47"/>
      <c r="U267" s="48" t="s">
        <v>65</v>
      </c>
      <c r="V267" s="49">
        <v>0</v>
      </c>
      <c r="W267" s="50">
        <f>IFERROR(IF(V267="",0,CEILING((V267/$H267),1)*$H267),"")</f>
        <v>0</v>
      </c>
      <c r="X267" s="51" t="str">
        <f>IFERROR(IF(W267=0,"",ROUNDUP(W267/H267,0)*0.00753),"")</f>
        <v/>
      </c>
      <c r="Y267" s="52"/>
      <c r="Z267" s="53"/>
      <c r="AD267" s="54"/>
      <c r="BA267" s="55" t="s">
        <v>1</v>
      </c>
    </row>
    <row r="268" spans="1:53" ht="27" customHeight="1" x14ac:dyDescent="0.25">
      <c r="A268" s="42" t="s">
        <v>420</v>
      </c>
      <c r="B268" s="42" t="s">
        <v>421</v>
      </c>
      <c r="C268" s="43">
        <v>4301031155</v>
      </c>
      <c r="D268" s="74">
        <v>4607091387315</v>
      </c>
      <c r="E268" s="73"/>
      <c r="F268" s="44">
        <v>0.7</v>
      </c>
      <c r="G268" s="45">
        <v>4</v>
      </c>
      <c r="H268" s="44">
        <v>2.8</v>
      </c>
      <c r="I268" s="44">
        <v>3.048</v>
      </c>
      <c r="J268" s="45">
        <v>156</v>
      </c>
      <c r="K268" s="45" t="s">
        <v>63</v>
      </c>
      <c r="L268" s="46" t="s">
        <v>64</v>
      </c>
      <c r="M268" s="45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7"/>
      <c r="T268" s="47"/>
      <c r="U268" s="48" t="s">
        <v>65</v>
      </c>
      <c r="V268" s="49">
        <v>0</v>
      </c>
      <c r="W268" s="50">
        <f>IFERROR(IF(V268="",0,CEILING((V268/$H268),1)*$H268),"")</f>
        <v>0</v>
      </c>
      <c r="X268" s="51" t="str">
        <f>IFERROR(IF(W268=0,"",ROUNDUP(W268/H268,0)*0.00753),"")</f>
        <v/>
      </c>
      <c r="Y268" s="52"/>
      <c r="Z268" s="53"/>
      <c r="AD268" s="54"/>
      <c r="BA268" s="55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6" t="s">
        <v>67</v>
      </c>
      <c r="V269" s="57">
        <f>IFERROR(V267/H267,"0")+IFERROR(V268/H268,"0")</f>
        <v>0</v>
      </c>
      <c r="W269" s="57">
        <f>IFERROR(W267/H267,"0")+IFERROR(W268/H268,"0")</f>
        <v>0</v>
      </c>
      <c r="X269" s="57">
        <f>IFERROR(IF(X267="",0,X267),"0")+IFERROR(IF(X268="",0,X268),"0")</f>
        <v>0</v>
      </c>
      <c r="Y269" s="58"/>
      <c r="Z269" s="58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6" t="s">
        <v>65</v>
      </c>
      <c r="V270" s="57">
        <f>IFERROR(SUM(V267:V268),"0")</f>
        <v>0</v>
      </c>
      <c r="W270" s="57">
        <f>IFERROR(SUM(W267:W268),"0")</f>
        <v>0</v>
      </c>
      <c r="X270" s="56"/>
      <c r="Y270" s="58"/>
      <c r="Z270" s="58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6"/>
      <c r="Z271" s="66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7"/>
      <c r="Z272" s="67"/>
    </row>
    <row r="273" spans="1:53" ht="27" customHeight="1" x14ac:dyDescent="0.25">
      <c r="A273" s="42" t="s">
        <v>423</v>
      </c>
      <c r="B273" s="42" t="s">
        <v>424</v>
      </c>
      <c r="C273" s="43">
        <v>4301031066</v>
      </c>
      <c r="D273" s="74">
        <v>4607091383836</v>
      </c>
      <c r="E273" s="73"/>
      <c r="F273" s="44">
        <v>0.3</v>
      </c>
      <c r="G273" s="45">
        <v>6</v>
      </c>
      <c r="H273" s="44">
        <v>1.8</v>
      </c>
      <c r="I273" s="44">
        <v>2.048</v>
      </c>
      <c r="J273" s="45">
        <v>156</v>
      </c>
      <c r="K273" s="45" t="s">
        <v>63</v>
      </c>
      <c r="L273" s="46" t="s">
        <v>64</v>
      </c>
      <c r="M273" s="45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7"/>
      <c r="T273" s="47"/>
      <c r="U273" s="48" t="s">
        <v>65</v>
      </c>
      <c r="V273" s="49">
        <v>0</v>
      </c>
      <c r="W273" s="50">
        <f>IFERROR(IF(V273="",0,CEILING((V273/$H273),1)*$H273),"")</f>
        <v>0</v>
      </c>
      <c r="X273" s="51" t="str">
        <f>IFERROR(IF(W273=0,"",ROUNDUP(W273/H273,0)*0.00753),"")</f>
        <v/>
      </c>
      <c r="Y273" s="52"/>
      <c r="Z273" s="53"/>
      <c r="AD273" s="54"/>
      <c r="BA273" s="55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6" t="s">
        <v>67</v>
      </c>
      <c r="V274" s="57">
        <f>IFERROR(V273/H273,"0")</f>
        <v>0</v>
      </c>
      <c r="W274" s="57">
        <f>IFERROR(W273/H273,"0")</f>
        <v>0</v>
      </c>
      <c r="X274" s="57">
        <f>IFERROR(IF(X273="",0,X273),"0")</f>
        <v>0</v>
      </c>
      <c r="Y274" s="58"/>
      <c r="Z274" s="58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6" t="s">
        <v>65</v>
      </c>
      <c r="V275" s="57">
        <f>IFERROR(SUM(V273:V273),"0")</f>
        <v>0</v>
      </c>
      <c r="W275" s="57">
        <f>IFERROR(SUM(W273:W273),"0")</f>
        <v>0</v>
      </c>
      <c r="X275" s="56"/>
      <c r="Y275" s="58"/>
      <c r="Z275" s="58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7"/>
      <c r="Z276" s="67"/>
    </row>
    <row r="277" spans="1:53" ht="27" customHeight="1" x14ac:dyDescent="0.25">
      <c r="A277" s="42" t="s">
        <v>425</v>
      </c>
      <c r="B277" s="42" t="s">
        <v>426</v>
      </c>
      <c r="C277" s="43">
        <v>4301051142</v>
      </c>
      <c r="D277" s="74">
        <v>4607091387919</v>
      </c>
      <c r="E277" s="73"/>
      <c r="F277" s="44">
        <v>1.35</v>
      </c>
      <c r="G277" s="45">
        <v>6</v>
      </c>
      <c r="H277" s="44">
        <v>8.1</v>
      </c>
      <c r="I277" s="44">
        <v>8.6639999999999997</v>
      </c>
      <c r="J277" s="45">
        <v>56</v>
      </c>
      <c r="K277" s="45" t="s">
        <v>98</v>
      </c>
      <c r="L277" s="46" t="s">
        <v>64</v>
      </c>
      <c r="M277" s="45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IFERROR(IF(W277=0,"",ROUNDUP(W277/H277,0)*0.02175),"")</f>
        <v/>
      </c>
      <c r="Y277" s="52"/>
      <c r="Z277" s="53"/>
      <c r="AD277" s="54"/>
      <c r="BA277" s="55" t="s">
        <v>1</v>
      </c>
    </row>
    <row r="278" spans="1:53" ht="27" customHeight="1" x14ac:dyDescent="0.25">
      <c r="A278" s="42" t="s">
        <v>427</v>
      </c>
      <c r="B278" s="42" t="s">
        <v>428</v>
      </c>
      <c r="C278" s="43">
        <v>4301051109</v>
      </c>
      <c r="D278" s="74">
        <v>4607091383942</v>
      </c>
      <c r="E278" s="73"/>
      <c r="F278" s="44">
        <v>0.42</v>
      </c>
      <c r="G278" s="45">
        <v>6</v>
      </c>
      <c r="H278" s="44">
        <v>2.52</v>
      </c>
      <c r="I278" s="44">
        <v>2.7919999999999998</v>
      </c>
      <c r="J278" s="45">
        <v>156</v>
      </c>
      <c r="K278" s="45" t="s">
        <v>63</v>
      </c>
      <c r="L278" s="46" t="s">
        <v>128</v>
      </c>
      <c r="M278" s="45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7"/>
      <c r="T278" s="47"/>
      <c r="U278" s="48" t="s">
        <v>65</v>
      </c>
      <c r="V278" s="49">
        <v>0</v>
      </c>
      <c r="W278" s="50">
        <f>IFERROR(IF(V278="",0,CEILING((V278/$H278),1)*$H278),"")</f>
        <v>0</v>
      </c>
      <c r="X278" s="51" t="str">
        <f>IFERROR(IF(W278=0,"",ROUNDUP(W278/H278,0)*0.00753),"")</f>
        <v/>
      </c>
      <c r="Y278" s="52"/>
      <c r="Z278" s="53"/>
      <c r="AD278" s="54"/>
      <c r="BA278" s="55" t="s">
        <v>1</v>
      </c>
    </row>
    <row r="279" spans="1:53" ht="27" customHeight="1" x14ac:dyDescent="0.25">
      <c r="A279" s="42" t="s">
        <v>429</v>
      </c>
      <c r="B279" s="42" t="s">
        <v>430</v>
      </c>
      <c r="C279" s="43">
        <v>4301051518</v>
      </c>
      <c r="D279" s="74">
        <v>4607091383959</v>
      </c>
      <c r="E279" s="73"/>
      <c r="F279" s="44">
        <v>0.42</v>
      </c>
      <c r="G279" s="45">
        <v>6</v>
      </c>
      <c r="H279" s="44">
        <v>2.52</v>
      </c>
      <c r="I279" s="44">
        <v>2.78</v>
      </c>
      <c r="J279" s="45">
        <v>156</v>
      </c>
      <c r="K279" s="45" t="s">
        <v>63</v>
      </c>
      <c r="L279" s="46" t="s">
        <v>64</v>
      </c>
      <c r="M279" s="45">
        <v>40</v>
      </c>
      <c r="N279" s="92" t="s">
        <v>431</v>
      </c>
      <c r="O279" s="72"/>
      <c r="P279" s="72"/>
      <c r="Q279" s="72"/>
      <c r="R279" s="73"/>
      <c r="S279" s="47"/>
      <c r="T279" s="47"/>
      <c r="U279" s="48" t="s">
        <v>65</v>
      </c>
      <c r="V279" s="49">
        <v>0</v>
      </c>
      <c r="W279" s="50">
        <f>IFERROR(IF(V279="",0,CEILING((V279/$H279),1)*$H279),"")</f>
        <v>0</v>
      </c>
      <c r="X279" s="51" t="str">
        <f>IFERROR(IF(W279=0,"",ROUNDUP(W279/H279,0)*0.00753),"")</f>
        <v/>
      </c>
      <c r="Y279" s="52"/>
      <c r="Z279" s="53"/>
      <c r="AD279" s="54"/>
      <c r="BA279" s="55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6" t="s">
        <v>67</v>
      </c>
      <c r="V280" s="57">
        <f>IFERROR(V277/H277,"0")+IFERROR(V278/H278,"0")+IFERROR(V279/H279,"0")</f>
        <v>0</v>
      </c>
      <c r="W280" s="57">
        <f>IFERROR(W277/H277,"0")+IFERROR(W278/H278,"0")+IFERROR(W279/H279,"0")</f>
        <v>0</v>
      </c>
      <c r="X280" s="57">
        <f>IFERROR(IF(X277="",0,X277),"0")+IFERROR(IF(X278="",0,X278),"0")+IFERROR(IF(X279="",0,X279),"0")</f>
        <v>0</v>
      </c>
      <c r="Y280" s="58"/>
      <c r="Z280" s="58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6" t="s">
        <v>65</v>
      </c>
      <c r="V281" s="57">
        <f>IFERROR(SUM(V277:V279),"0")</f>
        <v>0</v>
      </c>
      <c r="W281" s="57">
        <f>IFERROR(SUM(W277:W279),"0")</f>
        <v>0</v>
      </c>
      <c r="X281" s="56"/>
      <c r="Y281" s="58"/>
      <c r="Z281" s="58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7"/>
      <c r="Z282" s="67"/>
    </row>
    <row r="283" spans="1:53" ht="27" customHeight="1" x14ac:dyDescent="0.25">
      <c r="A283" s="42" t="s">
        <v>432</v>
      </c>
      <c r="B283" s="42" t="s">
        <v>433</v>
      </c>
      <c r="C283" s="43">
        <v>4301060324</v>
      </c>
      <c r="D283" s="74">
        <v>4607091388831</v>
      </c>
      <c r="E283" s="73"/>
      <c r="F283" s="44">
        <v>0.38</v>
      </c>
      <c r="G283" s="45">
        <v>6</v>
      </c>
      <c r="H283" s="44">
        <v>2.2799999999999998</v>
      </c>
      <c r="I283" s="44">
        <v>2.552</v>
      </c>
      <c r="J283" s="45">
        <v>156</v>
      </c>
      <c r="K283" s="45" t="s">
        <v>63</v>
      </c>
      <c r="L283" s="46" t="s">
        <v>64</v>
      </c>
      <c r="M283" s="45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7"/>
      <c r="T283" s="47"/>
      <c r="U283" s="48" t="s">
        <v>65</v>
      </c>
      <c r="V283" s="49">
        <v>0</v>
      </c>
      <c r="W283" s="50">
        <f>IFERROR(IF(V283="",0,CEILING((V283/$H283),1)*$H283),"")</f>
        <v>0</v>
      </c>
      <c r="X283" s="51" t="str">
        <f>IFERROR(IF(W283=0,"",ROUNDUP(W283/H283,0)*0.00753),"")</f>
        <v/>
      </c>
      <c r="Y283" s="52"/>
      <c r="Z283" s="53"/>
      <c r="AD283" s="54"/>
      <c r="BA283" s="55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6" t="s">
        <v>67</v>
      </c>
      <c r="V284" s="57">
        <f>IFERROR(V283/H283,"0")</f>
        <v>0</v>
      </c>
      <c r="W284" s="57">
        <f>IFERROR(W283/H283,"0")</f>
        <v>0</v>
      </c>
      <c r="X284" s="57">
        <f>IFERROR(IF(X283="",0,X283),"0")</f>
        <v>0</v>
      </c>
      <c r="Y284" s="58"/>
      <c r="Z284" s="58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6" t="s">
        <v>65</v>
      </c>
      <c r="V285" s="57">
        <f>IFERROR(SUM(V283:V283),"0")</f>
        <v>0</v>
      </c>
      <c r="W285" s="57">
        <f>IFERROR(SUM(W283:W283),"0")</f>
        <v>0</v>
      </c>
      <c r="X285" s="56"/>
      <c r="Y285" s="58"/>
      <c r="Z285" s="58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7"/>
      <c r="Z286" s="67"/>
    </row>
    <row r="287" spans="1:53" ht="27" customHeight="1" x14ac:dyDescent="0.25">
      <c r="A287" s="42" t="s">
        <v>434</v>
      </c>
      <c r="B287" s="42" t="s">
        <v>435</v>
      </c>
      <c r="C287" s="43">
        <v>4301032015</v>
      </c>
      <c r="D287" s="74">
        <v>4607091383102</v>
      </c>
      <c r="E287" s="73"/>
      <c r="F287" s="44">
        <v>0.17</v>
      </c>
      <c r="G287" s="45">
        <v>15</v>
      </c>
      <c r="H287" s="44">
        <v>2.5499999999999998</v>
      </c>
      <c r="I287" s="44">
        <v>2.9750000000000001</v>
      </c>
      <c r="J287" s="45">
        <v>156</v>
      </c>
      <c r="K287" s="45" t="s">
        <v>63</v>
      </c>
      <c r="L287" s="46" t="s">
        <v>84</v>
      </c>
      <c r="M287" s="45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7"/>
      <c r="T287" s="47"/>
      <c r="U287" s="48" t="s">
        <v>65</v>
      </c>
      <c r="V287" s="49">
        <v>0</v>
      </c>
      <c r="W287" s="50">
        <f>IFERROR(IF(V287="",0,CEILING((V287/$H287),1)*$H287),"")</f>
        <v>0</v>
      </c>
      <c r="X287" s="51" t="str">
        <f>IFERROR(IF(W287=0,"",ROUNDUP(W287/H287,0)*0.00753),"")</f>
        <v/>
      </c>
      <c r="Y287" s="52"/>
      <c r="Z287" s="53"/>
      <c r="AD287" s="54"/>
      <c r="BA287" s="55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6" t="s">
        <v>67</v>
      </c>
      <c r="V288" s="57">
        <f>IFERROR(V287/H287,"0")</f>
        <v>0</v>
      </c>
      <c r="W288" s="57">
        <f>IFERROR(W287/H287,"0")</f>
        <v>0</v>
      </c>
      <c r="X288" s="57">
        <f>IFERROR(IF(X287="",0,X287),"0")</f>
        <v>0</v>
      </c>
      <c r="Y288" s="58"/>
      <c r="Z288" s="58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6" t="s">
        <v>65</v>
      </c>
      <c r="V289" s="57">
        <f>IFERROR(SUM(V287:V287),"0")</f>
        <v>0</v>
      </c>
      <c r="W289" s="57">
        <f>IFERROR(SUM(W287:W287),"0")</f>
        <v>0</v>
      </c>
      <c r="X289" s="56"/>
      <c r="Y289" s="58"/>
      <c r="Z289" s="58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1"/>
      <c r="Z290" s="41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6"/>
      <c r="Z291" s="66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7"/>
      <c r="Z292" s="67"/>
    </row>
    <row r="293" spans="1:53" ht="27" customHeight="1" x14ac:dyDescent="0.25">
      <c r="A293" s="42" t="s">
        <v>438</v>
      </c>
      <c r="B293" s="42" t="s">
        <v>439</v>
      </c>
      <c r="C293" s="43">
        <v>4301011339</v>
      </c>
      <c r="D293" s="74">
        <v>4607091383997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0</v>
      </c>
      <c r="W293" s="50">
        <f t="shared" ref="W293:W300" si="14">IFERROR(IF(V293="",0,CEILING((V293/$H293),1)*$H293),"")</f>
        <v>0</v>
      </c>
      <c r="X293" s="51" t="str">
        <f>IFERROR(IF(W293=0,"",ROUNDUP(W293/H293,0)*0.02175),"")</f>
        <v/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438</v>
      </c>
      <c r="B294" s="42" t="s">
        <v>440</v>
      </c>
      <c r="C294" s="43">
        <v>4301011239</v>
      </c>
      <c r="D294" s="74">
        <v>4607091383997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27" customHeight="1" x14ac:dyDescent="0.25">
      <c r="A295" s="42" t="s">
        <v>441</v>
      </c>
      <c r="B295" s="42" t="s">
        <v>442</v>
      </c>
      <c r="C295" s="43">
        <v>4301011326</v>
      </c>
      <c r="D295" s="74">
        <v>4607091384130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27" customHeight="1" x14ac:dyDescent="0.25">
      <c r="A296" s="42" t="s">
        <v>441</v>
      </c>
      <c r="B296" s="42" t="s">
        <v>443</v>
      </c>
      <c r="C296" s="43">
        <v>4301011240</v>
      </c>
      <c r="D296" s="74">
        <v>4607091384130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16.5" customHeight="1" x14ac:dyDescent="0.25">
      <c r="A297" s="42" t="s">
        <v>444</v>
      </c>
      <c r="B297" s="42" t="s">
        <v>445</v>
      </c>
      <c r="C297" s="43">
        <v>4301011330</v>
      </c>
      <c r="D297" s="74">
        <v>4607091384147</v>
      </c>
      <c r="E297" s="73"/>
      <c r="F297" s="44">
        <v>2.5</v>
      </c>
      <c r="G297" s="45">
        <v>6</v>
      </c>
      <c r="H297" s="44">
        <v>15</v>
      </c>
      <c r="I297" s="44">
        <v>15.48</v>
      </c>
      <c r="J297" s="45">
        <v>48</v>
      </c>
      <c r="K297" s="45" t="s">
        <v>98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IFERROR(IF(W297=0,"",ROUNDUP(W297/H297,0)*0.02175),"")</f>
        <v/>
      </c>
      <c r="Y297" s="52"/>
      <c r="Z297" s="53"/>
      <c r="AD297" s="54"/>
      <c r="BA297" s="55" t="s">
        <v>1</v>
      </c>
    </row>
    <row r="298" spans="1:53" ht="16.5" customHeight="1" x14ac:dyDescent="0.25">
      <c r="A298" s="42" t="s">
        <v>444</v>
      </c>
      <c r="B298" s="42" t="s">
        <v>446</v>
      </c>
      <c r="C298" s="43">
        <v>4301011238</v>
      </c>
      <c r="D298" s="74">
        <v>4607091384147</v>
      </c>
      <c r="E298" s="73"/>
      <c r="F298" s="44">
        <v>2.5</v>
      </c>
      <c r="G298" s="45">
        <v>6</v>
      </c>
      <c r="H298" s="44">
        <v>15</v>
      </c>
      <c r="I298" s="44">
        <v>15.48</v>
      </c>
      <c r="J298" s="45">
        <v>48</v>
      </c>
      <c r="K298" s="45" t="s">
        <v>98</v>
      </c>
      <c r="L298" s="46" t="s">
        <v>106</v>
      </c>
      <c r="M298" s="45">
        <v>60</v>
      </c>
      <c r="N298" s="92" t="s">
        <v>447</v>
      </c>
      <c r="O298" s="72"/>
      <c r="P298" s="72"/>
      <c r="Q298" s="72"/>
      <c r="R298" s="73"/>
      <c r="S298" s="47"/>
      <c r="T298" s="47"/>
      <c r="U298" s="48" t="s">
        <v>65</v>
      </c>
      <c r="V298" s="49">
        <v>1650</v>
      </c>
      <c r="W298" s="50">
        <f t="shared" si="14"/>
        <v>1650</v>
      </c>
      <c r="X298" s="51">
        <f>IFERROR(IF(W298=0,"",ROUNDUP(W298/H298,0)*0.02039),"")</f>
        <v>2.2428999999999997</v>
      </c>
      <c r="Y298" s="52"/>
      <c r="Z298" s="53"/>
      <c r="AD298" s="54"/>
      <c r="BA298" s="55" t="s">
        <v>1</v>
      </c>
    </row>
    <row r="299" spans="1:53" ht="27" customHeight="1" x14ac:dyDescent="0.25">
      <c r="A299" s="42" t="s">
        <v>448</v>
      </c>
      <c r="B299" s="42" t="s">
        <v>449</v>
      </c>
      <c r="C299" s="43">
        <v>4301011327</v>
      </c>
      <c r="D299" s="74">
        <v>4607091384154</v>
      </c>
      <c r="E299" s="73"/>
      <c r="F299" s="44">
        <v>0.5</v>
      </c>
      <c r="G299" s="45">
        <v>10</v>
      </c>
      <c r="H299" s="44">
        <v>5</v>
      </c>
      <c r="I299" s="44">
        <v>5.21</v>
      </c>
      <c r="J299" s="45">
        <v>120</v>
      </c>
      <c r="K299" s="45" t="s">
        <v>63</v>
      </c>
      <c r="L299" s="46" t="s">
        <v>64</v>
      </c>
      <c r="M299" s="45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7"/>
      <c r="T299" s="47"/>
      <c r="U299" s="48" t="s">
        <v>65</v>
      </c>
      <c r="V299" s="49">
        <v>0</v>
      </c>
      <c r="W299" s="50">
        <f t="shared" si="14"/>
        <v>0</v>
      </c>
      <c r="X299" s="51" t="str">
        <f>IFERROR(IF(W299=0,"",ROUNDUP(W299/H299,0)*0.00937),"")</f>
        <v/>
      </c>
      <c r="Y299" s="52"/>
      <c r="Z299" s="53"/>
      <c r="AD299" s="54"/>
      <c r="BA299" s="55" t="s">
        <v>1</v>
      </c>
    </row>
    <row r="300" spans="1:53" ht="27" customHeight="1" x14ac:dyDescent="0.25">
      <c r="A300" s="42" t="s">
        <v>450</v>
      </c>
      <c r="B300" s="42" t="s">
        <v>451</v>
      </c>
      <c r="C300" s="43">
        <v>4301011332</v>
      </c>
      <c r="D300" s="74">
        <v>4607091384161</v>
      </c>
      <c r="E300" s="73"/>
      <c r="F300" s="44">
        <v>0.5</v>
      </c>
      <c r="G300" s="45">
        <v>10</v>
      </c>
      <c r="H300" s="44">
        <v>5</v>
      </c>
      <c r="I300" s="44">
        <v>5.21</v>
      </c>
      <c r="J300" s="45">
        <v>120</v>
      </c>
      <c r="K300" s="45" t="s">
        <v>63</v>
      </c>
      <c r="L300" s="46" t="s">
        <v>64</v>
      </c>
      <c r="M300" s="45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7"/>
      <c r="T300" s="47"/>
      <c r="U300" s="48" t="s">
        <v>65</v>
      </c>
      <c r="V300" s="49">
        <v>0</v>
      </c>
      <c r="W300" s="50">
        <f t="shared" si="14"/>
        <v>0</v>
      </c>
      <c r="X300" s="51" t="str">
        <f>IFERROR(IF(W300=0,"",ROUNDUP(W300/H300,0)*0.00937),"")</f>
        <v/>
      </c>
      <c r="Y300" s="52"/>
      <c r="Z300" s="53"/>
      <c r="AD300" s="54"/>
      <c r="BA300" s="55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6" t="s">
        <v>67</v>
      </c>
      <c r="V301" s="57">
        <f>IFERROR(V293/H293,"0")+IFERROR(V294/H294,"0")+IFERROR(V295/H295,"0")+IFERROR(V296/H296,"0")+IFERROR(V297/H297,"0")+IFERROR(V298/H298,"0")+IFERROR(V299/H299,"0")+IFERROR(V300/H300,"0")</f>
        <v>110</v>
      </c>
      <c r="W301" s="57">
        <f>IFERROR(W293/H293,"0")+IFERROR(W294/H294,"0")+IFERROR(W295/H295,"0")+IFERROR(W296/H296,"0")+IFERROR(W297/H297,"0")+IFERROR(W298/H298,"0")+IFERROR(W299/H299,"0")+IFERROR(W300/H300,"0")</f>
        <v>110</v>
      </c>
      <c r="X301" s="5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2.2428999999999997</v>
      </c>
      <c r="Y301" s="58"/>
      <c r="Z301" s="58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6" t="s">
        <v>65</v>
      </c>
      <c r="V302" s="57">
        <f>IFERROR(SUM(V293:V300),"0")</f>
        <v>1650</v>
      </c>
      <c r="W302" s="57">
        <f>IFERROR(SUM(W293:W300),"0")</f>
        <v>1650</v>
      </c>
      <c r="X302" s="56"/>
      <c r="Y302" s="58"/>
      <c r="Z302" s="58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7"/>
      <c r="Z303" s="67"/>
    </row>
    <row r="304" spans="1:53" ht="16.5" customHeight="1" x14ac:dyDescent="0.25">
      <c r="A304" s="42" t="s">
        <v>452</v>
      </c>
      <c r="B304" s="42" t="s">
        <v>453</v>
      </c>
      <c r="C304" s="43">
        <v>4301020270</v>
      </c>
      <c r="D304" s="74">
        <v>4680115883314</v>
      </c>
      <c r="E304" s="73"/>
      <c r="F304" s="44">
        <v>1.35</v>
      </c>
      <c r="G304" s="45">
        <v>8</v>
      </c>
      <c r="H304" s="44">
        <v>10.8</v>
      </c>
      <c r="I304" s="44">
        <v>11.28</v>
      </c>
      <c r="J304" s="45">
        <v>56</v>
      </c>
      <c r="K304" s="45" t="s">
        <v>98</v>
      </c>
      <c r="L304" s="46" t="s">
        <v>128</v>
      </c>
      <c r="M304" s="45">
        <v>50</v>
      </c>
      <c r="N304" s="92" t="s">
        <v>454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IFERROR(IF(W304=0,"",ROUNDUP(W304/H304,0)*0.02175),"")</f>
        <v/>
      </c>
      <c r="Y304" s="52"/>
      <c r="Z304" s="53" t="s">
        <v>455</v>
      </c>
      <c r="AD304" s="54"/>
      <c r="BA304" s="55" t="s">
        <v>1</v>
      </c>
    </row>
    <row r="305" spans="1:53" ht="27" customHeight="1" x14ac:dyDescent="0.25">
      <c r="A305" s="42" t="s">
        <v>456</v>
      </c>
      <c r="B305" s="42" t="s">
        <v>457</v>
      </c>
      <c r="C305" s="43">
        <v>4301020178</v>
      </c>
      <c r="D305" s="74">
        <v>4607091383980</v>
      </c>
      <c r="E305" s="73"/>
      <c r="F305" s="44">
        <v>2.5</v>
      </c>
      <c r="G305" s="45">
        <v>6</v>
      </c>
      <c r="H305" s="44">
        <v>15</v>
      </c>
      <c r="I305" s="44">
        <v>15.48</v>
      </c>
      <c r="J305" s="45">
        <v>48</v>
      </c>
      <c r="K305" s="45" t="s">
        <v>98</v>
      </c>
      <c r="L305" s="46" t="s">
        <v>99</v>
      </c>
      <c r="M305" s="45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7"/>
      <c r="T305" s="47"/>
      <c r="U305" s="48" t="s">
        <v>65</v>
      </c>
      <c r="V305" s="49">
        <v>0</v>
      </c>
      <c r="W305" s="50">
        <f>IFERROR(IF(V305="",0,CEILING((V305/$H305),1)*$H305),"")</f>
        <v>0</v>
      </c>
      <c r="X305" s="51" t="str">
        <f>IFERROR(IF(W305=0,"",ROUNDUP(W305/H305,0)*0.02175),"")</f>
        <v/>
      </c>
      <c r="Y305" s="52"/>
      <c r="Z305" s="53"/>
      <c r="AD305" s="54"/>
      <c r="BA305" s="55" t="s">
        <v>1</v>
      </c>
    </row>
    <row r="306" spans="1:53" ht="27" customHeight="1" x14ac:dyDescent="0.25">
      <c r="A306" s="42" t="s">
        <v>458</v>
      </c>
      <c r="B306" s="42" t="s">
        <v>459</v>
      </c>
      <c r="C306" s="43">
        <v>4301020179</v>
      </c>
      <c r="D306" s="74">
        <v>4607091384178</v>
      </c>
      <c r="E306" s="73"/>
      <c r="F306" s="44">
        <v>0.4</v>
      </c>
      <c r="G306" s="45">
        <v>10</v>
      </c>
      <c r="H306" s="44">
        <v>4</v>
      </c>
      <c r="I306" s="44">
        <v>4.24</v>
      </c>
      <c r="J306" s="45">
        <v>120</v>
      </c>
      <c r="K306" s="45" t="s">
        <v>63</v>
      </c>
      <c r="L306" s="46" t="s">
        <v>99</v>
      </c>
      <c r="M306" s="45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7"/>
      <c r="T306" s="47"/>
      <c r="U306" s="48" t="s">
        <v>65</v>
      </c>
      <c r="V306" s="49">
        <v>0</v>
      </c>
      <c r="W306" s="50">
        <f>IFERROR(IF(V306="",0,CEILING((V306/$H306),1)*$H306),"")</f>
        <v>0</v>
      </c>
      <c r="X306" s="51" t="str">
        <f>IFERROR(IF(W306=0,"",ROUNDUP(W306/H306,0)*0.00937),"")</f>
        <v/>
      </c>
      <c r="Y306" s="52"/>
      <c r="Z306" s="53"/>
      <c r="AD306" s="54"/>
      <c r="BA306" s="55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6" t="s">
        <v>67</v>
      </c>
      <c r="V307" s="57">
        <f>IFERROR(V304/H304,"0")+IFERROR(V305/H305,"0")+IFERROR(V306/H306,"0")</f>
        <v>0</v>
      </c>
      <c r="W307" s="57">
        <f>IFERROR(W304/H304,"0")+IFERROR(W305/H305,"0")+IFERROR(W306/H306,"0")</f>
        <v>0</v>
      </c>
      <c r="X307" s="57">
        <f>IFERROR(IF(X304="",0,X304),"0")+IFERROR(IF(X305="",0,X305),"0")+IFERROR(IF(X306="",0,X306),"0")</f>
        <v>0</v>
      </c>
      <c r="Y307" s="58"/>
      <c r="Z307" s="58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6" t="s">
        <v>65</v>
      </c>
      <c r="V308" s="57">
        <f>IFERROR(SUM(V304:V306),"0")</f>
        <v>0</v>
      </c>
      <c r="W308" s="57">
        <f>IFERROR(SUM(W304:W306),"0")</f>
        <v>0</v>
      </c>
      <c r="X308" s="56"/>
      <c r="Y308" s="58"/>
      <c r="Z308" s="58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7"/>
      <c r="Z309" s="67"/>
    </row>
    <row r="310" spans="1:53" ht="27" customHeight="1" x14ac:dyDescent="0.25">
      <c r="A310" s="42" t="s">
        <v>460</v>
      </c>
      <c r="B310" s="42" t="s">
        <v>461</v>
      </c>
      <c r="C310" s="43">
        <v>4301051298</v>
      </c>
      <c r="D310" s="74">
        <v>4607091384260</v>
      </c>
      <c r="E310" s="73"/>
      <c r="F310" s="44">
        <v>1.3</v>
      </c>
      <c r="G310" s="45">
        <v>6</v>
      </c>
      <c r="H310" s="44">
        <v>7.8</v>
      </c>
      <c r="I310" s="44">
        <v>8.3640000000000008</v>
      </c>
      <c r="J310" s="45">
        <v>56</v>
      </c>
      <c r="K310" s="45" t="s">
        <v>98</v>
      </c>
      <c r="L310" s="46" t="s">
        <v>64</v>
      </c>
      <c r="M310" s="45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7"/>
      <c r="T310" s="47"/>
      <c r="U310" s="48" t="s">
        <v>65</v>
      </c>
      <c r="V310" s="49">
        <v>0</v>
      </c>
      <c r="W310" s="50">
        <f>IFERROR(IF(V310="",0,CEILING((V310/$H310),1)*$H310),"")</f>
        <v>0</v>
      </c>
      <c r="X310" s="51" t="str">
        <f>IFERROR(IF(W310=0,"",ROUNDUP(W310/H310,0)*0.02175),"")</f>
        <v/>
      </c>
      <c r="Y310" s="52"/>
      <c r="Z310" s="53"/>
      <c r="AD310" s="54"/>
      <c r="BA310" s="55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6" t="s">
        <v>67</v>
      </c>
      <c r="V311" s="57">
        <f>IFERROR(V310/H310,"0")</f>
        <v>0</v>
      </c>
      <c r="W311" s="57">
        <f>IFERROR(W310/H310,"0")</f>
        <v>0</v>
      </c>
      <c r="X311" s="57">
        <f>IFERROR(IF(X310="",0,X310),"0")</f>
        <v>0</v>
      </c>
      <c r="Y311" s="58"/>
      <c r="Z311" s="58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6" t="s">
        <v>65</v>
      </c>
      <c r="V312" s="57">
        <f>IFERROR(SUM(V310:V310),"0")</f>
        <v>0</v>
      </c>
      <c r="W312" s="57">
        <f>IFERROR(SUM(W310:W310),"0")</f>
        <v>0</v>
      </c>
      <c r="X312" s="56"/>
      <c r="Y312" s="58"/>
      <c r="Z312" s="58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7"/>
      <c r="Z313" s="67"/>
    </row>
    <row r="314" spans="1:53" ht="16.5" customHeight="1" x14ac:dyDescent="0.25">
      <c r="A314" s="42" t="s">
        <v>462</v>
      </c>
      <c r="B314" s="42" t="s">
        <v>463</v>
      </c>
      <c r="C314" s="43">
        <v>4301060314</v>
      </c>
      <c r="D314" s="74">
        <v>4607091384673</v>
      </c>
      <c r="E314" s="73"/>
      <c r="F314" s="44">
        <v>1.3</v>
      </c>
      <c r="G314" s="45">
        <v>6</v>
      </c>
      <c r="H314" s="44">
        <v>7.8</v>
      </c>
      <c r="I314" s="44">
        <v>8.3640000000000008</v>
      </c>
      <c r="J314" s="45">
        <v>56</v>
      </c>
      <c r="K314" s="45" t="s">
        <v>98</v>
      </c>
      <c r="L314" s="46" t="s">
        <v>64</v>
      </c>
      <c r="M314" s="45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7"/>
      <c r="T314" s="47"/>
      <c r="U314" s="48" t="s">
        <v>65</v>
      </c>
      <c r="V314" s="49">
        <v>0</v>
      </c>
      <c r="W314" s="50">
        <f>IFERROR(IF(V314="",0,CEILING((V314/$H314),1)*$H314),"")</f>
        <v>0</v>
      </c>
      <c r="X314" s="51" t="str">
        <f>IFERROR(IF(W314=0,"",ROUNDUP(W314/H314,0)*0.02175),"")</f>
        <v/>
      </c>
      <c r="Y314" s="52"/>
      <c r="Z314" s="53"/>
      <c r="AD314" s="54"/>
      <c r="BA314" s="55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6" t="s">
        <v>67</v>
      </c>
      <c r="V315" s="57">
        <f>IFERROR(V314/H314,"0")</f>
        <v>0</v>
      </c>
      <c r="W315" s="57">
        <f>IFERROR(W314/H314,"0")</f>
        <v>0</v>
      </c>
      <c r="X315" s="57">
        <f>IFERROR(IF(X314="",0,X314),"0")</f>
        <v>0</v>
      </c>
      <c r="Y315" s="58"/>
      <c r="Z315" s="58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6" t="s">
        <v>65</v>
      </c>
      <c r="V316" s="57">
        <f>IFERROR(SUM(V314:V314),"0")</f>
        <v>0</v>
      </c>
      <c r="W316" s="57">
        <f>IFERROR(SUM(W314:W314),"0")</f>
        <v>0</v>
      </c>
      <c r="X316" s="56"/>
      <c r="Y316" s="58"/>
      <c r="Z316" s="58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6"/>
      <c r="Z317" s="66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7"/>
      <c r="Z318" s="67"/>
    </row>
    <row r="319" spans="1:53" ht="27" customHeight="1" x14ac:dyDescent="0.25">
      <c r="A319" s="42" t="s">
        <v>465</v>
      </c>
      <c r="B319" s="42" t="s">
        <v>466</v>
      </c>
      <c r="C319" s="43">
        <v>4301011324</v>
      </c>
      <c r="D319" s="74">
        <v>4607091384185</v>
      </c>
      <c r="E319" s="73"/>
      <c r="F319" s="44">
        <v>0.8</v>
      </c>
      <c r="G319" s="45">
        <v>15</v>
      </c>
      <c r="H319" s="44">
        <v>12</v>
      </c>
      <c r="I319" s="44">
        <v>12.48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467</v>
      </c>
      <c r="B320" s="42" t="s">
        <v>468</v>
      </c>
      <c r="C320" s="43">
        <v>4301011312</v>
      </c>
      <c r="D320" s="74">
        <v>4607091384192</v>
      </c>
      <c r="E320" s="73"/>
      <c r="F320" s="44">
        <v>1.8</v>
      </c>
      <c r="G320" s="45">
        <v>6</v>
      </c>
      <c r="H320" s="44">
        <v>10.8</v>
      </c>
      <c r="I320" s="44">
        <v>11.28</v>
      </c>
      <c r="J320" s="45">
        <v>56</v>
      </c>
      <c r="K320" s="45" t="s">
        <v>98</v>
      </c>
      <c r="L320" s="46" t="s">
        <v>99</v>
      </c>
      <c r="M320" s="45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IFERROR(IF(W320=0,"",ROUNDUP(W320/H320,0)*0.02175),"")</f>
        <v/>
      </c>
      <c r="Y320" s="52"/>
      <c r="Z320" s="53"/>
      <c r="AD320" s="54"/>
      <c r="BA320" s="55" t="s">
        <v>1</v>
      </c>
    </row>
    <row r="321" spans="1:53" ht="27" customHeight="1" x14ac:dyDescent="0.25">
      <c r="A321" s="42" t="s">
        <v>469</v>
      </c>
      <c r="B321" s="42" t="s">
        <v>470</v>
      </c>
      <c r="C321" s="43">
        <v>4301011483</v>
      </c>
      <c r="D321" s="74">
        <v>4680115881907</v>
      </c>
      <c r="E321" s="73"/>
      <c r="F321" s="44">
        <v>1.8</v>
      </c>
      <c r="G321" s="45">
        <v>6</v>
      </c>
      <c r="H321" s="44">
        <v>10.8</v>
      </c>
      <c r="I321" s="44">
        <v>11.28</v>
      </c>
      <c r="J321" s="45">
        <v>56</v>
      </c>
      <c r="K321" s="45" t="s">
        <v>98</v>
      </c>
      <c r="L321" s="46" t="s">
        <v>64</v>
      </c>
      <c r="M321" s="45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7"/>
      <c r="T321" s="47"/>
      <c r="U321" s="48" t="s">
        <v>65</v>
      </c>
      <c r="V321" s="49">
        <v>0</v>
      </c>
      <c r="W321" s="50">
        <f>IFERROR(IF(V321="",0,CEILING((V321/$H321),1)*$H321),"")</f>
        <v>0</v>
      </c>
      <c r="X321" s="51" t="str">
        <f>IFERROR(IF(W321=0,"",ROUNDUP(W321/H321,0)*0.02175),"")</f>
        <v/>
      </c>
      <c r="Y321" s="52"/>
      <c r="Z321" s="53"/>
      <c r="AD321" s="54"/>
      <c r="BA321" s="55" t="s">
        <v>1</v>
      </c>
    </row>
    <row r="322" spans="1:53" ht="27" customHeight="1" x14ac:dyDescent="0.25">
      <c r="A322" s="42" t="s">
        <v>471</v>
      </c>
      <c r="B322" s="42" t="s">
        <v>472</v>
      </c>
      <c r="C322" s="43">
        <v>4301011303</v>
      </c>
      <c r="D322" s="74">
        <v>4607091384680</v>
      </c>
      <c r="E322" s="73"/>
      <c r="F322" s="44">
        <v>0.4</v>
      </c>
      <c r="G322" s="45">
        <v>10</v>
      </c>
      <c r="H322" s="44">
        <v>4</v>
      </c>
      <c r="I322" s="44">
        <v>4.21</v>
      </c>
      <c r="J322" s="45">
        <v>120</v>
      </c>
      <c r="K322" s="45" t="s">
        <v>63</v>
      </c>
      <c r="L322" s="46" t="s">
        <v>64</v>
      </c>
      <c r="M322" s="45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7"/>
      <c r="T322" s="47"/>
      <c r="U322" s="48" t="s">
        <v>65</v>
      </c>
      <c r="V322" s="49">
        <v>0</v>
      </c>
      <c r="W322" s="50">
        <f>IFERROR(IF(V322="",0,CEILING((V322/$H322),1)*$H322),"")</f>
        <v>0</v>
      </c>
      <c r="X322" s="51" t="str">
        <f>IFERROR(IF(W322=0,"",ROUNDUP(W322/H322,0)*0.00937),"")</f>
        <v/>
      </c>
      <c r="Y322" s="52"/>
      <c r="Z322" s="53"/>
      <c r="AD322" s="54"/>
      <c r="BA322" s="55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6" t="s">
        <v>67</v>
      </c>
      <c r="V323" s="57">
        <f>IFERROR(V319/H319,"0")+IFERROR(V320/H320,"0")+IFERROR(V321/H321,"0")+IFERROR(V322/H322,"0")</f>
        <v>0</v>
      </c>
      <c r="W323" s="57">
        <f>IFERROR(W319/H319,"0")+IFERROR(W320/H320,"0")+IFERROR(W321/H321,"0")+IFERROR(W322/H322,"0")</f>
        <v>0</v>
      </c>
      <c r="X323" s="57">
        <f>IFERROR(IF(X319="",0,X319),"0")+IFERROR(IF(X320="",0,X320),"0")+IFERROR(IF(X321="",0,X321),"0")+IFERROR(IF(X322="",0,X322),"0")</f>
        <v>0</v>
      </c>
      <c r="Y323" s="58"/>
      <c r="Z323" s="58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6" t="s">
        <v>65</v>
      </c>
      <c r="V324" s="57">
        <f>IFERROR(SUM(V319:V322),"0")</f>
        <v>0</v>
      </c>
      <c r="W324" s="57">
        <f>IFERROR(SUM(W319:W322),"0")</f>
        <v>0</v>
      </c>
      <c r="X324" s="56"/>
      <c r="Y324" s="58"/>
      <c r="Z324" s="58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7"/>
      <c r="Z325" s="67"/>
    </row>
    <row r="326" spans="1:53" ht="27" customHeight="1" x14ac:dyDescent="0.25">
      <c r="A326" s="42" t="s">
        <v>473</v>
      </c>
      <c r="B326" s="42" t="s">
        <v>474</v>
      </c>
      <c r="C326" s="43">
        <v>4301031139</v>
      </c>
      <c r="D326" s="74">
        <v>4607091384802</v>
      </c>
      <c r="E326" s="73"/>
      <c r="F326" s="44">
        <v>0.73</v>
      </c>
      <c r="G326" s="45">
        <v>6</v>
      </c>
      <c r="H326" s="44">
        <v>4.38</v>
      </c>
      <c r="I326" s="44">
        <v>4.58</v>
      </c>
      <c r="J326" s="45">
        <v>156</v>
      </c>
      <c r="K326" s="45" t="s">
        <v>63</v>
      </c>
      <c r="L326" s="46" t="s">
        <v>64</v>
      </c>
      <c r="M326" s="45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7"/>
      <c r="T326" s="47"/>
      <c r="U326" s="48" t="s">
        <v>65</v>
      </c>
      <c r="V326" s="49">
        <v>0</v>
      </c>
      <c r="W326" s="50">
        <f>IFERROR(IF(V326="",0,CEILING((V326/$H326),1)*$H326),"")</f>
        <v>0</v>
      </c>
      <c r="X326" s="51" t="str">
        <f>IFERROR(IF(W326=0,"",ROUNDUP(W326/H326,0)*0.00753),"")</f>
        <v/>
      </c>
      <c r="Y326" s="52"/>
      <c r="Z326" s="53"/>
      <c r="AD326" s="54"/>
      <c r="BA326" s="55" t="s">
        <v>1</v>
      </c>
    </row>
    <row r="327" spans="1:53" ht="27" customHeight="1" x14ac:dyDescent="0.25">
      <c r="A327" s="42" t="s">
        <v>475</v>
      </c>
      <c r="B327" s="42" t="s">
        <v>476</v>
      </c>
      <c r="C327" s="43">
        <v>4301031140</v>
      </c>
      <c r="D327" s="74">
        <v>4607091384826</v>
      </c>
      <c r="E327" s="73"/>
      <c r="F327" s="44">
        <v>0.35</v>
      </c>
      <c r="G327" s="45">
        <v>8</v>
      </c>
      <c r="H327" s="44">
        <v>2.8</v>
      </c>
      <c r="I327" s="44">
        <v>2.9</v>
      </c>
      <c r="J327" s="45">
        <v>234</v>
      </c>
      <c r="K327" s="45" t="s">
        <v>166</v>
      </c>
      <c r="L327" s="46" t="s">
        <v>64</v>
      </c>
      <c r="M327" s="45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7"/>
      <c r="T327" s="47"/>
      <c r="U327" s="48" t="s">
        <v>65</v>
      </c>
      <c r="V327" s="49">
        <v>0</v>
      </c>
      <c r="W327" s="50">
        <f>IFERROR(IF(V327="",0,CEILING((V327/$H327),1)*$H327),"")</f>
        <v>0</v>
      </c>
      <c r="X327" s="51" t="str">
        <f>IFERROR(IF(W327=0,"",ROUNDUP(W327/H327,0)*0.00502),"")</f>
        <v/>
      </c>
      <c r="Y327" s="52"/>
      <c r="Z327" s="53"/>
      <c r="AD327" s="54"/>
      <c r="BA327" s="55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6" t="s">
        <v>67</v>
      </c>
      <c r="V328" s="57">
        <f>IFERROR(V326/H326,"0")+IFERROR(V327/H327,"0")</f>
        <v>0</v>
      </c>
      <c r="W328" s="57">
        <f>IFERROR(W326/H326,"0")+IFERROR(W327/H327,"0")</f>
        <v>0</v>
      </c>
      <c r="X328" s="57">
        <f>IFERROR(IF(X326="",0,X326),"0")+IFERROR(IF(X327="",0,X327),"0")</f>
        <v>0</v>
      </c>
      <c r="Y328" s="58"/>
      <c r="Z328" s="58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6" t="s">
        <v>65</v>
      </c>
      <c r="V329" s="57">
        <f>IFERROR(SUM(V326:V327),"0")</f>
        <v>0</v>
      </c>
      <c r="W329" s="57">
        <f>IFERROR(SUM(W326:W327),"0")</f>
        <v>0</v>
      </c>
      <c r="X329" s="56"/>
      <c r="Y329" s="58"/>
      <c r="Z329" s="58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7"/>
      <c r="Z330" s="67"/>
    </row>
    <row r="331" spans="1:53" ht="27" customHeight="1" x14ac:dyDescent="0.25">
      <c r="A331" s="42" t="s">
        <v>477</v>
      </c>
      <c r="B331" s="42" t="s">
        <v>478</v>
      </c>
      <c r="C331" s="43">
        <v>4301051303</v>
      </c>
      <c r="D331" s="74">
        <v>4607091384246</v>
      </c>
      <c r="E331" s="73"/>
      <c r="F331" s="44">
        <v>1.3</v>
      </c>
      <c r="G331" s="45">
        <v>6</v>
      </c>
      <c r="H331" s="44">
        <v>7.8</v>
      </c>
      <c r="I331" s="44">
        <v>8.3640000000000008</v>
      </c>
      <c r="J331" s="45">
        <v>56</v>
      </c>
      <c r="K331" s="45" t="s">
        <v>98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IFERROR(IF(W331=0,"",ROUNDUP(W331/H331,0)*0.02175),"")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479</v>
      </c>
      <c r="B332" s="42" t="s">
        <v>480</v>
      </c>
      <c r="C332" s="43">
        <v>4301051445</v>
      </c>
      <c r="D332" s="74">
        <v>4680115881976</v>
      </c>
      <c r="E332" s="73"/>
      <c r="F332" s="44">
        <v>1.3</v>
      </c>
      <c r="G332" s="45">
        <v>6</v>
      </c>
      <c r="H332" s="44">
        <v>7.8</v>
      </c>
      <c r="I332" s="44">
        <v>8.2799999999999994</v>
      </c>
      <c r="J332" s="45">
        <v>56</v>
      </c>
      <c r="K332" s="45" t="s">
        <v>98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IFERROR(IF(W332=0,"",ROUNDUP(W332/H332,0)*0.02175),"")</f>
        <v/>
      </c>
      <c r="Y332" s="52"/>
      <c r="Z332" s="53"/>
      <c r="AD332" s="54"/>
      <c r="BA332" s="55" t="s">
        <v>1</v>
      </c>
    </row>
    <row r="333" spans="1:53" ht="27" customHeight="1" x14ac:dyDescent="0.25">
      <c r="A333" s="42" t="s">
        <v>481</v>
      </c>
      <c r="B333" s="42" t="s">
        <v>482</v>
      </c>
      <c r="C333" s="43">
        <v>4301051297</v>
      </c>
      <c r="D333" s="74">
        <v>4607091384253</v>
      </c>
      <c r="E333" s="73"/>
      <c r="F333" s="44">
        <v>0.4</v>
      </c>
      <c r="G333" s="45">
        <v>6</v>
      </c>
      <c r="H333" s="44">
        <v>2.4</v>
      </c>
      <c r="I333" s="44">
        <v>2.6840000000000002</v>
      </c>
      <c r="J333" s="45">
        <v>156</v>
      </c>
      <c r="K333" s="45" t="s">
        <v>63</v>
      </c>
      <c r="L333" s="46" t="s">
        <v>64</v>
      </c>
      <c r="M333" s="45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7"/>
      <c r="T333" s="47"/>
      <c r="U333" s="48" t="s">
        <v>65</v>
      </c>
      <c r="V333" s="49">
        <v>0</v>
      </c>
      <c r="W333" s="50">
        <f>IFERROR(IF(V333="",0,CEILING((V333/$H333),1)*$H333),"")</f>
        <v>0</v>
      </c>
      <c r="X333" s="51" t="str">
        <f>IFERROR(IF(W333=0,"",ROUNDUP(W333/H333,0)*0.00753),"")</f>
        <v/>
      </c>
      <c r="Y333" s="52"/>
      <c r="Z333" s="53"/>
      <c r="AD333" s="54"/>
      <c r="BA333" s="55" t="s">
        <v>1</v>
      </c>
    </row>
    <row r="334" spans="1:53" ht="27" customHeight="1" x14ac:dyDescent="0.25">
      <c r="A334" s="42" t="s">
        <v>483</v>
      </c>
      <c r="B334" s="42" t="s">
        <v>484</v>
      </c>
      <c r="C334" s="43">
        <v>4301051444</v>
      </c>
      <c r="D334" s="74">
        <v>4680115881969</v>
      </c>
      <c r="E334" s="73"/>
      <c r="F334" s="44">
        <v>0.4</v>
      </c>
      <c r="G334" s="45">
        <v>6</v>
      </c>
      <c r="H334" s="44">
        <v>2.4</v>
      </c>
      <c r="I334" s="44">
        <v>2.6</v>
      </c>
      <c r="J334" s="45">
        <v>156</v>
      </c>
      <c r="K334" s="45" t="s">
        <v>63</v>
      </c>
      <c r="L334" s="46" t="s">
        <v>64</v>
      </c>
      <c r="M334" s="45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7"/>
      <c r="T334" s="47"/>
      <c r="U334" s="48" t="s">
        <v>65</v>
      </c>
      <c r="V334" s="49">
        <v>0</v>
      </c>
      <c r="W334" s="50">
        <f>IFERROR(IF(V334="",0,CEILING((V334/$H334),1)*$H334),"")</f>
        <v>0</v>
      </c>
      <c r="X334" s="51" t="str">
        <f>IFERROR(IF(W334=0,"",ROUNDUP(W334/H334,0)*0.00753),"")</f>
        <v/>
      </c>
      <c r="Y334" s="52"/>
      <c r="Z334" s="53"/>
      <c r="AD334" s="54"/>
      <c r="BA334" s="55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6" t="s">
        <v>67</v>
      </c>
      <c r="V335" s="57">
        <f>IFERROR(V331/H331,"0")+IFERROR(V332/H332,"0")+IFERROR(V333/H333,"0")+IFERROR(V334/H334,"0")</f>
        <v>0</v>
      </c>
      <c r="W335" s="57">
        <f>IFERROR(W331/H331,"0")+IFERROR(W332/H332,"0")+IFERROR(W333/H333,"0")+IFERROR(W334/H334,"0")</f>
        <v>0</v>
      </c>
      <c r="X335" s="57">
        <f>IFERROR(IF(X331="",0,X331),"0")+IFERROR(IF(X332="",0,X332),"0")+IFERROR(IF(X333="",0,X333),"0")+IFERROR(IF(X334="",0,X334),"0")</f>
        <v>0</v>
      </c>
      <c r="Y335" s="58"/>
      <c r="Z335" s="58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6" t="s">
        <v>65</v>
      </c>
      <c r="V336" s="57">
        <f>IFERROR(SUM(V331:V334),"0")</f>
        <v>0</v>
      </c>
      <c r="W336" s="57">
        <f>IFERROR(SUM(W331:W334),"0")</f>
        <v>0</v>
      </c>
      <c r="X336" s="56"/>
      <c r="Y336" s="58"/>
      <c r="Z336" s="58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7"/>
      <c r="Z337" s="67"/>
    </row>
    <row r="338" spans="1:53" ht="27" customHeight="1" x14ac:dyDescent="0.25">
      <c r="A338" s="42" t="s">
        <v>485</v>
      </c>
      <c r="B338" s="42" t="s">
        <v>486</v>
      </c>
      <c r="C338" s="43">
        <v>4301060322</v>
      </c>
      <c r="D338" s="74">
        <v>4607091389357</v>
      </c>
      <c r="E338" s="73"/>
      <c r="F338" s="44">
        <v>1.3</v>
      </c>
      <c r="G338" s="45">
        <v>6</v>
      </c>
      <c r="H338" s="44">
        <v>7.8</v>
      </c>
      <c r="I338" s="44">
        <v>8.2799999999999994</v>
      </c>
      <c r="J338" s="45">
        <v>56</v>
      </c>
      <c r="K338" s="45" t="s">
        <v>98</v>
      </c>
      <c r="L338" s="46" t="s">
        <v>64</v>
      </c>
      <c r="M338" s="45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7"/>
      <c r="T338" s="47"/>
      <c r="U338" s="48" t="s">
        <v>65</v>
      </c>
      <c r="V338" s="49">
        <v>0</v>
      </c>
      <c r="W338" s="50">
        <f>IFERROR(IF(V338="",0,CEILING((V338/$H338),1)*$H338),"")</f>
        <v>0</v>
      </c>
      <c r="X338" s="51" t="str">
        <f>IFERROR(IF(W338=0,"",ROUNDUP(W338/H338,0)*0.02175),"")</f>
        <v/>
      </c>
      <c r="Y338" s="52"/>
      <c r="Z338" s="53"/>
      <c r="AD338" s="54"/>
      <c r="BA338" s="55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6" t="s">
        <v>67</v>
      </c>
      <c r="V339" s="57">
        <f>IFERROR(V338/H338,"0")</f>
        <v>0</v>
      </c>
      <c r="W339" s="57">
        <f>IFERROR(W338/H338,"0")</f>
        <v>0</v>
      </c>
      <c r="X339" s="57">
        <f>IFERROR(IF(X338="",0,X338),"0")</f>
        <v>0</v>
      </c>
      <c r="Y339" s="58"/>
      <c r="Z339" s="58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6" t="s">
        <v>65</v>
      </c>
      <c r="V340" s="57">
        <f>IFERROR(SUM(V338:V338),"0")</f>
        <v>0</v>
      </c>
      <c r="W340" s="57">
        <f>IFERROR(SUM(W338:W338),"0")</f>
        <v>0</v>
      </c>
      <c r="X340" s="56"/>
      <c r="Y340" s="58"/>
      <c r="Z340" s="58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1"/>
      <c r="Z341" s="41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6"/>
      <c r="Z342" s="66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7"/>
      <c r="Z343" s="67"/>
    </row>
    <row r="344" spans="1:53" ht="27" customHeight="1" x14ac:dyDescent="0.25">
      <c r="A344" s="42" t="s">
        <v>489</v>
      </c>
      <c r="B344" s="42" t="s">
        <v>490</v>
      </c>
      <c r="C344" s="43">
        <v>4301011428</v>
      </c>
      <c r="D344" s="74">
        <v>4607091389708</v>
      </c>
      <c r="E344" s="73"/>
      <c r="F344" s="44">
        <v>0.45</v>
      </c>
      <c r="G344" s="45">
        <v>6</v>
      </c>
      <c r="H344" s="44">
        <v>2.7</v>
      </c>
      <c r="I344" s="44">
        <v>2.9</v>
      </c>
      <c r="J344" s="45">
        <v>156</v>
      </c>
      <c r="K344" s="45" t="s">
        <v>63</v>
      </c>
      <c r="L344" s="46" t="s">
        <v>99</v>
      </c>
      <c r="M344" s="45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7"/>
      <c r="T344" s="47"/>
      <c r="U344" s="48" t="s">
        <v>65</v>
      </c>
      <c r="V344" s="49">
        <v>0</v>
      </c>
      <c r="W344" s="50">
        <f>IFERROR(IF(V344="",0,CEILING((V344/$H344),1)*$H344),"")</f>
        <v>0</v>
      </c>
      <c r="X344" s="51" t="str">
        <f>IFERROR(IF(W344=0,"",ROUNDUP(W344/H344,0)*0.00753),"")</f>
        <v/>
      </c>
      <c r="Y344" s="52"/>
      <c r="Z344" s="53"/>
      <c r="AD344" s="54"/>
      <c r="BA344" s="55" t="s">
        <v>1</v>
      </c>
    </row>
    <row r="345" spans="1:53" ht="27" customHeight="1" x14ac:dyDescent="0.25">
      <c r="A345" s="42" t="s">
        <v>491</v>
      </c>
      <c r="B345" s="42" t="s">
        <v>492</v>
      </c>
      <c r="C345" s="43">
        <v>4301011427</v>
      </c>
      <c r="D345" s="74">
        <v>4607091389692</v>
      </c>
      <c r="E345" s="73"/>
      <c r="F345" s="44">
        <v>0.45</v>
      </c>
      <c r="G345" s="45">
        <v>6</v>
      </c>
      <c r="H345" s="44">
        <v>2.7</v>
      </c>
      <c r="I345" s="44">
        <v>2.9</v>
      </c>
      <c r="J345" s="45">
        <v>156</v>
      </c>
      <c r="K345" s="45" t="s">
        <v>63</v>
      </c>
      <c r="L345" s="46" t="s">
        <v>99</v>
      </c>
      <c r="M345" s="45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7"/>
      <c r="T345" s="47"/>
      <c r="U345" s="48" t="s">
        <v>65</v>
      </c>
      <c r="V345" s="49">
        <v>0</v>
      </c>
      <c r="W345" s="50">
        <f>IFERROR(IF(V345="",0,CEILING((V345/$H345),1)*$H345),"")</f>
        <v>0</v>
      </c>
      <c r="X345" s="51" t="str">
        <f>IFERROR(IF(W345=0,"",ROUNDUP(W345/H345,0)*0.00753),"")</f>
        <v/>
      </c>
      <c r="Y345" s="52"/>
      <c r="Z345" s="53"/>
      <c r="AD345" s="54"/>
      <c r="BA345" s="55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6" t="s">
        <v>67</v>
      </c>
      <c r="V346" s="57">
        <f>IFERROR(V344/H344,"0")+IFERROR(V345/H345,"0")</f>
        <v>0</v>
      </c>
      <c r="W346" s="57">
        <f>IFERROR(W344/H344,"0")+IFERROR(W345/H345,"0")</f>
        <v>0</v>
      </c>
      <c r="X346" s="57">
        <f>IFERROR(IF(X344="",0,X344),"0")+IFERROR(IF(X345="",0,X345),"0")</f>
        <v>0</v>
      </c>
      <c r="Y346" s="58"/>
      <c r="Z346" s="58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6" t="s">
        <v>65</v>
      </c>
      <c r="V347" s="57">
        <f>IFERROR(SUM(V344:V345),"0")</f>
        <v>0</v>
      </c>
      <c r="W347" s="57">
        <f>IFERROR(SUM(W344:W345),"0")</f>
        <v>0</v>
      </c>
      <c r="X347" s="56"/>
      <c r="Y347" s="58"/>
      <c r="Z347" s="58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7"/>
      <c r="Z348" s="67"/>
    </row>
    <row r="349" spans="1:53" ht="27" customHeight="1" x14ac:dyDescent="0.25">
      <c r="A349" s="42" t="s">
        <v>493</v>
      </c>
      <c r="B349" s="42" t="s">
        <v>494</v>
      </c>
      <c r="C349" s="43">
        <v>4301031177</v>
      </c>
      <c r="D349" s="74">
        <v>4607091389753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0</v>
      </c>
      <c r="W349" s="50">
        <f t="shared" ref="W349:W361" si="15">IFERROR(IF(V349="",0,CEILING((V349/$H349),1)*$H349),"")</f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27" customHeight="1" x14ac:dyDescent="0.25">
      <c r="A350" s="42" t="s">
        <v>495</v>
      </c>
      <c r="B350" s="42" t="s">
        <v>496</v>
      </c>
      <c r="C350" s="43">
        <v>4301031174</v>
      </c>
      <c r="D350" s="74">
        <v>4607091389760</v>
      </c>
      <c r="E350" s="73"/>
      <c r="F350" s="44">
        <v>0.7</v>
      </c>
      <c r="G350" s="45">
        <v>6</v>
      </c>
      <c r="H350" s="44">
        <v>4.2</v>
      </c>
      <c r="I350" s="44">
        <v>4.43</v>
      </c>
      <c r="J350" s="45">
        <v>156</v>
      </c>
      <c r="K350" s="45" t="s">
        <v>63</v>
      </c>
      <c r="L350" s="46" t="s">
        <v>64</v>
      </c>
      <c r="M350" s="45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497</v>
      </c>
      <c r="B351" s="42" t="s">
        <v>498</v>
      </c>
      <c r="C351" s="43">
        <v>4301031175</v>
      </c>
      <c r="D351" s="74">
        <v>4607091389746</v>
      </c>
      <c r="E351" s="73"/>
      <c r="F351" s="44">
        <v>0.7</v>
      </c>
      <c r="G351" s="45">
        <v>6</v>
      </c>
      <c r="H351" s="44">
        <v>4.2</v>
      </c>
      <c r="I351" s="44">
        <v>4.43</v>
      </c>
      <c r="J351" s="45">
        <v>156</v>
      </c>
      <c r="K351" s="45" t="s">
        <v>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>IFERROR(IF(W351=0,"",ROUNDUP(W351/H351,0)*0.00753),"")</f>
        <v/>
      </c>
      <c r="Y351" s="52"/>
      <c r="Z351" s="53"/>
      <c r="AD351" s="54"/>
      <c r="BA351" s="55" t="s">
        <v>1</v>
      </c>
    </row>
    <row r="352" spans="1:53" ht="37.5" customHeight="1" x14ac:dyDescent="0.25">
      <c r="A352" s="42" t="s">
        <v>499</v>
      </c>
      <c r="B352" s="42" t="s">
        <v>500</v>
      </c>
      <c r="C352" s="43">
        <v>4301031236</v>
      </c>
      <c r="D352" s="74">
        <v>4680115882928</v>
      </c>
      <c r="E352" s="73"/>
      <c r="F352" s="44">
        <v>0.28000000000000003</v>
      </c>
      <c r="G352" s="45">
        <v>6</v>
      </c>
      <c r="H352" s="44">
        <v>1.68</v>
      </c>
      <c r="I352" s="44">
        <v>2.6</v>
      </c>
      <c r="J352" s="45">
        <v>156</v>
      </c>
      <c r="K352" s="45" t="s">
        <v>63</v>
      </c>
      <c r="L352" s="46" t="s">
        <v>64</v>
      </c>
      <c r="M352" s="45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>IFERROR(IF(W352=0,"",ROUNDUP(W352/H352,0)*0.00753),"")</f>
        <v/>
      </c>
      <c r="Y352" s="52"/>
      <c r="Z352" s="53"/>
      <c r="AD352" s="54"/>
      <c r="BA352" s="55" t="s">
        <v>1</v>
      </c>
    </row>
    <row r="353" spans="1:53" ht="27" customHeight="1" x14ac:dyDescent="0.25">
      <c r="A353" s="42" t="s">
        <v>501</v>
      </c>
      <c r="B353" s="42" t="s">
        <v>502</v>
      </c>
      <c r="C353" s="43">
        <v>4301031257</v>
      </c>
      <c r="D353" s="74">
        <v>4680115883147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166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ref="X353:X361" si="16">IFERROR(IF(W353=0,"",ROUNDUP(W353/H353,0)*0.00502),"")</f>
        <v/>
      </c>
      <c r="Y353" s="52"/>
      <c r="Z353" s="53"/>
      <c r="AD353" s="54"/>
      <c r="BA353" s="55" t="s">
        <v>1</v>
      </c>
    </row>
    <row r="354" spans="1:53" ht="27" customHeight="1" x14ac:dyDescent="0.25">
      <c r="A354" s="42" t="s">
        <v>503</v>
      </c>
      <c r="B354" s="42" t="s">
        <v>504</v>
      </c>
      <c r="C354" s="43">
        <v>4301031178</v>
      </c>
      <c r="D354" s="74">
        <v>4607091384338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166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37.5" customHeight="1" x14ac:dyDescent="0.25">
      <c r="A355" s="42" t="s">
        <v>505</v>
      </c>
      <c r="B355" s="42" t="s">
        <v>506</v>
      </c>
      <c r="C355" s="43">
        <v>4301031254</v>
      </c>
      <c r="D355" s="74">
        <v>4680115883154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166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37.5" customHeight="1" x14ac:dyDescent="0.25">
      <c r="A356" s="42" t="s">
        <v>507</v>
      </c>
      <c r="B356" s="42" t="s">
        <v>508</v>
      </c>
      <c r="C356" s="43">
        <v>4301031171</v>
      </c>
      <c r="D356" s="74">
        <v>4607091389524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166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509</v>
      </c>
      <c r="B357" s="42" t="s">
        <v>510</v>
      </c>
      <c r="C357" s="43">
        <v>4301031258</v>
      </c>
      <c r="D357" s="74">
        <v>4680115883161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166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511</v>
      </c>
      <c r="B358" s="42" t="s">
        <v>512</v>
      </c>
      <c r="C358" s="43">
        <v>4301031170</v>
      </c>
      <c r="D358" s="74">
        <v>4607091384345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166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513</v>
      </c>
      <c r="B359" s="42" t="s">
        <v>514</v>
      </c>
      <c r="C359" s="43">
        <v>4301031256</v>
      </c>
      <c r="D359" s="74">
        <v>4680115883178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166</v>
      </c>
      <c r="L359" s="46" t="s">
        <v>64</v>
      </c>
      <c r="M359" s="45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ht="27" customHeight="1" x14ac:dyDescent="0.25">
      <c r="A360" s="42" t="s">
        <v>515</v>
      </c>
      <c r="B360" s="42" t="s">
        <v>516</v>
      </c>
      <c r="C360" s="43">
        <v>4301031172</v>
      </c>
      <c r="D360" s="74">
        <v>4607091389531</v>
      </c>
      <c r="E360" s="73"/>
      <c r="F360" s="44">
        <v>0.35</v>
      </c>
      <c r="G360" s="45">
        <v>6</v>
      </c>
      <c r="H360" s="44">
        <v>2.1</v>
      </c>
      <c r="I360" s="44">
        <v>2.23</v>
      </c>
      <c r="J360" s="45">
        <v>234</v>
      </c>
      <c r="K360" s="45" t="s">
        <v>166</v>
      </c>
      <c r="L360" s="46" t="s">
        <v>64</v>
      </c>
      <c r="M360" s="45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7"/>
      <c r="T360" s="47"/>
      <c r="U360" s="48" t="s">
        <v>65</v>
      </c>
      <c r="V360" s="49">
        <v>0</v>
      </c>
      <c r="W360" s="50">
        <f t="shared" si="15"/>
        <v>0</v>
      </c>
      <c r="X360" s="51" t="str">
        <f t="shared" si="16"/>
        <v/>
      </c>
      <c r="Y360" s="52"/>
      <c r="Z360" s="53"/>
      <c r="AD360" s="54"/>
      <c r="BA360" s="55" t="s">
        <v>1</v>
      </c>
    </row>
    <row r="361" spans="1:53" ht="27" customHeight="1" x14ac:dyDescent="0.25">
      <c r="A361" s="42" t="s">
        <v>517</v>
      </c>
      <c r="B361" s="42" t="s">
        <v>518</v>
      </c>
      <c r="C361" s="43">
        <v>4301031255</v>
      </c>
      <c r="D361" s="74">
        <v>4680115883185</v>
      </c>
      <c r="E361" s="73"/>
      <c r="F361" s="44">
        <v>0.28000000000000003</v>
      </c>
      <c r="G361" s="45">
        <v>6</v>
      </c>
      <c r="H361" s="44">
        <v>1.68</v>
      </c>
      <c r="I361" s="44">
        <v>1.81</v>
      </c>
      <c r="J361" s="45">
        <v>234</v>
      </c>
      <c r="K361" s="45" t="s">
        <v>166</v>
      </c>
      <c r="L361" s="46" t="s">
        <v>64</v>
      </c>
      <c r="M361" s="45">
        <v>45</v>
      </c>
      <c r="N361" s="92" t="s">
        <v>519</v>
      </c>
      <c r="O361" s="72"/>
      <c r="P361" s="72"/>
      <c r="Q361" s="72"/>
      <c r="R361" s="73"/>
      <c r="S361" s="47"/>
      <c r="T361" s="47"/>
      <c r="U361" s="48" t="s">
        <v>65</v>
      </c>
      <c r="V361" s="49">
        <v>0</v>
      </c>
      <c r="W361" s="50">
        <f t="shared" si="15"/>
        <v>0</v>
      </c>
      <c r="X361" s="51" t="str">
        <f t="shared" si="16"/>
        <v/>
      </c>
      <c r="Y361" s="52"/>
      <c r="Z361" s="53"/>
      <c r="AD361" s="54"/>
      <c r="BA361" s="55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6" t="s">
        <v>67</v>
      </c>
      <c r="V362" s="5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5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5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58"/>
      <c r="Z362" s="58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6" t="s">
        <v>65</v>
      </c>
      <c r="V363" s="57">
        <f>IFERROR(SUM(V349:V361),"0")</f>
        <v>0</v>
      </c>
      <c r="W363" s="57">
        <f>IFERROR(SUM(W349:W361),"0")</f>
        <v>0</v>
      </c>
      <c r="X363" s="56"/>
      <c r="Y363" s="58"/>
      <c r="Z363" s="58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7"/>
      <c r="Z364" s="67"/>
    </row>
    <row r="365" spans="1:53" ht="27" customHeight="1" x14ac:dyDescent="0.25">
      <c r="A365" s="42" t="s">
        <v>520</v>
      </c>
      <c r="B365" s="42" t="s">
        <v>521</v>
      </c>
      <c r="C365" s="43">
        <v>4301051258</v>
      </c>
      <c r="D365" s="74">
        <v>4607091389685</v>
      </c>
      <c r="E365" s="73"/>
      <c r="F365" s="44">
        <v>1.3</v>
      </c>
      <c r="G365" s="45">
        <v>6</v>
      </c>
      <c r="H365" s="44">
        <v>7.8</v>
      </c>
      <c r="I365" s="44">
        <v>8.3460000000000001</v>
      </c>
      <c r="J365" s="45">
        <v>56</v>
      </c>
      <c r="K365" s="45" t="s">
        <v>98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IFERROR(IF(W365=0,"",ROUNDUP(W365/H365,0)*0.02175),"")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522</v>
      </c>
      <c r="B366" s="42" t="s">
        <v>523</v>
      </c>
      <c r="C366" s="43">
        <v>4301051431</v>
      </c>
      <c r="D366" s="74">
        <v>4607091389654</v>
      </c>
      <c r="E366" s="73"/>
      <c r="F366" s="44">
        <v>0.33</v>
      </c>
      <c r="G366" s="45">
        <v>6</v>
      </c>
      <c r="H366" s="44">
        <v>1.98</v>
      </c>
      <c r="I366" s="44">
        <v>2.258</v>
      </c>
      <c r="J366" s="45">
        <v>156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IFERROR(IF(W366=0,"",ROUNDUP(W366/H366,0)*0.00753),"")</f>
        <v/>
      </c>
      <c r="Y366" s="52"/>
      <c r="Z366" s="53"/>
      <c r="AD366" s="54"/>
      <c r="BA366" s="55" t="s">
        <v>1</v>
      </c>
    </row>
    <row r="367" spans="1:53" ht="27" customHeight="1" x14ac:dyDescent="0.25">
      <c r="A367" s="42" t="s">
        <v>524</v>
      </c>
      <c r="B367" s="42" t="s">
        <v>525</v>
      </c>
      <c r="C367" s="43">
        <v>4301051284</v>
      </c>
      <c r="D367" s="74">
        <v>4607091384352</v>
      </c>
      <c r="E367" s="73"/>
      <c r="F367" s="44">
        <v>0.6</v>
      </c>
      <c r="G367" s="45">
        <v>4</v>
      </c>
      <c r="H367" s="44">
        <v>2.4</v>
      </c>
      <c r="I367" s="44">
        <v>2.6459999999999999</v>
      </c>
      <c r="J367" s="45">
        <v>120</v>
      </c>
      <c r="K367" s="45" t="s">
        <v>63</v>
      </c>
      <c r="L367" s="46" t="s">
        <v>128</v>
      </c>
      <c r="M367" s="45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7"/>
      <c r="T367" s="47"/>
      <c r="U367" s="48" t="s">
        <v>65</v>
      </c>
      <c r="V367" s="49">
        <v>0</v>
      </c>
      <c r="W367" s="50">
        <f>IFERROR(IF(V367="",0,CEILING((V367/$H367),1)*$H367),"")</f>
        <v>0</v>
      </c>
      <c r="X367" s="51" t="str">
        <f>IFERROR(IF(W367=0,"",ROUNDUP(W367/H367,0)*0.00937),"")</f>
        <v/>
      </c>
      <c r="Y367" s="52"/>
      <c r="Z367" s="53"/>
      <c r="AD367" s="54"/>
      <c r="BA367" s="55" t="s">
        <v>1</v>
      </c>
    </row>
    <row r="368" spans="1:53" ht="27" customHeight="1" x14ac:dyDescent="0.25">
      <c r="A368" s="42" t="s">
        <v>526</v>
      </c>
      <c r="B368" s="42" t="s">
        <v>527</v>
      </c>
      <c r="C368" s="43">
        <v>4301051257</v>
      </c>
      <c r="D368" s="74">
        <v>4607091389661</v>
      </c>
      <c r="E368" s="73"/>
      <c r="F368" s="44">
        <v>0.55000000000000004</v>
      </c>
      <c r="G368" s="45">
        <v>4</v>
      </c>
      <c r="H368" s="44">
        <v>2.2000000000000002</v>
      </c>
      <c r="I368" s="44">
        <v>2.492</v>
      </c>
      <c r="J368" s="45">
        <v>120</v>
      </c>
      <c r="K368" s="45" t="s">
        <v>63</v>
      </c>
      <c r="L368" s="46" t="s">
        <v>128</v>
      </c>
      <c r="M368" s="45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7"/>
      <c r="T368" s="47"/>
      <c r="U368" s="48" t="s">
        <v>65</v>
      </c>
      <c r="V368" s="49">
        <v>0</v>
      </c>
      <c r="W368" s="50">
        <f>IFERROR(IF(V368="",0,CEILING((V368/$H368),1)*$H368),"")</f>
        <v>0</v>
      </c>
      <c r="X368" s="51" t="str">
        <f>IFERROR(IF(W368=0,"",ROUNDUP(W368/H368,0)*0.00937),"")</f>
        <v/>
      </c>
      <c r="Y368" s="52"/>
      <c r="Z368" s="53"/>
      <c r="AD368" s="54"/>
      <c r="BA368" s="55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6" t="s">
        <v>67</v>
      </c>
      <c r="V369" s="57">
        <f>IFERROR(V365/H365,"0")+IFERROR(V366/H366,"0")+IFERROR(V367/H367,"0")+IFERROR(V368/H368,"0")</f>
        <v>0</v>
      </c>
      <c r="W369" s="57">
        <f>IFERROR(W365/H365,"0")+IFERROR(W366/H366,"0")+IFERROR(W367/H367,"0")+IFERROR(W368/H368,"0")</f>
        <v>0</v>
      </c>
      <c r="X369" s="57">
        <f>IFERROR(IF(X365="",0,X365),"0")+IFERROR(IF(X366="",0,X366),"0")+IFERROR(IF(X367="",0,X367),"0")+IFERROR(IF(X368="",0,X368),"0")</f>
        <v>0</v>
      </c>
      <c r="Y369" s="58"/>
      <c r="Z369" s="58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6" t="s">
        <v>65</v>
      </c>
      <c r="V370" s="57">
        <f>IFERROR(SUM(V365:V368),"0")</f>
        <v>0</v>
      </c>
      <c r="W370" s="57">
        <f>IFERROR(SUM(W365:W368),"0")</f>
        <v>0</v>
      </c>
      <c r="X370" s="56"/>
      <c r="Y370" s="58"/>
      <c r="Z370" s="58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7"/>
      <c r="Z371" s="67"/>
    </row>
    <row r="372" spans="1:53" ht="27" customHeight="1" x14ac:dyDescent="0.25">
      <c r="A372" s="42" t="s">
        <v>528</v>
      </c>
      <c r="B372" s="42" t="s">
        <v>529</v>
      </c>
      <c r="C372" s="43">
        <v>4301060352</v>
      </c>
      <c r="D372" s="74">
        <v>4680115881648</v>
      </c>
      <c r="E372" s="73"/>
      <c r="F372" s="44">
        <v>1</v>
      </c>
      <c r="G372" s="45">
        <v>4</v>
      </c>
      <c r="H372" s="44">
        <v>4</v>
      </c>
      <c r="I372" s="44">
        <v>4.4039999999999999</v>
      </c>
      <c r="J372" s="45">
        <v>104</v>
      </c>
      <c r="K372" s="45" t="s">
        <v>98</v>
      </c>
      <c r="L372" s="46" t="s">
        <v>64</v>
      </c>
      <c r="M372" s="45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7"/>
      <c r="T372" s="47"/>
      <c r="U372" s="48" t="s">
        <v>65</v>
      </c>
      <c r="V372" s="49">
        <v>0</v>
      </c>
      <c r="W372" s="50">
        <f>IFERROR(IF(V372="",0,CEILING((V372/$H372),1)*$H372),"")</f>
        <v>0</v>
      </c>
      <c r="X372" s="51" t="str">
        <f>IFERROR(IF(W372=0,"",ROUNDUP(W372/H372,0)*0.01196),"")</f>
        <v/>
      </c>
      <c r="Y372" s="52"/>
      <c r="Z372" s="53"/>
      <c r="AD372" s="54"/>
      <c r="BA372" s="55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6" t="s">
        <v>67</v>
      </c>
      <c r="V373" s="57">
        <f>IFERROR(V372/H372,"0")</f>
        <v>0</v>
      </c>
      <c r="W373" s="57">
        <f>IFERROR(W372/H372,"0")</f>
        <v>0</v>
      </c>
      <c r="X373" s="57">
        <f>IFERROR(IF(X372="",0,X372),"0")</f>
        <v>0</v>
      </c>
      <c r="Y373" s="58"/>
      <c r="Z373" s="58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6" t="s">
        <v>65</v>
      </c>
      <c r="V374" s="57">
        <f>IFERROR(SUM(V372:V372),"0")</f>
        <v>0</v>
      </c>
      <c r="W374" s="57">
        <f>IFERROR(SUM(W372:W372),"0")</f>
        <v>0</v>
      </c>
      <c r="X374" s="56"/>
      <c r="Y374" s="58"/>
      <c r="Z374" s="58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7"/>
      <c r="Z375" s="67"/>
    </row>
    <row r="376" spans="1:53" ht="27" customHeight="1" x14ac:dyDescent="0.25">
      <c r="A376" s="42" t="s">
        <v>530</v>
      </c>
      <c r="B376" s="42" t="s">
        <v>531</v>
      </c>
      <c r="C376" s="43">
        <v>4301170009</v>
      </c>
      <c r="D376" s="74">
        <v>4680115882997</v>
      </c>
      <c r="E376" s="73"/>
      <c r="F376" s="44">
        <v>0.13</v>
      </c>
      <c r="G376" s="45">
        <v>10</v>
      </c>
      <c r="H376" s="44">
        <v>1.3</v>
      </c>
      <c r="I376" s="44">
        <v>1.46</v>
      </c>
      <c r="J376" s="45">
        <v>200</v>
      </c>
      <c r="K376" s="45" t="s">
        <v>532</v>
      </c>
      <c r="L376" s="46" t="s">
        <v>533</v>
      </c>
      <c r="M376" s="45">
        <v>150</v>
      </c>
      <c r="N376" s="92" t="s">
        <v>534</v>
      </c>
      <c r="O376" s="72"/>
      <c r="P376" s="72"/>
      <c r="Q376" s="72"/>
      <c r="R376" s="73"/>
      <c r="S376" s="47"/>
      <c r="T376" s="47"/>
      <c r="U376" s="48" t="s">
        <v>65</v>
      </c>
      <c r="V376" s="49">
        <v>0</v>
      </c>
      <c r="W376" s="50">
        <f>IFERROR(IF(V376="",0,CEILING((V376/$H376),1)*$H376),"")</f>
        <v>0</v>
      </c>
      <c r="X376" s="51" t="str">
        <f>IFERROR(IF(W376=0,"",ROUNDUP(W376/H376,0)*0.00673),"")</f>
        <v/>
      </c>
      <c r="Y376" s="52"/>
      <c r="Z376" s="53"/>
      <c r="AD376" s="54"/>
      <c r="BA376" s="55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6" t="s">
        <v>67</v>
      </c>
      <c r="V377" s="57">
        <f>IFERROR(V376/H376,"0")</f>
        <v>0</v>
      </c>
      <c r="W377" s="57">
        <f>IFERROR(W376/H376,"0")</f>
        <v>0</v>
      </c>
      <c r="X377" s="57">
        <f>IFERROR(IF(X376="",0,X376),"0")</f>
        <v>0</v>
      </c>
      <c r="Y377" s="58"/>
      <c r="Z377" s="58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6" t="s">
        <v>65</v>
      </c>
      <c r="V378" s="57">
        <f>IFERROR(SUM(V376:V376),"0")</f>
        <v>0</v>
      </c>
      <c r="W378" s="57">
        <f>IFERROR(SUM(W376:W376),"0")</f>
        <v>0</v>
      </c>
      <c r="X378" s="56"/>
      <c r="Y378" s="58"/>
      <c r="Z378" s="58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6"/>
      <c r="Z379" s="66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7"/>
      <c r="Z380" s="67"/>
    </row>
    <row r="381" spans="1:53" ht="27" customHeight="1" x14ac:dyDescent="0.25">
      <c r="A381" s="42" t="s">
        <v>536</v>
      </c>
      <c r="B381" s="42" t="s">
        <v>537</v>
      </c>
      <c r="C381" s="43">
        <v>4301020196</v>
      </c>
      <c r="D381" s="74">
        <v>4607091389388</v>
      </c>
      <c r="E381" s="73"/>
      <c r="F381" s="44">
        <v>1.3</v>
      </c>
      <c r="G381" s="45">
        <v>4</v>
      </c>
      <c r="H381" s="44">
        <v>5.2</v>
      </c>
      <c r="I381" s="44">
        <v>5.6079999999999997</v>
      </c>
      <c r="J381" s="45">
        <v>104</v>
      </c>
      <c r="K381" s="45" t="s">
        <v>98</v>
      </c>
      <c r="L381" s="46" t="s">
        <v>128</v>
      </c>
      <c r="M381" s="45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7"/>
      <c r="T381" s="47"/>
      <c r="U381" s="48" t="s">
        <v>65</v>
      </c>
      <c r="V381" s="49">
        <v>0</v>
      </c>
      <c r="W381" s="50">
        <f>IFERROR(IF(V381="",0,CEILING((V381/$H381),1)*$H381),"")</f>
        <v>0</v>
      </c>
      <c r="X381" s="51" t="str">
        <f>IFERROR(IF(W381=0,"",ROUNDUP(W381/H381,0)*0.01196),"")</f>
        <v/>
      </c>
      <c r="Y381" s="52"/>
      <c r="Z381" s="53"/>
      <c r="AD381" s="54"/>
      <c r="BA381" s="55" t="s">
        <v>1</v>
      </c>
    </row>
    <row r="382" spans="1:53" ht="27" customHeight="1" x14ac:dyDescent="0.25">
      <c r="A382" s="42" t="s">
        <v>538</v>
      </c>
      <c r="B382" s="42" t="s">
        <v>539</v>
      </c>
      <c r="C382" s="43">
        <v>4301020185</v>
      </c>
      <c r="D382" s="74">
        <v>4607091389364</v>
      </c>
      <c r="E382" s="73"/>
      <c r="F382" s="44">
        <v>0.42</v>
      </c>
      <c r="G382" s="45">
        <v>6</v>
      </c>
      <c r="H382" s="44">
        <v>2.52</v>
      </c>
      <c r="I382" s="44">
        <v>2.75</v>
      </c>
      <c r="J382" s="45">
        <v>156</v>
      </c>
      <c r="K382" s="45" t="s">
        <v>63</v>
      </c>
      <c r="L382" s="46" t="s">
        <v>128</v>
      </c>
      <c r="M382" s="45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7"/>
      <c r="T382" s="47"/>
      <c r="U382" s="48" t="s">
        <v>65</v>
      </c>
      <c r="V382" s="49">
        <v>0</v>
      </c>
      <c r="W382" s="50">
        <f>IFERROR(IF(V382="",0,CEILING((V382/$H382),1)*$H382),"")</f>
        <v>0</v>
      </c>
      <c r="X382" s="51" t="str">
        <f>IFERROR(IF(W382=0,"",ROUNDUP(W382/H382,0)*0.00753),"")</f>
        <v/>
      </c>
      <c r="Y382" s="52"/>
      <c r="Z382" s="53"/>
      <c r="AD382" s="54"/>
      <c r="BA382" s="55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6" t="s">
        <v>67</v>
      </c>
      <c r="V383" s="57">
        <f>IFERROR(V381/H381,"0")+IFERROR(V382/H382,"0")</f>
        <v>0</v>
      </c>
      <c r="W383" s="57">
        <f>IFERROR(W381/H381,"0")+IFERROR(W382/H382,"0")</f>
        <v>0</v>
      </c>
      <c r="X383" s="57">
        <f>IFERROR(IF(X381="",0,X381),"0")+IFERROR(IF(X382="",0,X382),"0")</f>
        <v>0</v>
      </c>
      <c r="Y383" s="58"/>
      <c r="Z383" s="58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6" t="s">
        <v>65</v>
      </c>
      <c r="V384" s="57">
        <f>IFERROR(SUM(V381:V382),"0")</f>
        <v>0</v>
      </c>
      <c r="W384" s="57">
        <f>IFERROR(SUM(W381:W382),"0")</f>
        <v>0</v>
      </c>
      <c r="X384" s="56"/>
      <c r="Y384" s="58"/>
      <c r="Z384" s="58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7"/>
      <c r="Z385" s="67"/>
    </row>
    <row r="386" spans="1:53" ht="27" customHeight="1" x14ac:dyDescent="0.25">
      <c r="A386" s="42" t="s">
        <v>540</v>
      </c>
      <c r="B386" s="42" t="s">
        <v>541</v>
      </c>
      <c r="C386" s="43">
        <v>4301031212</v>
      </c>
      <c r="D386" s="74">
        <v>4607091389739</v>
      </c>
      <c r="E386" s="73"/>
      <c r="F386" s="44">
        <v>0.7</v>
      </c>
      <c r="G386" s="45">
        <v>6</v>
      </c>
      <c r="H386" s="44">
        <v>4.2</v>
      </c>
      <c r="I386" s="44">
        <v>4.43</v>
      </c>
      <c r="J386" s="45">
        <v>156</v>
      </c>
      <c r="K386" s="45" t="s">
        <v>63</v>
      </c>
      <c r="L386" s="46" t="s">
        <v>99</v>
      </c>
      <c r="M386" s="45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ref="W386:W392" si="17">IFERROR(IF(V386="",0,CEILING((V386/$H386),1)*$H386),"")</f>
        <v>0</v>
      </c>
      <c r="X386" s="51" t="str">
        <f>IFERROR(IF(W386=0,"",ROUNDUP(W386/H386,0)*0.00753),"")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542</v>
      </c>
      <c r="B387" s="42" t="s">
        <v>543</v>
      </c>
      <c r="C387" s="43">
        <v>4301031247</v>
      </c>
      <c r="D387" s="74">
        <v>4680115883048</v>
      </c>
      <c r="E387" s="73"/>
      <c r="F387" s="44">
        <v>1</v>
      </c>
      <c r="G387" s="45">
        <v>4</v>
      </c>
      <c r="H387" s="44">
        <v>4</v>
      </c>
      <c r="I387" s="44">
        <v>4.21</v>
      </c>
      <c r="J387" s="45">
        <v>120</v>
      </c>
      <c r="K387" s="45" t="s">
        <v>63</v>
      </c>
      <c r="L387" s="46" t="s">
        <v>64</v>
      </c>
      <c r="M387" s="45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IFERROR(IF(W387=0,"",ROUNDUP(W387/H387,0)*0.00937),"")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544</v>
      </c>
      <c r="B388" s="42" t="s">
        <v>545</v>
      </c>
      <c r="C388" s="43">
        <v>4301031176</v>
      </c>
      <c r="D388" s="74">
        <v>4607091389425</v>
      </c>
      <c r="E388" s="73"/>
      <c r="F388" s="44">
        <v>0.35</v>
      </c>
      <c r="G388" s="45">
        <v>6</v>
      </c>
      <c r="H388" s="44">
        <v>2.1</v>
      </c>
      <c r="I388" s="44">
        <v>2.23</v>
      </c>
      <c r="J388" s="45">
        <v>234</v>
      </c>
      <c r="K388" s="45" t="s">
        <v>166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546</v>
      </c>
      <c r="B389" s="42" t="s">
        <v>547</v>
      </c>
      <c r="C389" s="43">
        <v>4301031215</v>
      </c>
      <c r="D389" s="74">
        <v>4680115882911</v>
      </c>
      <c r="E389" s="73"/>
      <c r="F389" s="44">
        <v>0.4</v>
      </c>
      <c r="G389" s="45">
        <v>6</v>
      </c>
      <c r="H389" s="44">
        <v>2.4</v>
      </c>
      <c r="I389" s="44">
        <v>2.5299999999999998</v>
      </c>
      <c r="J389" s="45">
        <v>234</v>
      </c>
      <c r="K389" s="45" t="s">
        <v>166</v>
      </c>
      <c r="L389" s="46" t="s">
        <v>64</v>
      </c>
      <c r="M389" s="45">
        <v>40</v>
      </c>
      <c r="N389" s="92" t="s">
        <v>548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549</v>
      </c>
      <c r="B390" s="42" t="s">
        <v>550</v>
      </c>
      <c r="C390" s="43">
        <v>4301031167</v>
      </c>
      <c r="D390" s="74">
        <v>4680115880771</v>
      </c>
      <c r="E390" s="73"/>
      <c r="F390" s="44">
        <v>0.28000000000000003</v>
      </c>
      <c r="G390" s="45">
        <v>6</v>
      </c>
      <c r="H390" s="44">
        <v>1.68</v>
      </c>
      <c r="I390" s="44">
        <v>1.81</v>
      </c>
      <c r="J390" s="45">
        <v>234</v>
      </c>
      <c r="K390" s="45" t="s">
        <v>166</v>
      </c>
      <c r="L390" s="46" t="s">
        <v>64</v>
      </c>
      <c r="M390" s="45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ht="27" customHeight="1" x14ac:dyDescent="0.25">
      <c r="A391" s="42" t="s">
        <v>551</v>
      </c>
      <c r="B391" s="42" t="s">
        <v>552</v>
      </c>
      <c r="C391" s="43">
        <v>4301031173</v>
      </c>
      <c r="D391" s="74">
        <v>4607091389500</v>
      </c>
      <c r="E391" s="73"/>
      <c r="F391" s="44">
        <v>0.35</v>
      </c>
      <c r="G391" s="45">
        <v>6</v>
      </c>
      <c r="H391" s="44">
        <v>2.1</v>
      </c>
      <c r="I391" s="44">
        <v>2.23</v>
      </c>
      <c r="J391" s="45">
        <v>234</v>
      </c>
      <c r="K391" s="45" t="s">
        <v>166</v>
      </c>
      <c r="L391" s="46" t="s">
        <v>64</v>
      </c>
      <c r="M391" s="45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7"/>
      <c r="T391" s="47"/>
      <c r="U391" s="48" t="s">
        <v>65</v>
      </c>
      <c r="V391" s="49">
        <v>0</v>
      </c>
      <c r="W391" s="50">
        <f t="shared" si="17"/>
        <v>0</v>
      </c>
      <c r="X391" s="51" t="str">
        <f>IFERROR(IF(W391=0,"",ROUNDUP(W391/H391,0)*0.00502),"")</f>
        <v/>
      </c>
      <c r="Y391" s="52"/>
      <c r="Z391" s="53"/>
      <c r="AD391" s="54"/>
      <c r="BA391" s="55" t="s">
        <v>1</v>
      </c>
    </row>
    <row r="392" spans="1:53" ht="27" customHeight="1" x14ac:dyDescent="0.25">
      <c r="A392" s="42" t="s">
        <v>553</v>
      </c>
      <c r="B392" s="42" t="s">
        <v>554</v>
      </c>
      <c r="C392" s="43">
        <v>4301031103</v>
      </c>
      <c r="D392" s="74">
        <v>4680115881983</v>
      </c>
      <c r="E392" s="73"/>
      <c r="F392" s="44">
        <v>0.28000000000000003</v>
      </c>
      <c r="G392" s="45">
        <v>4</v>
      </c>
      <c r="H392" s="44">
        <v>1.1200000000000001</v>
      </c>
      <c r="I392" s="44">
        <v>1.252</v>
      </c>
      <c r="J392" s="45">
        <v>234</v>
      </c>
      <c r="K392" s="45" t="s">
        <v>166</v>
      </c>
      <c r="L392" s="46" t="s">
        <v>64</v>
      </c>
      <c r="M392" s="45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7"/>
      <c r="T392" s="47"/>
      <c r="U392" s="48" t="s">
        <v>65</v>
      </c>
      <c r="V392" s="49">
        <v>0</v>
      </c>
      <c r="W392" s="50">
        <f t="shared" si="17"/>
        <v>0</v>
      </c>
      <c r="X392" s="51" t="str">
        <f>IFERROR(IF(W392=0,"",ROUNDUP(W392/H392,0)*0.00502),"")</f>
        <v/>
      </c>
      <c r="Y392" s="52"/>
      <c r="Z392" s="53"/>
      <c r="AD392" s="54"/>
      <c r="BA392" s="55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6" t="s">
        <v>67</v>
      </c>
      <c r="V393" s="57">
        <f>IFERROR(V386/H386,"0")+IFERROR(V387/H387,"0")+IFERROR(V388/H388,"0")+IFERROR(V389/H389,"0")+IFERROR(V390/H390,"0")+IFERROR(V391/H391,"0")+IFERROR(V392/H392,"0")</f>
        <v>0</v>
      </c>
      <c r="W393" s="57">
        <f>IFERROR(W386/H386,"0")+IFERROR(W387/H387,"0")+IFERROR(W388/H388,"0")+IFERROR(W389/H389,"0")+IFERROR(W390/H390,"0")+IFERROR(W391/H391,"0")+IFERROR(W392/H392,"0")</f>
        <v>0</v>
      </c>
      <c r="X393" s="57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58"/>
      <c r="Z393" s="58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6" t="s">
        <v>65</v>
      </c>
      <c r="V394" s="57">
        <f>IFERROR(SUM(V386:V392),"0")</f>
        <v>0</v>
      </c>
      <c r="W394" s="57">
        <f>IFERROR(SUM(W386:W392),"0")</f>
        <v>0</v>
      </c>
      <c r="X394" s="56"/>
      <c r="Y394" s="58"/>
      <c r="Z394" s="58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7"/>
      <c r="Z395" s="67"/>
    </row>
    <row r="396" spans="1:53" ht="27" customHeight="1" x14ac:dyDescent="0.25">
      <c r="A396" s="42" t="s">
        <v>555</v>
      </c>
      <c r="B396" s="42" t="s">
        <v>556</v>
      </c>
      <c r="C396" s="43">
        <v>4301170008</v>
      </c>
      <c r="D396" s="74">
        <v>4680115882980</v>
      </c>
      <c r="E396" s="73"/>
      <c r="F396" s="44">
        <v>0.13</v>
      </c>
      <c r="G396" s="45">
        <v>10</v>
      </c>
      <c r="H396" s="44">
        <v>1.3</v>
      </c>
      <c r="I396" s="44">
        <v>1.46</v>
      </c>
      <c r="J396" s="45">
        <v>200</v>
      </c>
      <c r="K396" s="45" t="s">
        <v>532</v>
      </c>
      <c r="L396" s="46" t="s">
        <v>533</v>
      </c>
      <c r="M396" s="45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7"/>
      <c r="T396" s="47"/>
      <c r="U396" s="48" t="s">
        <v>65</v>
      </c>
      <c r="V396" s="49">
        <v>0</v>
      </c>
      <c r="W396" s="50">
        <f>IFERROR(IF(V396="",0,CEILING((V396/$H396),1)*$H396),"")</f>
        <v>0</v>
      </c>
      <c r="X396" s="51" t="str">
        <f>IFERROR(IF(W396=0,"",ROUNDUP(W396/H396,0)*0.00673),"")</f>
        <v/>
      </c>
      <c r="Y396" s="52"/>
      <c r="Z396" s="53"/>
      <c r="AD396" s="54"/>
      <c r="BA396" s="55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6" t="s">
        <v>67</v>
      </c>
      <c r="V397" s="57">
        <f>IFERROR(V396/H396,"0")</f>
        <v>0</v>
      </c>
      <c r="W397" s="57">
        <f>IFERROR(W396/H396,"0")</f>
        <v>0</v>
      </c>
      <c r="X397" s="57">
        <f>IFERROR(IF(X396="",0,X396),"0")</f>
        <v>0</v>
      </c>
      <c r="Y397" s="58"/>
      <c r="Z397" s="58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6" t="s">
        <v>65</v>
      </c>
      <c r="V398" s="57">
        <f>IFERROR(SUM(V396:V396),"0")</f>
        <v>0</v>
      </c>
      <c r="W398" s="57">
        <f>IFERROR(SUM(W396:W396),"0")</f>
        <v>0</v>
      </c>
      <c r="X398" s="56"/>
      <c r="Y398" s="58"/>
      <c r="Z398" s="58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1"/>
      <c r="Z399" s="41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6"/>
      <c r="Z400" s="66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7"/>
      <c r="Z401" s="67"/>
    </row>
    <row r="402" spans="1:53" ht="27" customHeight="1" x14ac:dyDescent="0.25">
      <c r="A402" s="42" t="s">
        <v>558</v>
      </c>
      <c r="B402" s="42" t="s">
        <v>559</v>
      </c>
      <c r="C402" s="43">
        <v>4301011371</v>
      </c>
      <c r="D402" s="74">
        <v>4607091389067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128</v>
      </c>
      <c r="M402" s="45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ref="W402:W410" si="18">IFERROR(IF(V402="",0,CEILING((V402/$H402),1)*$H402),"")</f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560</v>
      </c>
      <c r="B403" s="42" t="s">
        <v>561</v>
      </c>
      <c r="C403" s="43">
        <v>4301011363</v>
      </c>
      <c r="D403" s="74">
        <v>4607091383522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600</v>
      </c>
      <c r="W403" s="50">
        <f t="shared" si="18"/>
        <v>601.92000000000007</v>
      </c>
      <c r="X403" s="51">
        <f>IFERROR(IF(W403=0,"",ROUNDUP(W403/H403,0)*0.01196),"")</f>
        <v>1.36344</v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562</v>
      </c>
      <c r="B404" s="42" t="s">
        <v>563</v>
      </c>
      <c r="C404" s="43">
        <v>4301011431</v>
      </c>
      <c r="D404" s="74">
        <v>4607091384437</v>
      </c>
      <c r="E404" s="73"/>
      <c r="F404" s="44">
        <v>0.88</v>
      </c>
      <c r="G404" s="45">
        <v>6</v>
      </c>
      <c r="H404" s="44">
        <v>5.28</v>
      </c>
      <c r="I404" s="44">
        <v>5.64</v>
      </c>
      <c r="J404" s="45">
        <v>104</v>
      </c>
      <c r="K404" s="45" t="s">
        <v>98</v>
      </c>
      <c r="L404" s="46" t="s">
        <v>99</v>
      </c>
      <c r="M404" s="45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IFERROR(IF(W404=0,"",ROUNDUP(W404/H404,0)*0.01196),"")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564</v>
      </c>
      <c r="B405" s="42" t="s">
        <v>565</v>
      </c>
      <c r="C405" s="43">
        <v>4301011365</v>
      </c>
      <c r="D405" s="74">
        <v>4607091389104</v>
      </c>
      <c r="E405" s="73"/>
      <c r="F405" s="44">
        <v>0.88</v>
      </c>
      <c r="G405" s="45">
        <v>6</v>
      </c>
      <c r="H405" s="44">
        <v>5.28</v>
      </c>
      <c r="I405" s="44">
        <v>5.64</v>
      </c>
      <c r="J405" s="45">
        <v>104</v>
      </c>
      <c r="K405" s="45" t="s">
        <v>98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IFERROR(IF(W405=0,"",ROUNDUP(W405/H405,0)*0.01196),"")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566</v>
      </c>
      <c r="B406" s="42" t="s">
        <v>567</v>
      </c>
      <c r="C406" s="43">
        <v>4301011367</v>
      </c>
      <c r="D406" s="74">
        <v>4680115880603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568</v>
      </c>
      <c r="B407" s="42" t="s">
        <v>569</v>
      </c>
      <c r="C407" s="43">
        <v>4301011168</v>
      </c>
      <c r="D407" s="74">
        <v>4607091389999</v>
      </c>
      <c r="E407" s="73"/>
      <c r="F407" s="44">
        <v>0.6</v>
      </c>
      <c r="G407" s="45">
        <v>6</v>
      </c>
      <c r="H407" s="44">
        <v>3.6</v>
      </c>
      <c r="I407" s="44">
        <v>3.84</v>
      </c>
      <c r="J407" s="45">
        <v>120</v>
      </c>
      <c r="K407" s="45" t="s">
        <v>63</v>
      </c>
      <c r="L407" s="46" t="s">
        <v>99</v>
      </c>
      <c r="M407" s="45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IFERROR(IF(W407=0,"",ROUNDUP(W407/H407,0)*0.00937),"")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570</v>
      </c>
      <c r="B408" s="42" t="s">
        <v>571</v>
      </c>
      <c r="C408" s="43">
        <v>4301011372</v>
      </c>
      <c r="D408" s="74">
        <v>4680115882782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ht="27" customHeight="1" x14ac:dyDescent="0.25">
      <c r="A409" s="42" t="s">
        <v>572</v>
      </c>
      <c r="B409" s="42" t="s">
        <v>573</v>
      </c>
      <c r="C409" s="43">
        <v>4301011190</v>
      </c>
      <c r="D409" s="74">
        <v>4607091389098</v>
      </c>
      <c r="E409" s="73"/>
      <c r="F409" s="44">
        <v>0.4</v>
      </c>
      <c r="G409" s="45">
        <v>6</v>
      </c>
      <c r="H409" s="44">
        <v>2.4</v>
      </c>
      <c r="I409" s="44">
        <v>2.6</v>
      </c>
      <c r="J409" s="45">
        <v>156</v>
      </c>
      <c r="K409" s="45" t="s">
        <v>63</v>
      </c>
      <c r="L409" s="46" t="s">
        <v>128</v>
      </c>
      <c r="M409" s="45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7"/>
      <c r="T409" s="47"/>
      <c r="U409" s="48" t="s">
        <v>65</v>
      </c>
      <c r="V409" s="49">
        <v>0</v>
      </c>
      <c r="W409" s="50">
        <f t="shared" si="18"/>
        <v>0</v>
      </c>
      <c r="X409" s="51" t="str">
        <f>IFERROR(IF(W409=0,"",ROUNDUP(W409/H409,0)*0.00753),"")</f>
        <v/>
      </c>
      <c r="Y409" s="52"/>
      <c r="Z409" s="53"/>
      <c r="AD409" s="54"/>
      <c r="BA409" s="55" t="s">
        <v>1</v>
      </c>
    </row>
    <row r="410" spans="1:53" ht="27" customHeight="1" x14ac:dyDescent="0.25">
      <c r="A410" s="42" t="s">
        <v>574</v>
      </c>
      <c r="B410" s="42" t="s">
        <v>575</v>
      </c>
      <c r="C410" s="43">
        <v>4301011366</v>
      </c>
      <c r="D410" s="74">
        <v>4607091389982</v>
      </c>
      <c r="E410" s="73"/>
      <c r="F410" s="44">
        <v>0.6</v>
      </c>
      <c r="G410" s="45">
        <v>6</v>
      </c>
      <c r="H410" s="44">
        <v>3.6</v>
      </c>
      <c r="I410" s="44">
        <v>3.84</v>
      </c>
      <c r="J410" s="45">
        <v>120</v>
      </c>
      <c r="K410" s="45" t="s">
        <v>63</v>
      </c>
      <c r="L410" s="46" t="s">
        <v>99</v>
      </c>
      <c r="M410" s="45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7"/>
      <c r="T410" s="47"/>
      <c r="U410" s="48" t="s">
        <v>65</v>
      </c>
      <c r="V410" s="49">
        <v>0</v>
      </c>
      <c r="W410" s="50">
        <f t="shared" si="18"/>
        <v>0</v>
      </c>
      <c r="X410" s="51" t="str">
        <f>IFERROR(IF(W410=0,"",ROUNDUP(W410/H410,0)*0.00937),"")</f>
        <v/>
      </c>
      <c r="Y410" s="52"/>
      <c r="Z410" s="53"/>
      <c r="AD410" s="54"/>
      <c r="BA410" s="55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6" t="s">
        <v>67</v>
      </c>
      <c r="V411" s="57">
        <f>IFERROR(V402/H402,"0")+IFERROR(V403/H403,"0")+IFERROR(V404/H404,"0")+IFERROR(V405/H405,"0")+IFERROR(V406/H406,"0")+IFERROR(V407/H407,"0")+IFERROR(V408/H408,"0")+IFERROR(V409/H409,"0")+IFERROR(V410/H410,"0")</f>
        <v>113.63636363636363</v>
      </c>
      <c r="W411" s="57">
        <f>IFERROR(W402/H402,"0")+IFERROR(W403/H403,"0")+IFERROR(W404/H404,"0")+IFERROR(W405/H405,"0")+IFERROR(W406/H406,"0")+IFERROR(W407/H407,"0")+IFERROR(W408/H408,"0")+IFERROR(W409/H409,"0")+IFERROR(W410/H410,"0")</f>
        <v>114.00000000000001</v>
      </c>
      <c r="X411" s="5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1.36344</v>
      </c>
      <c r="Y411" s="58"/>
      <c r="Z411" s="58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6" t="s">
        <v>65</v>
      </c>
      <c r="V412" s="57">
        <f>IFERROR(SUM(V402:V410),"0")</f>
        <v>600</v>
      </c>
      <c r="W412" s="57">
        <f>IFERROR(SUM(W402:W410),"0")</f>
        <v>601.92000000000007</v>
      </c>
      <c r="X412" s="56"/>
      <c r="Y412" s="58"/>
      <c r="Z412" s="58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7"/>
      <c r="Z413" s="67"/>
    </row>
    <row r="414" spans="1:53" ht="16.5" customHeight="1" x14ac:dyDescent="0.25">
      <c r="A414" s="42" t="s">
        <v>576</v>
      </c>
      <c r="B414" s="42" t="s">
        <v>577</v>
      </c>
      <c r="C414" s="43">
        <v>4301020222</v>
      </c>
      <c r="D414" s="74">
        <v>4607091388930</v>
      </c>
      <c r="E414" s="73"/>
      <c r="F414" s="44">
        <v>0.88</v>
      </c>
      <c r="G414" s="45">
        <v>6</v>
      </c>
      <c r="H414" s="44">
        <v>5.28</v>
      </c>
      <c r="I414" s="44">
        <v>5.64</v>
      </c>
      <c r="J414" s="45">
        <v>104</v>
      </c>
      <c r="K414" s="45" t="s">
        <v>98</v>
      </c>
      <c r="L414" s="46" t="s">
        <v>99</v>
      </c>
      <c r="M414" s="45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7"/>
      <c r="T414" s="47"/>
      <c r="U414" s="48" t="s">
        <v>65</v>
      </c>
      <c r="V414" s="49">
        <v>0</v>
      </c>
      <c r="W414" s="50">
        <f>IFERROR(IF(V414="",0,CEILING((V414/$H414),1)*$H414),"")</f>
        <v>0</v>
      </c>
      <c r="X414" s="51" t="str">
        <f>IFERROR(IF(W414=0,"",ROUNDUP(W414/H414,0)*0.01196),"")</f>
        <v/>
      </c>
      <c r="Y414" s="52"/>
      <c r="Z414" s="53"/>
      <c r="AD414" s="54"/>
      <c r="BA414" s="55" t="s">
        <v>1</v>
      </c>
    </row>
    <row r="415" spans="1:53" ht="16.5" customHeight="1" x14ac:dyDescent="0.25">
      <c r="A415" s="42" t="s">
        <v>578</v>
      </c>
      <c r="B415" s="42" t="s">
        <v>579</v>
      </c>
      <c r="C415" s="43">
        <v>4301020206</v>
      </c>
      <c r="D415" s="74">
        <v>4680115880054</v>
      </c>
      <c r="E415" s="73"/>
      <c r="F415" s="44">
        <v>0.6</v>
      </c>
      <c r="G415" s="45">
        <v>6</v>
      </c>
      <c r="H415" s="44">
        <v>3.6</v>
      </c>
      <c r="I415" s="44">
        <v>3.84</v>
      </c>
      <c r="J415" s="45">
        <v>120</v>
      </c>
      <c r="K415" s="45" t="s">
        <v>63</v>
      </c>
      <c r="L415" s="46" t="s">
        <v>99</v>
      </c>
      <c r="M415" s="45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7"/>
      <c r="T415" s="47"/>
      <c r="U415" s="48" t="s">
        <v>65</v>
      </c>
      <c r="V415" s="49">
        <v>0</v>
      </c>
      <c r="W415" s="50">
        <f>IFERROR(IF(V415="",0,CEILING((V415/$H415),1)*$H415),"")</f>
        <v>0</v>
      </c>
      <c r="X415" s="51" t="str">
        <f>IFERROR(IF(W415=0,"",ROUNDUP(W415/H415,0)*0.00937),"")</f>
        <v/>
      </c>
      <c r="Y415" s="52"/>
      <c r="Z415" s="53"/>
      <c r="AD415" s="54"/>
      <c r="BA415" s="55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6" t="s">
        <v>67</v>
      </c>
      <c r="V416" s="57">
        <f>IFERROR(V414/H414,"0")+IFERROR(V415/H415,"0")</f>
        <v>0</v>
      </c>
      <c r="W416" s="57">
        <f>IFERROR(W414/H414,"0")+IFERROR(W415/H415,"0")</f>
        <v>0</v>
      </c>
      <c r="X416" s="57">
        <f>IFERROR(IF(X414="",0,X414),"0")+IFERROR(IF(X415="",0,X415),"0")</f>
        <v>0</v>
      </c>
      <c r="Y416" s="58"/>
      <c r="Z416" s="58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6" t="s">
        <v>65</v>
      </c>
      <c r="V417" s="57">
        <f>IFERROR(SUM(V414:V415),"0")</f>
        <v>0</v>
      </c>
      <c r="W417" s="57">
        <f>IFERROR(SUM(W414:W415),"0")</f>
        <v>0</v>
      </c>
      <c r="X417" s="56"/>
      <c r="Y417" s="58"/>
      <c r="Z417" s="58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7"/>
      <c r="Z418" s="67"/>
    </row>
    <row r="419" spans="1:53" ht="27" customHeight="1" x14ac:dyDescent="0.25">
      <c r="A419" s="42" t="s">
        <v>580</v>
      </c>
      <c r="B419" s="42" t="s">
        <v>581</v>
      </c>
      <c r="C419" s="43">
        <v>4301031252</v>
      </c>
      <c r="D419" s="74">
        <v>4680115883116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99</v>
      </c>
      <c r="M419" s="45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0</v>
      </c>
      <c r="W419" s="50">
        <f t="shared" ref="W419:W424" si="19">IFERROR(IF(V419="",0,CEILING((V419/$H419),1)*$H419),"")</f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582</v>
      </c>
      <c r="B420" s="42" t="s">
        <v>583</v>
      </c>
      <c r="C420" s="43">
        <v>4301031248</v>
      </c>
      <c r="D420" s="74">
        <v>4680115883093</v>
      </c>
      <c r="E420" s="73"/>
      <c r="F420" s="44">
        <v>0.88</v>
      </c>
      <c r="G420" s="45">
        <v>6</v>
      </c>
      <c r="H420" s="44">
        <v>5.28</v>
      </c>
      <c r="I420" s="44">
        <v>5.64</v>
      </c>
      <c r="J420" s="45">
        <v>104</v>
      </c>
      <c r="K420" s="45" t="s">
        <v>98</v>
      </c>
      <c r="L420" s="46" t="s">
        <v>64</v>
      </c>
      <c r="M420" s="45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IFERROR(IF(W420=0,"",ROUNDUP(W420/H420,0)*0.01196),"")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584</v>
      </c>
      <c r="B421" s="42" t="s">
        <v>585</v>
      </c>
      <c r="C421" s="43">
        <v>4301031250</v>
      </c>
      <c r="D421" s="74">
        <v>4680115883109</v>
      </c>
      <c r="E421" s="73"/>
      <c r="F421" s="44">
        <v>0.88</v>
      </c>
      <c r="G421" s="45">
        <v>6</v>
      </c>
      <c r="H421" s="44">
        <v>5.28</v>
      </c>
      <c r="I421" s="44">
        <v>5.64</v>
      </c>
      <c r="J421" s="45">
        <v>104</v>
      </c>
      <c r="K421" s="45" t="s">
        <v>98</v>
      </c>
      <c r="L421" s="46" t="s">
        <v>64</v>
      </c>
      <c r="M421" s="45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IFERROR(IF(W421=0,"",ROUNDUP(W421/H421,0)*0.01196),"")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586</v>
      </c>
      <c r="B422" s="42" t="s">
        <v>587</v>
      </c>
      <c r="C422" s="43">
        <v>4301031249</v>
      </c>
      <c r="D422" s="74">
        <v>4680115882072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99</v>
      </c>
      <c r="M422" s="45">
        <v>60</v>
      </c>
      <c r="N422" s="92" t="s">
        <v>588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ht="27" customHeight="1" x14ac:dyDescent="0.25">
      <c r="A423" s="42" t="s">
        <v>589</v>
      </c>
      <c r="B423" s="42" t="s">
        <v>590</v>
      </c>
      <c r="C423" s="43">
        <v>4301031251</v>
      </c>
      <c r="D423" s="74">
        <v>4680115882102</v>
      </c>
      <c r="E423" s="73"/>
      <c r="F423" s="44">
        <v>0.6</v>
      </c>
      <c r="G423" s="45">
        <v>6</v>
      </c>
      <c r="H423" s="44">
        <v>3.6</v>
      </c>
      <c r="I423" s="44">
        <v>3.81</v>
      </c>
      <c r="J423" s="45">
        <v>120</v>
      </c>
      <c r="K423" s="45" t="s">
        <v>63</v>
      </c>
      <c r="L423" s="46" t="s">
        <v>64</v>
      </c>
      <c r="M423" s="45">
        <v>60</v>
      </c>
      <c r="N423" s="92" t="s">
        <v>591</v>
      </c>
      <c r="O423" s="72"/>
      <c r="P423" s="72"/>
      <c r="Q423" s="72"/>
      <c r="R423" s="73"/>
      <c r="S423" s="47"/>
      <c r="T423" s="47"/>
      <c r="U423" s="48" t="s">
        <v>65</v>
      </c>
      <c r="V423" s="49">
        <v>0</v>
      </c>
      <c r="W423" s="50">
        <f t="shared" si="19"/>
        <v>0</v>
      </c>
      <c r="X423" s="51" t="str">
        <f>IFERROR(IF(W423=0,"",ROUNDUP(W423/H423,0)*0.00937),"")</f>
        <v/>
      </c>
      <c r="Y423" s="52"/>
      <c r="Z423" s="53"/>
      <c r="AD423" s="54"/>
      <c r="BA423" s="55" t="s">
        <v>1</v>
      </c>
    </row>
    <row r="424" spans="1:53" ht="27" customHeight="1" x14ac:dyDescent="0.25">
      <c r="A424" s="42" t="s">
        <v>592</v>
      </c>
      <c r="B424" s="42" t="s">
        <v>593</v>
      </c>
      <c r="C424" s="43">
        <v>4301031253</v>
      </c>
      <c r="D424" s="74">
        <v>4680115882096</v>
      </c>
      <c r="E424" s="73"/>
      <c r="F424" s="44">
        <v>0.6</v>
      </c>
      <c r="G424" s="45">
        <v>6</v>
      </c>
      <c r="H424" s="44">
        <v>3.6</v>
      </c>
      <c r="I424" s="44">
        <v>3.81</v>
      </c>
      <c r="J424" s="45">
        <v>120</v>
      </c>
      <c r="K424" s="45" t="s">
        <v>63</v>
      </c>
      <c r="L424" s="46" t="s">
        <v>64</v>
      </c>
      <c r="M424" s="45">
        <v>60</v>
      </c>
      <c r="N424" s="92" t="s">
        <v>594</v>
      </c>
      <c r="O424" s="72"/>
      <c r="P424" s="72"/>
      <c r="Q424" s="72"/>
      <c r="R424" s="73"/>
      <c r="S424" s="47"/>
      <c r="T424" s="47"/>
      <c r="U424" s="48" t="s">
        <v>65</v>
      </c>
      <c r="V424" s="49">
        <v>0</v>
      </c>
      <c r="W424" s="50">
        <f t="shared" si="19"/>
        <v>0</v>
      </c>
      <c r="X424" s="51" t="str">
        <f>IFERROR(IF(W424=0,"",ROUNDUP(W424/H424,0)*0.00937),"")</f>
        <v/>
      </c>
      <c r="Y424" s="52"/>
      <c r="Z424" s="53"/>
      <c r="AD424" s="54"/>
      <c r="BA424" s="55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6" t="s">
        <v>67</v>
      </c>
      <c r="V425" s="57">
        <f>IFERROR(V419/H419,"0")+IFERROR(V420/H420,"0")+IFERROR(V421/H421,"0")+IFERROR(V422/H422,"0")+IFERROR(V423/H423,"0")+IFERROR(V424/H424,"0")</f>
        <v>0</v>
      </c>
      <c r="W425" s="57">
        <f>IFERROR(W419/H419,"0")+IFERROR(W420/H420,"0")+IFERROR(W421/H421,"0")+IFERROR(W422/H422,"0")+IFERROR(W423/H423,"0")+IFERROR(W424/H424,"0")</f>
        <v>0</v>
      </c>
      <c r="X425" s="57">
        <f>IFERROR(IF(X419="",0,X419),"0")+IFERROR(IF(X420="",0,X420),"0")+IFERROR(IF(X421="",0,X421),"0")+IFERROR(IF(X422="",0,X422),"0")+IFERROR(IF(X423="",0,X423),"0")+IFERROR(IF(X424="",0,X424),"0")</f>
        <v>0</v>
      </c>
      <c r="Y425" s="58"/>
      <c r="Z425" s="58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6" t="s">
        <v>65</v>
      </c>
      <c r="V426" s="57">
        <f>IFERROR(SUM(V419:V424),"0")</f>
        <v>0</v>
      </c>
      <c r="W426" s="57">
        <f>IFERROR(SUM(W419:W424),"0")</f>
        <v>0</v>
      </c>
      <c r="X426" s="56"/>
      <c r="Y426" s="58"/>
      <c r="Z426" s="58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7"/>
      <c r="Z427" s="67"/>
    </row>
    <row r="428" spans="1:53" ht="16.5" customHeight="1" x14ac:dyDescent="0.25">
      <c r="A428" s="42" t="s">
        <v>595</v>
      </c>
      <c r="B428" s="42" t="s">
        <v>596</v>
      </c>
      <c r="C428" s="43">
        <v>4301051230</v>
      </c>
      <c r="D428" s="74">
        <v>4607091383409</v>
      </c>
      <c r="E428" s="73"/>
      <c r="F428" s="44">
        <v>1.3</v>
      </c>
      <c r="G428" s="45">
        <v>6</v>
      </c>
      <c r="H428" s="44">
        <v>7.8</v>
      </c>
      <c r="I428" s="44">
        <v>8.3460000000000001</v>
      </c>
      <c r="J428" s="45">
        <v>56</v>
      </c>
      <c r="K428" s="45" t="s">
        <v>98</v>
      </c>
      <c r="L428" s="46" t="s">
        <v>64</v>
      </c>
      <c r="M428" s="45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7"/>
      <c r="T428" s="47"/>
      <c r="U428" s="48" t="s">
        <v>65</v>
      </c>
      <c r="V428" s="49">
        <v>0</v>
      </c>
      <c r="W428" s="50">
        <f>IFERROR(IF(V428="",0,CEILING((V428/$H428),1)*$H428),"")</f>
        <v>0</v>
      </c>
      <c r="X428" s="51" t="str">
        <f>IFERROR(IF(W428=0,"",ROUNDUP(W428/H428,0)*0.02175),"")</f>
        <v/>
      </c>
      <c r="Y428" s="52"/>
      <c r="Z428" s="53"/>
      <c r="AD428" s="54"/>
      <c r="BA428" s="55" t="s">
        <v>1</v>
      </c>
    </row>
    <row r="429" spans="1:53" ht="16.5" customHeight="1" x14ac:dyDescent="0.25">
      <c r="A429" s="42" t="s">
        <v>597</v>
      </c>
      <c r="B429" s="42" t="s">
        <v>598</v>
      </c>
      <c r="C429" s="43">
        <v>4301051231</v>
      </c>
      <c r="D429" s="74">
        <v>4607091383416</v>
      </c>
      <c r="E429" s="73"/>
      <c r="F429" s="44">
        <v>1.3</v>
      </c>
      <c r="G429" s="45">
        <v>6</v>
      </c>
      <c r="H429" s="44">
        <v>7.8</v>
      </c>
      <c r="I429" s="44">
        <v>8.3460000000000001</v>
      </c>
      <c r="J429" s="45">
        <v>56</v>
      </c>
      <c r="K429" s="45" t="s">
        <v>98</v>
      </c>
      <c r="L429" s="46" t="s">
        <v>64</v>
      </c>
      <c r="M429" s="45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7"/>
      <c r="T429" s="47"/>
      <c r="U429" s="48" t="s">
        <v>65</v>
      </c>
      <c r="V429" s="49">
        <v>0</v>
      </c>
      <c r="W429" s="50">
        <f>IFERROR(IF(V429="",0,CEILING((V429/$H429),1)*$H429),"")</f>
        <v>0</v>
      </c>
      <c r="X429" s="51" t="str">
        <f>IFERROR(IF(W429=0,"",ROUNDUP(W429/H429,0)*0.02175),"")</f>
        <v/>
      </c>
      <c r="Y429" s="52"/>
      <c r="Z429" s="53"/>
      <c r="AD429" s="54"/>
      <c r="BA429" s="55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6" t="s">
        <v>67</v>
      </c>
      <c r="V430" s="57">
        <f>IFERROR(V428/H428,"0")+IFERROR(V429/H429,"0")</f>
        <v>0</v>
      </c>
      <c r="W430" s="57">
        <f>IFERROR(W428/H428,"0")+IFERROR(W429/H429,"0")</f>
        <v>0</v>
      </c>
      <c r="X430" s="57">
        <f>IFERROR(IF(X428="",0,X428),"0")+IFERROR(IF(X429="",0,X429),"0")</f>
        <v>0</v>
      </c>
      <c r="Y430" s="58"/>
      <c r="Z430" s="58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6" t="s">
        <v>65</v>
      </c>
      <c r="V431" s="57">
        <f>IFERROR(SUM(V428:V429),"0")</f>
        <v>0</v>
      </c>
      <c r="W431" s="57">
        <f>IFERROR(SUM(W428:W429),"0")</f>
        <v>0</v>
      </c>
      <c r="X431" s="56"/>
      <c r="Y431" s="58"/>
      <c r="Z431" s="58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1"/>
      <c r="Z432" s="41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6"/>
      <c r="Z433" s="66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7"/>
      <c r="Z434" s="67"/>
    </row>
    <row r="435" spans="1:53" ht="27" customHeight="1" x14ac:dyDescent="0.25">
      <c r="A435" s="42" t="s">
        <v>601</v>
      </c>
      <c r="B435" s="42" t="s">
        <v>602</v>
      </c>
      <c r="C435" s="43">
        <v>4301011585</v>
      </c>
      <c r="D435" s="74">
        <v>4640242180441</v>
      </c>
      <c r="E435" s="73"/>
      <c r="F435" s="44">
        <v>1.5</v>
      </c>
      <c r="G435" s="45">
        <v>8</v>
      </c>
      <c r="H435" s="44">
        <v>12</v>
      </c>
      <c r="I435" s="44">
        <v>12.48</v>
      </c>
      <c r="J435" s="45">
        <v>56</v>
      </c>
      <c r="K435" s="45" t="s">
        <v>98</v>
      </c>
      <c r="L435" s="46" t="s">
        <v>99</v>
      </c>
      <c r="M435" s="45">
        <v>50</v>
      </c>
      <c r="N435" s="92" t="s">
        <v>603</v>
      </c>
      <c r="O435" s="72"/>
      <c r="P435" s="72"/>
      <c r="Q435" s="72"/>
      <c r="R435" s="73"/>
      <c r="S435" s="47"/>
      <c r="T435" s="47"/>
      <c r="U435" s="48" t="s">
        <v>65</v>
      </c>
      <c r="V435" s="49">
        <v>0</v>
      </c>
      <c r="W435" s="50">
        <f>IFERROR(IF(V435="",0,CEILING((V435/$H435),1)*$H435),"")</f>
        <v>0</v>
      </c>
      <c r="X435" s="51" t="str">
        <f>IFERROR(IF(W435=0,"",ROUNDUP(W435/H435,0)*0.02175),"")</f>
        <v/>
      </c>
      <c r="Y435" s="52"/>
      <c r="Z435" s="53"/>
      <c r="AD435" s="54"/>
      <c r="BA435" s="55" t="s">
        <v>1</v>
      </c>
    </row>
    <row r="436" spans="1:53" ht="27" customHeight="1" x14ac:dyDescent="0.25">
      <c r="A436" s="42" t="s">
        <v>604</v>
      </c>
      <c r="B436" s="42" t="s">
        <v>605</v>
      </c>
      <c r="C436" s="43">
        <v>4301011584</v>
      </c>
      <c r="D436" s="74">
        <v>4640242180564</v>
      </c>
      <c r="E436" s="73"/>
      <c r="F436" s="44">
        <v>1.5</v>
      </c>
      <c r="G436" s="45">
        <v>8</v>
      </c>
      <c r="H436" s="44">
        <v>12</v>
      </c>
      <c r="I436" s="44">
        <v>12.48</v>
      </c>
      <c r="J436" s="45">
        <v>56</v>
      </c>
      <c r="K436" s="45" t="s">
        <v>98</v>
      </c>
      <c r="L436" s="46" t="s">
        <v>99</v>
      </c>
      <c r="M436" s="45">
        <v>50</v>
      </c>
      <c r="N436" s="92" t="s">
        <v>606</v>
      </c>
      <c r="O436" s="72"/>
      <c r="P436" s="72"/>
      <c r="Q436" s="72"/>
      <c r="R436" s="73"/>
      <c r="S436" s="47"/>
      <c r="T436" s="47"/>
      <c r="U436" s="48" t="s">
        <v>65</v>
      </c>
      <c r="V436" s="49">
        <v>0</v>
      </c>
      <c r="W436" s="50">
        <f>IFERROR(IF(V436="",0,CEILING((V436/$H436),1)*$H436),"")</f>
        <v>0</v>
      </c>
      <c r="X436" s="51" t="str">
        <f>IFERROR(IF(W436=0,"",ROUNDUP(W436/H436,0)*0.02175),"")</f>
        <v/>
      </c>
      <c r="Y436" s="52"/>
      <c r="Z436" s="53"/>
      <c r="AD436" s="54"/>
      <c r="BA436" s="55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6" t="s">
        <v>67</v>
      </c>
      <c r="V437" s="57">
        <f>IFERROR(V435/H435,"0")+IFERROR(V436/H436,"0")</f>
        <v>0</v>
      </c>
      <c r="W437" s="57">
        <f>IFERROR(W435/H435,"0")+IFERROR(W436/H436,"0")</f>
        <v>0</v>
      </c>
      <c r="X437" s="57">
        <f>IFERROR(IF(X435="",0,X435),"0")+IFERROR(IF(X436="",0,X436),"0")</f>
        <v>0</v>
      </c>
      <c r="Y437" s="58"/>
      <c r="Z437" s="58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6" t="s">
        <v>65</v>
      </c>
      <c r="V438" s="57">
        <f>IFERROR(SUM(V435:V436),"0")</f>
        <v>0</v>
      </c>
      <c r="W438" s="57">
        <f>IFERROR(SUM(W435:W436),"0")</f>
        <v>0</v>
      </c>
      <c r="X438" s="56"/>
      <c r="Y438" s="58"/>
      <c r="Z438" s="58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7"/>
      <c r="Z439" s="67"/>
    </row>
    <row r="440" spans="1:53" ht="27" customHeight="1" x14ac:dyDescent="0.25">
      <c r="A440" s="42" t="s">
        <v>607</v>
      </c>
      <c r="B440" s="42" t="s">
        <v>608</v>
      </c>
      <c r="C440" s="43">
        <v>4301020260</v>
      </c>
      <c r="D440" s="74">
        <v>4640242180526</v>
      </c>
      <c r="E440" s="73"/>
      <c r="F440" s="44">
        <v>1.8</v>
      </c>
      <c r="G440" s="45">
        <v>6</v>
      </c>
      <c r="H440" s="44">
        <v>10.8</v>
      </c>
      <c r="I440" s="44">
        <v>11.28</v>
      </c>
      <c r="J440" s="45">
        <v>56</v>
      </c>
      <c r="K440" s="45" t="s">
        <v>98</v>
      </c>
      <c r="L440" s="46" t="s">
        <v>99</v>
      </c>
      <c r="M440" s="45">
        <v>50</v>
      </c>
      <c r="N440" s="92" t="s">
        <v>609</v>
      </c>
      <c r="O440" s="72"/>
      <c r="P440" s="72"/>
      <c r="Q440" s="72"/>
      <c r="R440" s="73"/>
      <c r="S440" s="47"/>
      <c r="T440" s="47"/>
      <c r="U440" s="48" t="s">
        <v>65</v>
      </c>
      <c r="V440" s="49">
        <v>0</v>
      </c>
      <c r="W440" s="50">
        <f>IFERROR(IF(V440="",0,CEILING((V440/$H440),1)*$H440),"")</f>
        <v>0</v>
      </c>
      <c r="X440" s="51" t="str">
        <f>IFERROR(IF(W440=0,"",ROUNDUP(W440/H440,0)*0.02175),"")</f>
        <v/>
      </c>
      <c r="Y440" s="52"/>
      <c r="Z440" s="53"/>
      <c r="AD440" s="54"/>
      <c r="BA440" s="55" t="s">
        <v>1</v>
      </c>
    </row>
    <row r="441" spans="1:53" ht="16.5" customHeight="1" x14ac:dyDescent="0.25">
      <c r="A441" s="42" t="s">
        <v>610</v>
      </c>
      <c r="B441" s="42" t="s">
        <v>611</v>
      </c>
      <c r="C441" s="43">
        <v>4301020269</v>
      </c>
      <c r="D441" s="74">
        <v>4640242180519</v>
      </c>
      <c r="E441" s="73"/>
      <c r="F441" s="44">
        <v>1.35</v>
      </c>
      <c r="G441" s="45">
        <v>8</v>
      </c>
      <c r="H441" s="44">
        <v>10.8</v>
      </c>
      <c r="I441" s="44">
        <v>11.28</v>
      </c>
      <c r="J441" s="45">
        <v>56</v>
      </c>
      <c r="K441" s="45" t="s">
        <v>98</v>
      </c>
      <c r="L441" s="46" t="s">
        <v>128</v>
      </c>
      <c r="M441" s="45">
        <v>50</v>
      </c>
      <c r="N441" s="92" t="s">
        <v>612</v>
      </c>
      <c r="O441" s="72"/>
      <c r="P441" s="72"/>
      <c r="Q441" s="72"/>
      <c r="R441" s="73"/>
      <c r="S441" s="47"/>
      <c r="T441" s="47"/>
      <c r="U441" s="48" t="s">
        <v>65</v>
      </c>
      <c r="V441" s="49">
        <v>0</v>
      </c>
      <c r="W441" s="50">
        <f>IFERROR(IF(V441="",0,CEILING((V441/$H441),1)*$H441),"")</f>
        <v>0</v>
      </c>
      <c r="X441" s="51" t="str">
        <f>IFERROR(IF(W441=0,"",ROUNDUP(W441/H441,0)*0.02175),"")</f>
        <v/>
      </c>
      <c r="Y441" s="52"/>
      <c r="Z441" s="53"/>
      <c r="AD441" s="54"/>
      <c r="BA441" s="55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6" t="s">
        <v>67</v>
      </c>
      <c r="V442" s="57">
        <f>IFERROR(V440/H440,"0")+IFERROR(V441/H441,"0")</f>
        <v>0</v>
      </c>
      <c r="W442" s="57">
        <f>IFERROR(W440/H440,"0")+IFERROR(W441/H441,"0")</f>
        <v>0</v>
      </c>
      <c r="X442" s="57">
        <f>IFERROR(IF(X440="",0,X440),"0")+IFERROR(IF(X441="",0,X441),"0")</f>
        <v>0</v>
      </c>
      <c r="Y442" s="58"/>
      <c r="Z442" s="58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6" t="s">
        <v>65</v>
      </c>
      <c r="V443" s="57">
        <f>IFERROR(SUM(V440:V441),"0")</f>
        <v>0</v>
      </c>
      <c r="W443" s="57">
        <f>IFERROR(SUM(W440:W441),"0")</f>
        <v>0</v>
      </c>
      <c r="X443" s="56"/>
      <c r="Y443" s="58"/>
      <c r="Z443" s="58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7"/>
      <c r="Z444" s="67"/>
    </row>
    <row r="445" spans="1:53" ht="27" customHeight="1" x14ac:dyDescent="0.25">
      <c r="A445" s="42" t="s">
        <v>613</v>
      </c>
      <c r="B445" s="42" t="s">
        <v>614</v>
      </c>
      <c r="C445" s="43">
        <v>4301031280</v>
      </c>
      <c r="D445" s="74">
        <v>4640242180816</v>
      </c>
      <c r="E445" s="73"/>
      <c r="F445" s="44">
        <v>0.7</v>
      </c>
      <c r="G445" s="45">
        <v>6</v>
      </c>
      <c r="H445" s="44">
        <v>4.2</v>
      </c>
      <c r="I445" s="44">
        <v>4.46</v>
      </c>
      <c r="J445" s="45">
        <v>156</v>
      </c>
      <c r="K445" s="45" t="s">
        <v>63</v>
      </c>
      <c r="L445" s="46" t="s">
        <v>64</v>
      </c>
      <c r="M445" s="45">
        <v>40</v>
      </c>
      <c r="N445" s="92" t="s">
        <v>615</v>
      </c>
      <c r="O445" s="72"/>
      <c r="P445" s="72"/>
      <c r="Q445" s="72"/>
      <c r="R445" s="73"/>
      <c r="S445" s="47"/>
      <c r="T445" s="47"/>
      <c r="U445" s="48" t="s">
        <v>65</v>
      </c>
      <c r="V445" s="49">
        <v>220</v>
      </c>
      <c r="W445" s="50">
        <f>IFERROR(IF(V445="",0,CEILING((V445/$H445),1)*$H445),"")</f>
        <v>222.60000000000002</v>
      </c>
      <c r="X445" s="51">
        <f>IFERROR(IF(W445=0,"",ROUNDUP(W445/H445,0)*0.00753),"")</f>
        <v>0.39909</v>
      </c>
      <c r="Y445" s="52"/>
      <c r="Z445" s="53"/>
      <c r="AD445" s="54"/>
      <c r="BA445" s="55" t="s">
        <v>1</v>
      </c>
    </row>
    <row r="446" spans="1:53" ht="27" customHeight="1" x14ac:dyDescent="0.25">
      <c r="A446" s="42" t="s">
        <v>616</v>
      </c>
      <c r="B446" s="42" t="s">
        <v>617</v>
      </c>
      <c r="C446" s="43">
        <v>4301031244</v>
      </c>
      <c r="D446" s="74">
        <v>4640242180595</v>
      </c>
      <c r="E446" s="73"/>
      <c r="F446" s="44">
        <v>0.7</v>
      </c>
      <c r="G446" s="45">
        <v>6</v>
      </c>
      <c r="H446" s="44">
        <v>4.2</v>
      </c>
      <c r="I446" s="44">
        <v>4.46</v>
      </c>
      <c r="J446" s="45">
        <v>156</v>
      </c>
      <c r="K446" s="45" t="s">
        <v>63</v>
      </c>
      <c r="L446" s="46" t="s">
        <v>64</v>
      </c>
      <c r="M446" s="45">
        <v>40</v>
      </c>
      <c r="N446" s="92" t="s">
        <v>618</v>
      </c>
      <c r="O446" s="72"/>
      <c r="P446" s="72"/>
      <c r="Q446" s="72"/>
      <c r="R446" s="73"/>
      <c r="S446" s="47"/>
      <c r="T446" s="47"/>
      <c r="U446" s="48" t="s">
        <v>65</v>
      </c>
      <c r="V446" s="49">
        <v>0</v>
      </c>
      <c r="W446" s="50">
        <f>IFERROR(IF(V446="",0,CEILING((V446/$H446),1)*$H446),"")</f>
        <v>0</v>
      </c>
      <c r="X446" s="51" t="str">
        <f>IFERROR(IF(W446=0,"",ROUNDUP(W446/H446,0)*0.00753),"")</f>
        <v/>
      </c>
      <c r="Y446" s="52"/>
      <c r="Z446" s="53"/>
      <c r="AD446" s="54"/>
      <c r="BA446" s="55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6" t="s">
        <v>67</v>
      </c>
      <c r="V447" s="57">
        <f>IFERROR(V445/H445,"0")+IFERROR(V446/H446,"0")</f>
        <v>52.38095238095238</v>
      </c>
      <c r="W447" s="57">
        <f>IFERROR(W445/H445,"0")+IFERROR(W446/H446,"0")</f>
        <v>53</v>
      </c>
      <c r="X447" s="57">
        <f>IFERROR(IF(X445="",0,X445),"0")+IFERROR(IF(X446="",0,X446),"0")</f>
        <v>0.39909</v>
      </c>
      <c r="Y447" s="58"/>
      <c r="Z447" s="58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6" t="s">
        <v>65</v>
      </c>
      <c r="V448" s="57">
        <f>IFERROR(SUM(V445:V446),"0")</f>
        <v>220</v>
      </c>
      <c r="W448" s="57">
        <f>IFERROR(SUM(W445:W446),"0")</f>
        <v>222.60000000000002</v>
      </c>
      <c r="X448" s="56"/>
      <c r="Y448" s="58"/>
      <c r="Z448" s="58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7"/>
      <c r="Z449" s="67"/>
    </row>
    <row r="450" spans="1:53" ht="27" customHeight="1" x14ac:dyDescent="0.25">
      <c r="A450" s="42" t="s">
        <v>619</v>
      </c>
      <c r="B450" s="42" t="s">
        <v>620</v>
      </c>
      <c r="C450" s="43">
        <v>4301051510</v>
      </c>
      <c r="D450" s="74">
        <v>4640242180540</v>
      </c>
      <c r="E450" s="73"/>
      <c r="F450" s="44">
        <v>1.3</v>
      </c>
      <c r="G450" s="45">
        <v>6</v>
      </c>
      <c r="H450" s="44">
        <v>7.8</v>
      </c>
      <c r="I450" s="44">
        <v>8.3640000000000008</v>
      </c>
      <c r="J450" s="45">
        <v>56</v>
      </c>
      <c r="K450" s="45" t="s">
        <v>98</v>
      </c>
      <c r="L450" s="46" t="s">
        <v>64</v>
      </c>
      <c r="M450" s="45">
        <v>30</v>
      </c>
      <c r="N450" s="92" t="s">
        <v>621</v>
      </c>
      <c r="O450" s="72"/>
      <c r="P450" s="72"/>
      <c r="Q450" s="72"/>
      <c r="R450" s="73"/>
      <c r="S450" s="47"/>
      <c r="T450" s="47"/>
      <c r="U450" s="48" t="s">
        <v>65</v>
      </c>
      <c r="V450" s="49">
        <v>0</v>
      </c>
      <c r="W450" s="50">
        <f>IFERROR(IF(V450="",0,CEILING((V450/$H450),1)*$H450),"")</f>
        <v>0</v>
      </c>
      <c r="X450" s="51" t="str">
        <f>IFERROR(IF(W450=0,"",ROUNDUP(W450/H450,0)*0.02175),"")</f>
        <v/>
      </c>
      <c r="Y450" s="52"/>
      <c r="Z450" s="53"/>
      <c r="AD450" s="54"/>
      <c r="BA450" s="55" t="s">
        <v>1</v>
      </c>
    </row>
    <row r="451" spans="1:53" ht="27" customHeight="1" x14ac:dyDescent="0.25">
      <c r="A451" s="42" t="s">
        <v>622</v>
      </c>
      <c r="B451" s="42" t="s">
        <v>623</v>
      </c>
      <c r="C451" s="43">
        <v>4301051508</v>
      </c>
      <c r="D451" s="74">
        <v>4640242180557</v>
      </c>
      <c r="E451" s="73"/>
      <c r="F451" s="44">
        <v>0.5</v>
      </c>
      <c r="G451" s="45">
        <v>6</v>
      </c>
      <c r="H451" s="44">
        <v>3</v>
      </c>
      <c r="I451" s="44">
        <v>3.2839999999999998</v>
      </c>
      <c r="J451" s="45">
        <v>156</v>
      </c>
      <c r="K451" s="45" t="s">
        <v>63</v>
      </c>
      <c r="L451" s="46" t="s">
        <v>64</v>
      </c>
      <c r="M451" s="45">
        <v>30</v>
      </c>
      <c r="N451" s="92" t="s">
        <v>624</v>
      </c>
      <c r="O451" s="72"/>
      <c r="P451" s="72"/>
      <c r="Q451" s="72"/>
      <c r="R451" s="73"/>
      <c r="S451" s="47"/>
      <c r="T451" s="47"/>
      <c r="U451" s="48" t="s">
        <v>65</v>
      </c>
      <c r="V451" s="49">
        <v>0</v>
      </c>
      <c r="W451" s="50">
        <f>IFERROR(IF(V451="",0,CEILING((V451/$H451),1)*$H451),"")</f>
        <v>0</v>
      </c>
      <c r="X451" s="51" t="str">
        <f>IFERROR(IF(W451=0,"",ROUNDUP(W451/H451,0)*0.00753),"")</f>
        <v/>
      </c>
      <c r="Y451" s="52"/>
      <c r="Z451" s="53"/>
      <c r="AD451" s="54"/>
      <c r="BA451" s="55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6" t="s">
        <v>67</v>
      </c>
      <c r="V452" s="57">
        <f>IFERROR(V450/H450,"0")+IFERROR(V451/H451,"0")</f>
        <v>0</v>
      </c>
      <c r="W452" s="57">
        <f>IFERROR(W450/H450,"0")+IFERROR(W451/H451,"0")</f>
        <v>0</v>
      </c>
      <c r="X452" s="57">
        <f>IFERROR(IF(X450="",0,X450),"0")+IFERROR(IF(X451="",0,X451),"0")</f>
        <v>0</v>
      </c>
      <c r="Y452" s="58"/>
      <c r="Z452" s="58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6" t="s">
        <v>65</v>
      </c>
      <c r="V453" s="57">
        <f>IFERROR(SUM(V450:V451),"0")</f>
        <v>0</v>
      </c>
      <c r="W453" s="57">
        <f>IFERROR(SUM(W450:W451),"0")</f>
        <v>0</v>
      </c>
      <c r="X453" s="56"/>
      <c r="Y453" s="58"/>
      <c r="Z453" s="58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6"/>
      <c r="Z454" s="66"/>
    </row>
    <row r="455" spans="1:53" ht="14.25" customHeight="1" x14ac:dyDescent="0.25">
      <c r="A455" s="77" t="s">
        <v>60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7"/>
      <c r="Z455" s="67"/>
    </row>
    <row r="456" spans="1:53" ht="27" customHeight="1" x14ac:dyDescent="0.25">
      <c r="A456" s="42" t="s">
        <v>626</v>
      </c>
      <c r="B456" s="42" t="s">
        <v>627</v>
      </c>
      <c r="C456" s="43">
        <v>4301031156</v>
      </c>
      <c r="D456" s="74">
        <v>4680115880856</v>
      </c>
      <c r="E456" s="73"/>
      <c r="F456" s="44">
        <v>0.7</v>
      </c>
      <c r="G456" s="45">
        <v>6</v>
      </c>
      <c r="H456" s="44">
        <v>4.2</v>
      </c>
      <c r="I456" s="44">
        <v>4.46</v>
      </c>
      <c r="J456" s="45">
        <v>156</v>
      </c>
      <c r="K456" s="45" t="s">
        <v>63</v>
      </c>
      <c r="L456" s="46" t="s">
        <v>64</v>
      </c>
      <c r="M456" s="45">
        <v>35</v>
      </c>
      <c r="N456" s="7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2"/>
      <c r="P456" s="72"/>
      <c r="Q456" s="72"/>
      <c r="R456" s="73"/>
      <c r="S456" s="47"/>
      <c r="T456" s="47"/>
      <c r="U456" s="48" t="s">
        <v>65</v>
      </c>
      <c r="V456" s="49">
        <v>0</v>
      </c>
      <c r="W456" s="50">
        <f>IFERROR(IF(V456="",0,CEILING((V456/$H456),1)*$H456),"")</f>
        <v>0</v>
      </c>
      <c r="X456" s="51" t="str">
        <f>IFERROR(IF(W456=0,"",ROUNDUP(W456/H456,0)*0.00753),"")</f>
        <v/>
      </c>
      <c r="Y456" s="52"/>
      <c r="Z456" s="53"/>
      <c r="AD456" s="54"/>
      <c r="BA456" s="55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6" t="s">
        <v>67</v>
      </c>
      <c r="V457" s="57">
        <f>IFERROR(V456/H456,"0")</f>
        <v>0</v>
      </c>
      <c r="W457" s="57">
        <f>IFERROR(W456/H456,"0")</f>
        <v>0</v>
      </c>
      <c r="X457" s="57">
        <f>IFERROR(IF(X456="",0,X456),"0")</f>
        <v>0</v>
      </c>
      <c r="Y457" s="58"/>
      <c r="Z457" s="58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6" t="s">
        <v>65</v>
      </c>
      <c r="V458" s="57">
        <f>IFERROR(SUM(V456:V456),"0")</f>
        <v>0</v>
      </c>
      <c r="W458" s="57">
        <f>IFERROR(SUM(W456:W456),"0")</f>
        <v>0</v>
      </c>
      <c r="X458" s="56"/>
      <c r="Y458" s="58"/>
      <c r="Z458" s="58"/>
    </row>
    <row r="459" spans="1:53" ht="14.25" customHeight="1" x14ac:dyDescent="0.25">
      <c r="A459" s="77" t="s">
        <v>68</v>
      </c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67"/>
      <c r="Z459" s="67"/>
    </row>
    <row r="460" spans="1:53" ht="16.5" customHeight="1" x14ac:dyDescent="0.25">
      <c r="A460" s="42" t="s">
        <v>628</v>
      </c>
      <c r="B460" s="42" t="s">
        <v>629</v>
      </c>
      <c r="C460" s="43">
        <v>4301051310</v>
      </c>
      <c r="D460" s="74">
        <v>4680115880870</v>
      </c>
      <c r="E460" s="73"/>
      <c r="F460" s="44">
        <v>1.3</v>
      </c>
      <c r="G460" s="45">
        <v>6</v>
      </c>
      <c r="H460" s="44">
        <v>7.8</v>
      </c>
      <c r="I460" s="44">
        <v>8.3640000000000008</v>
      </c>
      <c r="J460" s="45">
        <v>56</v>
      </c>
      <c r="K460" s="45" t="s">
        <v>98</v>
      </c>
      <c r="L460" s="46" t="s">
        <v>128</v>
      </c>
      <c r="M460" s="45">
        <v>40</v>
      </c>
      <c r="N460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2"/>
      <c r="P460" s="72"/>
      <c r="Q460" s="72"/>
      <c r="R460" s="73"/>
      <c r="S460" s="47"/>
      <c r="T460" s="47"/>
      <c r="U460" s="48" t="s">
        <v>65</v>
      </c>
      <c r="V460" s="49">
        <v>0</v>
      </c>
      <c r="W460" s="50">
        <f>IFERROR(IF(V460="",0,CEILING((V460/$H460),1)*$H460),"")</f>
        <v>0</v>
      </c>
      <c r="X460" s="51" t="str">
        <f>IFERROR(IF(W460=0,"",ROUNDUP(W460/H460,0)*0.02175),"")</f>
        <v/>
      </c>
      <c r="Y460" s="52"/>
      <c r="Z460" s="53"/>
      <c r="AD460" s="54"/>
      <c r="BA460" s="55" t="s">
        <v>1</v>
      </c>
    </row>
    <row r="461" spans="1:53" x14ac:dyDescent="0.2">
      <c r="A461" s="8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82"/>
      <c r="N461" s="78" t="s">
        <v>66</v>
      </c>
      <c r="O461" s="79"/>
      <c r="P461" s="79"/>
      <c r="Q461" s="79"/>
      <c r="R461" s="79"/>
      <c r="S461" s="79"/>
      <c r="T461" s="80"/>
      <c r="U461" s="56" t="s">
        <v>67</v>
      </c>
      <c r="V461" s="57">
        <f>IFERROR(V460/H460,"0")</f>
        <v>0</v>
      </c>
      <c r="W461" s="57">
        <f>IFERROR(W460/H460,"0")</f>
        <v>0</v>
      </c>
      <c r="X461" s="57">
        <f>IFERROR(IF(X460="",0,X460),"0")</f>
        <v>0</v>
      </c>
      <c r="Y461" s="58"/>
      <c r="Z461" s="58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82"/>
      <c r="N462" s="78" t="s">
        <v>66</v>
      </c>
      <c r="O462" s="79"/>
      <c r="P462" s="79"/>
      <c r="Q462" s="79"/>
      <c r="R462" s="79"/>
      <c r="S462" s="79"/>
      <c r="T462" s="80"/>
      <c r="U462" s="56" t="s">
        <v>65</v>
      </c>
      <c r="V462" s="57">
        <f>IFERROR(SUM(V460:V460),"0")</f>
        <v>0</v>
      </c>
      <c r="W462" s="57">
        <f>IFERROR(SUM(W460:W460),"0")</f>
        <v>0</v>
      </c>
      <c r="X462" s="56"/>
      <c r="Y462" s="58"/>
      <c r="Z462" s="58"/>
    </row>
    <row r="463" spans="1:53" ht="15" customHeight="1" x14ac:dyDescent="0.2">
      <c r="A463" s="148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3" t="s">
        <v>630</v>
      </c>
      <c r="O463" s="94"/>
      <c r="P463" s="94"/>
      <c r="Q463" s="94"/>
      <c r="R463" s="94"/>
      <c r="S463" s="94"/>
      <c r="T463" s="95"/>
      <c r="U463" s="56" t="s">
        <v>65</v>
      </c>
      <c r="V463" s="5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2470</v>
      </c>
      <c r="W463" s="5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2474.52</v>
      </c>
      <c r="X463" s="56"/>
      <c r="Y463" s="58"/>
      <c r="Z463" s="58"/>
    </row>
    <row r="464" spans="1:53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3" t="s">
        <v>631</v>
      </c>
      <c r="O464" s="94"/>
      <c r="P464" s="94"/>
      <c r="Q464" s="94"/>
      <c r="R464" s="94"/>
      <c r="S464" s="94"/>
      <c r="T464" s="95"/>
      <c r="U464" s="56" t="s">
        <v>65</v>
      </c>
      <c r="V464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2577.3281385281384</v>
      </c>
      <c r="W464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2582.1400000000003</v>
      </c>
      <c r="X464" s="56"/>
      <c r="Y464" s="58"/>
      <c r="Z464" s="58"/>
    </row>
    <row r="465" spans="1:29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104"/>
      <c r="N465" s="93" t="s">
        <v>632</v>
      </c>
      <c r="O465" s="94"/>
      <c r="P465" s="94"/>
      <c r="Q465" s="94"/>
      <c r="R465" s="94"/>
      <c r="S465" s="94"/>
      <c r="T465" s="95"/>
      <c r="U465" s="56" t="s">
        <v>633</v>
      </c>
      <c r="V465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4</v>
      </c>
      <c r="W465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4</v>
      </c>
      <c r="X465" s="56"/>
      <c r="Y465" s="58"/>
      <c r="Z465" s="58"/>
    </row>
    <row r="466" spans="1:29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104"/>
      <c r="N466" s="93" t="s">
        <v>634</v>
      </c>
      <c r="O466" s="94"/>
      <c r="P466" s="94"/>
      <c r="Q466" s="94"/>
      <c r="R466" s="94"/>
      <c r="S466" s="94"/>
      <c r="T466" s="95"/>
      <c r="U466" s="56" t="s">
        <v>65</v>
      </c>
      <c r="V466" s="57">
        <f>GrossWeightTotal+PalletQtyTotal*25</f>
        <v>2677.3281385281384</v>
      </c>
      <c r="W466" s="57">
        <f>GrossWeightTotalR+PalletQtyTotalR*25</f>
        <v>2682.1400000000003</v>
      </c>
      <c r="X466" s="56"/>
      <c r="Y466" s="58"/>
      <c r="Z466" s="58"/>
    </row>
    <row r="467" spans="1:29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104"/>
      <c r="N467" s="93" t="s">
        <v>635</v>
      </c>
      <c r="O467" s="94"/>
      <c r="P467" s="94"/>
      <c r="Q467" s="94"/>
      <c r="R467" s="94"/>
      <c r="S467" s="94"/>
      <c r="T467" s="95"/>
      <c r="U467" s="56" t="s">
        <v>633</v>
      </c>
      <c r="V467" s="5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276.01731601731603</v>
      </c>
      <c r="W467" s="5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277</v>
      </c>
      <c r="X467" s="56"/>
      <c r="Y467" s="58"/>
      <c r="Z467" s="58"/>
    </row>
    <row r="468" spans="1:29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104"/>
      <c r="N468" s="93" t="s">
        <v>636</v>
      </c>
      <c r="O468" s="94"/>
      <c r="P468" s="94"/>
      <c r="Q468" s="94"/>
      <c r="R468" s="94"/>
      <c r="S468" s="94"/>
      <c r="T468" s="95"/>
      <c r="U468" s="59" t="s">
        <v>637</v>
      </c>
      <c r="V468" s="56"/>
      <c r="W468" s="56"/>
      <c r="X468" s="5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4.0054299999999996</v>
      </c>
      <c r="Y468" s="58"/>
      <c r="Z468" s="58"/>
    </row>
    <row r="470" spans="1:29" ht="27" customHeight="1" x14ac:dyDescent="0.2">
      <c r="A470" s="60" t="s">
        <v>638</v>
      </c>
      <c r="B470" s="68" t="s">
        <v>59</v>
      </c>
      <c r="C470" s="85" t="s">
        <v>93</v>
      </c>
      <c r="D470" s="120"/>
      <c r="E470" s="120"/>
      <c r="F470" s="100"/>
      <c r="G470" s="85" t="s">
        <v>238</v>
      </c>
      <c r="H470" s="120"/>
      <c r="I470" s="120"/>
      <c r="J470" s="120"/>
      <c r="K470" s="120"/>
      <c r="L470" s="120"/>
      <c r="M470" s="100"/>
      <c r="N470" s="85" t="s">
        <v>436</v>
      </c>
      <c r="O470" s="100"/>
      <c r="P470" s="85" t="s">
        <v>487</v>
      </c>
      <c r="Q470" s="100"/>
      <c r="R470" s="68" t="s">
        <v>557</v>
      </c>
      <c r="S470" s="85" t="s">
        <v>599</v>
      </c>
      <c r="T470" s="100"/>
      <c r="U470" s="1"/>
      <c r="Z470" s="62"/>
      <c r="AC470" s="1"/>
    </row>
    <row r="471" spans="1:29" s="1" customFormat="1" ht="14.25" customHeight="1" x14ac:dyDescent="0.2">
      <c r="A471" s="106" t="s">
        <v>639</v>
      </c>
      <c r="B471" s="85" t="s">
        <v>59</v>
      </c>
      <c r="C471" s="85" t="s">
        <v>94</v>
      </c>
      <c r="D471" s="85" t="s">
        <v>102</v>
      </c>
      <c r="E471" s="85" t="s">
        <v>93</v>
      </c>
      <c r="F471" s="85" t="s">
        <v>231</v>
      </c>
      <c r="G471" s="85" t="s">
        <v>239</v>
      </c>
      <c r="H471" s="85" t="s">
        <v>246</v>
      </c>
      <c r="I471" s="85" t="s">
        <v>263</v>
      </c>
      <c r="J471" s="85" t="s">
        <v>323</v>
      </c>
      <c r="L471" s="85" t="s">
        <v>404</v>
      </c>
      <c r="M471" s="85" t="s">
        <v>422</v>
      </c>
      <c r="N471" s="85" t="s">
        <v>437</v>
      </c>
      <c r="O471" s="85" t="s">
        <v>464</v>
      </c>
      <c r="P471" s="85" t="s">
        <v>488</v>
      </c>
      <c r="Q471" s="85" t="s">
        <v>535</v>
      </c>
      <c r="R471" s="85" t="s">
        <v>557</v>
      </c>
      <c r="S471" s="85" t="s">
        <v>600</v>
      </c>
      <c r="T471" s="85" t="s">
        <v>625</v>
      </c>
      <c r="Z471" s="62"/>
      <c r="AA471" s="62"/>
      <c r="AB471" s="62"/>
    </row>
    <row r="472" spans="1:29" s="1" customFormat="1" x14ac:dyDescent="0.2">
      <c r="A472" s="107"/>
      <c r="B472" s="86"/>
      <c r="C472" s="86"/>
      <c r="D472" s="86"/>
      <c r="E472" s="86"/>
      <c r="F472" s="86"/>
      <c r="G472" s="86"/>
      <c r="H472" s="86"/>
      <c r="I472" s="86"/>
      <c r="J472" s="86"/>
      <c r="L472" s="86"/>
      <c r="M472" s="86"/>
      <c r="N472" s="86"/>
      <c r="O472" s="86"/>
      <c r="P472" s="86"/>
      <c r="Q472" s="86"/>
      <c r="R472" s="86"/>
      <c r="S472" s="86"/>
      <c r="T472" s="86"/>
      <c r="Z472" s="62"/>
      <c r="AA472" s="62"/>
      <c r="AB472" s="62"/>
    </row>
    <row r="473" spans="1:29" s="1" customFormat="1" ht="16.5" customHeight="1" x14ac:dyDescent="0.2">
      <c r="A473" s="60" t="s">
        <v>640</v>
      </c>
      <c r="B473" s="61">
        <f>IFERROR(W22*1,"0")+IFERROR(W26*1,"0")+IFERROR(W27*1,"0")+IFERROR(W28*1,"0")+IFERROR(W29*1,"0")+IFERROR(W30*1,"0")+IFERROR(W31*1,"0")+IFERROR(W35*1,"0")+IFERROR(W39*1,"0")+IFERROR(W43*1,"0")</f>
        <v>0</v>
      </c>
      <c r="C473" s="61">
        <f>IFERROR(W49*1,"0")+IFERROR(W50*1,"0")</f>
        <v>0</v>
      </c>
      <c r="D473" s="61">
        <f>IFERROR(W55*1,"0")+IFERROR(W56*1,"0")+IFERROR(W57*1,"0")+IFERROR(W58*1,"0")</f>
        <v>0</v>
      </c>
      <c r="E473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3" s="61">
        <f>IFERROR(W128*1,"0")+IFERROR(W129*1,"0")+IFERROR(W130*1,"0")</f>
        <v>0</v>
      </c>
      <c r="G473" s="61">
        <f>IFERROR(W136*1,"0")+IFERROR(W137*1,"0")+IFERROR(W138*1,"0")</f>
        <v>0</v>
      </c>
      <c r="H473" s="61">
        <f>IFERROR(W143*1,"0")+IFERROR(W144*1,"0")+IFERROR(W145*1,"0")+IFERROR(W146*1,"0")+IFERROR(W147*1,"0")+IFERROR(W148*1,"0")+IFERROR(W149*1,"0")+IFERROR(W150*1,"0")</f>
        <v>0</v>
      </c>
      <c r="I473" s="61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3" s="61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73" s="61">
        <f>IFERROR(W257*1,"0")+IFERROR(W258*1,"0")+IFERROR(W259*1,"0")+IFERROR(W260*1,"0")+IFERROR(W261*1,"0")+IFERROR(W262*1,"0")+IFERROR(W263*1,"0")+IFERROR(W267*1,"0")+IFERROR(W268*1,"0")</f>
        <v>0</v>
      </c>
      <c r="M473" s="61">
        <f>IFERROR(W273*1,"0")+IFERROR(W277*1,"0")+IFERROR(W278*1,"0")+IFERROR(W279*1,"0")+IFERROR(W283*1,"0")+IFERROR(W287*1,"0")</f>
        <v>0</v>
      </c>
      <c r="N473" s="61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1650</v>
      </c>
      <c r="O473" s="61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3" s="61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73" s="61">
        <f>IFERROR(W381*1,"0")+IFERROR(W382*1,"0")+IFERROR(W386*1,"0")+IFERROR(W387*1,"0")+IFERROR(W388*1,"0")+IFERROR(W389*1,"0")+IFERROR(W390*1,"0")+IFERROR(W391*1,"0")+IFERROR(W392*1,"0")+IFERROR(W396*1,"0")</f>
        <v>0</v>
      </c>
      <c r="R473" s="61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601.92000000000007</v>
      </c>
      <c r="S473" s="61">
        <f>IFERROR(W435*1,"0")+IFERROR(W436*1,"0")+IFERROR(W440*1,"0")+IFERROR(W441*1,"0")+IFERROR(W445*1,"0")+IFERROR(W446*1,"0")+IFERROR(W450*1,"0")+IFERROR(W451*1,"0")</f>
        <v>222.60000000000002</v>
      </c>
      <c r="T473" s="61">
        <f>IFERROR(W456*1,"0")+IFERROR(W460*1,"0")</f>
        <v>0</v>
      </c>
      <c r="Z473" s="62"/>
      <c r="AA473" s="62"/>
      <c r="AB473" s="62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N79:R79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N84:R84"/>
    <mergeCell ref="N320:R320"/>
    <mergeCell ref="N169:T169"/>
    <mergeCell ref="D121:E121"/>
    <mergeCell ref="D192:E192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A346:M347"/>
    <mergeCell ref="D331:E331"/>
    <mergeCell ref="A272:X272"/>
    <mergeCell ref="A377:M378"/>
    <mergeCell ref="D408:E408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S17:T17"/>
    <mergeCell ref="D57:E57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A142:X142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N452:T452"/>
    <mergeCell ref="N388:R388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06:R306"/>
    <mergeCell ref="D10:E10"/>
    <mergeCell ref="F10:G10"/>
    <mergeCell ref="D305:E305"/>
    <mergeCell ref="N227:R227"/>
    <mergeCell ref="N110:R110"/>
    <mergeCell ref="D99:E99"/>
    <mergeCell ref="N241:T241"/>
    <mergeCell ref="D310:E310"/>
    <mergeCell ref="A12:L12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N383:T383"/>
    <mergeCell ref="D404:E404"/>
    <mergeCell ref="N420:R420"/>
    <mergeCell ref="N447:T447"/>
    <mergeCell ref="N80:T80"/>
    <mergeCell ref="D101:E101"/>
    <mergeCell ref="N209:R209"/>
    <mergeCell ref="N378:T37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N287:R287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N35:R35"/>
    <mergeCell ref="G17:G18"/>
    <mergeCell ref="N414:R414"/>
    <mergeCell ref="A169:M170"/>
    <mergeCell ref="A46:X46"/>
    <mergeCell ref="N188:R188"/>
    <mergeCell ref="N66:R66"/>
    <mergeCell ref="A282:X282"/>
    <mergeCell ref="N284:T284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H10:L10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A224:M225"/>
    <mergeCell ref="N187:R187"/>
    <mergeCell ref="N423:R423"/>
    <mergeCell ref="N279:R279"/>
    <mergeCell ref="N410:R410"/>
    <mergeCell ref="D89:E8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N41:T41"/>
    <mergeCell ref="D39:E39"/>
    <mergeCell ref="A291:X291"/>
    <mergeCell ref="A288:M289"/>
    <mergeCell ref="N216:R216"/>
    <mergeCell ref="D420:E420"/>
    <mergeCell ref="N430:T430"/>
    <mergeCell ref="N59:T59"/>
    <mergeCell ref="A416:M417"/>
    <mergeCell ref="N208:R208"/>
    <mergeCell ref="N217:T217"/>
    <mergeCell ref="N43:R43"/>
    <mergeCell ref="D257:E257"/>
    <mergeCell ref="D86:E86"/>
    <mergeCell ref="N363:T363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D64:E64"/>
    <mergeCell ref="N170:T170"/>
    <mergeCell ref="A266:X266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N446:R446"/>
    <mergeCell ref="N462:T462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77:R77"/>
    <mergeCell ref="N245:R245"/>
    <mergeCell ref="D201:E201"/>
    <mergeCell ref="D74:E74"/>
    <mergeCell ref="D68:E68"/>
    <mergeCell ref="D188:E188"/>
    <mergeCell ref="N168:R168"/>
    <mergeCell ref="D424:E424"/>
    <mergeCell ref="N247:T247"/>
    <mergeCell ref="N260:R260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348:X348"/>
    <mergeCell ref="N137:R137"/>
    <mergeCell ref="D180:E180"/>
    <mergeCell ref="D9:E9"/>
    <mergeCell ref="F9:G9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P470:Q470"/>
    <mergeCell ref="N369:T369"/>
    <mergeCell ref="D390:E390"/>
    <mergeCell ref="N225:T225"/>
    <mergeCell ref="N436:R436"/>
    <mergeCell ref="A411:M412"/>
    <mergeCell ref="A249:X249"/>
    <mergeCell ref="N224:T224"/>
    <mergeCell ref="D167:E167"/>
    <mergeCell ref="A127:X127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D220:E220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N50:R50"/>
    <mergeCell ref="A317:X317"/>
    <mergeCell ref="D31:E31"/>
    <mergeCell ref="N357:R357"/>
    <mergeCell ref="A103:M104"/>
    <mergeCell ref="D229:E229"/>
    <mergeCell ref="A339:M340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A433:X433"/>
    <mergeCell ref="D351:E351"/>
    <mergeCell ref="N147:R147"/>
    <mergeCell ref="A323:M324"/>
    <mergeCell ref="N220:R220"/>
    <mergeCell ref="N407:R407"/>
    <mergeCell ref="D353:E353"/>
    <mergeCell ref="N307:T307"/>
    <mergeCell ref="D67:E67"/>
    <mergeCell ref="D381:E381"/>
    <mergeCell ref="D210:E210"/>
    <mergeCell ref="D77:E77"/>
    <mergeCell ref="N429:R429"/>
    <mergeCell ref="D108:E108"/>
    <mergeCell ref="N223:R223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N32:T32"/>
    <mergeCell ref="D55:E55"/>
    <mergeCell ref="D30:E30"/>
    <mergeCell ref="N350:R350"/>
    <mergeCell ref="A400:X400"/>
    <mergeCell ref="N235:T235"/>
    <mergeCell ref="A34:X34"/>
    <mergeCell ref="N89:R89"/>
    <mergeCell ref="N331:R331"/>
    <mergeCell ref="D203:E203"/>
    <mergeCell ref="N268:R268"/>
    <mergeCell ref="N97:R97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A131:M132"/>
    <mergeCell ref="N172:R172"/>
    <mergeCell ref="D357:E357"/>
    <mergeCell ref="D267:E267"/>
    <mergeCell ref="A385:X385"/>
    <mergeCell ref="D359:E359"/>
    <mergeCell ref="N278:R278"/>
    <mergeCell ref="N107:R107"/>
    <mergeCell ref="D321:E321"/>
    <mergeCell ref="A303:X303"/>
    <mergeCell ref="D76:E76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62"/>
    </row>
    <row r="3" spans="2:8" x14ac:dyDescent="0.2">
      <c r="B3" s="63" t="s">
        <v>642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643</v>
      </c>
      <c r="D6" s="63" t="s">
        <v>644</v>
      </c>
      <c r="E6" s="63"/>
    </row>
    <row r="7" spans="2:8" x14ac:dyDescent="0.2">
      <c r="B7" s="63" t="s">
        <v>645</v>
      </c>
      <c r="C7" s="63" t="s">
        <v>646</v>
      </c>
      <c r="D7" s="63" t="s">
        <v>647</v>
      </c>
      <c r="E7" s="63"/>
    </row>
    <row r="9" spans="2:8" x14ac:dyDescent="0.2">
      <c r="B9" s="63" t="s">
        <v>648</v>
      </c>
      <c r="C9" s="63" t="s">
        <v>643</v>
      </c>
      <c r="D9" s="63"/>
      <c r="E9" s="63"/>
    </row>
    <row r="11" spans="2:8" x14ac:dyDescent="0.2">
      <c r="B11" s="63" t="s">
        <v>649</v>
      </c>
      <c r="C11" s="63" t="s">
        <v>646</v>
      </c>
      <c r="D11" s="63"/>
      <c r="E11" s="63"/>
    </row>
    <row r="13" spans="2:8" x14ac:dyDescent="0.2">
      <c r="B13" s="63" t="s">
        <v>650</v>
      </c>
      <c r="C13" s="63"/>
      <c r="D13" s="63"/>
      <c r="E13" s="63"/>
    </row>
    <row r="14" spans="2:8" x14ac:dyDescent="0.2">
      <c r="B14" s="63" t="s">
        <v>651</v>
      </c>
      <c r="C14" s="63"/>
      <c r="D14" s="63"/>
      <c r="E14" s="63"/>
    </row>
    <row r="15" spans="2:8" x14ac:dyDescent="0.2">
      <c r="B15" s="63" t="s">
        <v>652</v>
      </c>
      <c r="C15" s="63"/>
      <c r="D15" s="63"/>
      <c r="E15" s="63"/>
    </row>
    <row r="16" spans="2:8" x14ac:dyDescent="0.2">
      <c r="B16" s="63" t="s">
        <v>653</v>
      </c>
      <c r="C16" s="63"/>
      <c r="D16" s="63"/>
      <c r="E16" s="63"/>
    </row>
    <row r="17" spans="2:5" x14ac:dyDescent="0.2">
      <c r="B17" s="63" t="s">
        <v>654</v>
      </c>
      <c r="C17" s="63"/>
      <c r="D17" s="63"/>
      <c r="E17" s="63"/>
    </row>
    <row r="18" spans="2:5" x14ac:dyDescent="0.2">
      <c r="B18" s="63" t="s">
        <v>655</v>
      </c>
      <c r="C18" s="63"/>
      <c r="D18" s="63"/>
      <c r="E18" s="63"/>
    </row>
    <row r="19" spans="2:5" x14ac:dyDescent="0.2">
      <c r="B19" s="63" t="s">
        <v>656</v>
      </c>
      <c r="C19" s="63"/>
      <c r="D19" s="63"/>
      <c r="E19" s="63"/>
    </row>
    <row r="20" spans="2:5" x14ac:dyDescent="0.2">
      <c r="B20" s="63" t="s">
        <v>657</v>
      </c>
      <c r="C20" s="63"/>
      <c r="D20" s="63"/>
      <c r="E20" s="63"/>
    </row>
    <row r="21" spans="2:5" x14ac:dyDescent="0.2">
      <c r="B21" s="63" t="s">
        <v>658</v>
      </c>
      <c r="C21" s="63"/>
      <c r="D21" s="63"/>
      <c r="E21" s="63"/>
    </row>
    <row r="22" spans="2:5" x14ac:dyDescent="0.2">
      <c r="B22" s="63" t="s">
        <v>659</v>
      </c>
      <c r="C22" s="63"/>
      <c r="D22" s="63"/>
      <c r="E22" s="63"/>
    </row>
    <row r="23" spans="2:5" x14ac:dyDescent="0.2">
      <c r="B23" s="63" t="s">
        <v>660</v>
      </c>
      <c r="C23" s="63"/>
      <c r="D23" s="63"/>
      <c r="E23" s="63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1</cp:revision>
  <dcterms:created xsi:type="dcterms:W3CDTF">2021-11-12T12:13:19Z</dcterms:created>
  <dcterms:modified xsi:type="dcterms:W3CDTF">2023-11-21T10:07:31Z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