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D472" i="1" l="1"/>
  <c r="V464" i="1"/>
  <c r="V463" i="1"/>
  <c r="V465" i="1" s="1"/>
  <c r="V461" i="1"/>
  <c r="W460" i="1"/>
  <c r="V460" i="1"/>
  <c r="W459" i="1"/>
  <c r="N459" i="1"/>
  <c r="V456" i="1"/>
  <c r="V455" i="1"/>
  <c r="W454" i="1"/>
  <c r="X454" i="1" s="1"/>
  <c r="X453" i="1"/>
  <c r="X455" i="1" s="1"/>
  <c r="W453" i="1"/>
  <c r="V451" i="1"/>
  <c r="V450" i="1"/>
  <c r="W449" i="1"/>
  <c r="X449" i="1" s="1"/>
  <c r="W448" i="1"/>
  <c r="W446" i="1"/>
  <c r="V446" i="1"/>
  <c r="V445" i="1"/>
  <c r="X444" i="1"/>
  <c r="W444" i="1"/>
  <c r="W443" i="1"/>
  <c r="W441" i="1"/>
  <c r="V441" i="1"/>
  <c r="V440" i="1"/>
  <c r="W439" i="1"/>
  <c r="X439" i="1" s="1"/>
  <c r="W438" i="1"/>
  <c r="V434" i="1"/>
  <c r="W433" i="1"/>
  <c r="V433" i="1"/>
  <c r="W432" i="1"/>
  <c r="X432" i="1" s="1"/>
  <c r="N432" i="1"/>
  <c r="W431" i="1"/>
  <c r="W434" i="1" s="1"/>
  <c r="N431" i="1"/>
  <c r="V429" i="1"/>
  <c r="V428" i="1"/>
  <c r="W427" i="1"/>
  <c r="X427" i="1" s="1"/>
  <c r="X426" i="1"/>
  <c r="W426" i="1"/>
  <c r="W425" i="1"/>
  <c r="X425" i="1" s="1"/>
  <c r="W424" i="1"/>
  <c r="X424" i="1" s="1"/>
  <c r="N424" i="1"/>
  <c r="W423" i="1"/>
  <c r="X423" i="1" s="1"/>
  <c r="N423" i="1"/>
  <c r="W422" i="1"/>
  <c r="X422" i="1" s="1"/>
  <c r="N422" i="1"/>
  <c r="W420" i="1"/>
  <c r="V420" i="1"/>
  <c r="W419" i="1"/>
  <c r="V419" i="1"/>
  <c r="W418" i="1"/>
  <c r="X418" i="1" s="1"/>
  <c r="N418" i="1"/>
  <c r="X417" i="1"/>
  <c r="X419" i="1" s="1"/>
  <c r="W417" i="1"/>
  <c r="N417" i="1"/>
  <c r="V415" i="1"/>
  <c r="V414" i="1"/>
  <c r="X413" i="1"/>
  <c r="W413" i="1"/>
  <c r="N413" i="1"/>
  <c r="W412" i="1"/>
  <c r="X412" i="1" s="1"/>
  <c r="N412" i="1"/>
  <c r="W411" i="1"/>
  <c r="X411" i="1" s="1"/>
  <c r="N411" i="1"/>
  <c r="W410" i="1"/>
  <c r="X410" i="1" s="1"/>
  <c r="N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W401" i="1"/>
  <c r="V401" i="1"/>
  <c r="W400" i="1"/>
  <c r="V400" i="1"/>
  <c r="X399" i="1"/>
  <c r="X400" i="1" s="1"/>
  <c r="W399" i="1"/>
  <c r="N399" i="1"/>
  <c r="W397" i="1"/>
  <c r="V397" i="1"/>
  <c r="V396" i="1"/>
  <c r="X395" i="1"/>
  <c r="W395" i="1"/>
  <c r="N395" i="1"/>
  <c r="X394" i="1"/>
  <c r="W394" i="1"/>
  <c r="N394" i="1"/>
  <c r="W393" i="1"/>
  <c r="X393" i="1" s="1"/>
  <c r="N393" i="1"/>
  <c r="W392" i="1"/>
  <c r="X392" i="1" s="1"/>
  <c r="X391" i="1"/>
  <c r="W391" i="1"/>
  <c r="N391" i="1"/>
  <c r="W390" i="1"/>
  <c r="X390" i="1" s="1"/>
  <c r="N390" i="1"/>
  <c r="W389" i="1"/>
  <c r="X389" i="1" s="1"/>
  <c r="N389" i="1"/>
  <c r="W387" i="1"/>
  <c r="V387" i="1"/>
  <c r="W386" i="1"/>
  <c r="V386" i="1"/>
  <c r="W385" i="1"/>
  <c r="X385" i="1" s="1"/>
  <c r="N385" i="1"/>
  <c r="X384" i="1"/>
  <c r="X386" i="1" s="1"/>
  <c r="W384" i="1"/>
  <c r="N384" i="1"/>
  <c r="W381" i="1"/>
  <c r="V381" i="1"/>
  <c r="V380" i="1"/>
  <c r="X379" i="1"/>
  <c r="W379" i="1"/>
  <c r="W378" i="1"/>
  <c r="V376" i="1"/>
  <c r="V375" i="1"/>
  <c r="W374" i="1"/>
  <c r="X374" i="1" s="1"/>
  <c r="W373" i="1"/>
  <c r="W375" i="1" s="1"/>
  <c r="W372" i="1"/>
  <c r="X372" i="1" s="1"/>
  <c r="X371" i="1"/>
  <c r="W371" i="1"/>
  <c r="V369" i="1"/>
  <c r="V368" i="1"/>
  <c r="W367" i="1"/>
  <c r="W368" i="1" s="1"/>
  <c r="N367" i="1"/>
  <c r="V365" i="1"/>
  <c r="W364" i="1"/>
  <c r="V364" i="1"/>
  <c r="W363" i="1"/>
  <c r="X363" i="1" s="1"/>
  <c r="N363" i="1"/>
  <c r="W362" i="1"/>
  <c r="X362" i="1" s="1"/>
  <c r="N362" i="1"/>
  <c r="X361" i="1"/>
  <c r="W361" i="1"/>
  <c r="N361" i="1"/>
  <c r="X360" i="1"/>
  <c r="X364" i="1" s="1"/>
  <c r="W360" i="1"/>
  <c r="W365" i="1" s="1"/>
  <c r="N360" i="1"/>
  <c r="V358" i="1"/>
  <c r="V357" i="1"/>
  <c r="W356" i="1"/>
  <c r="X356" i="1" s="1"/>
  <c r="W355" i="1"/>
  <c r="X355" i="1" s="1"/>
  <c r="N355" i="1"/>
  <c r="X354" i="1"/>
  <c r="W354" i="1"/>
  <c r="N354" i="1"/>
  <c r="X353" i="1"/>
  <c r="W353" i="1"/>
  <c r="N353" i="1"/>
  <c r="W352" i="1"/>
  <c r="X352" i="1" s="1"/>
  <c r="N352" i="1"/>
  <c r="W351" i="1"/>
  <c r="X351" i="1" s="1"/>
  <c r="N351" i="1"/>
  <c r="X350" i="1"/>
  <c r="W350" i="1"/>
  <c r="N350" i="1"/>
  <c r="X349" i="1"/>
  <c r="W349" i="1"/>
  <c r="N349" i="1"/>
  <c r="W348" i="1"/>
  <c r="X348" i="1" s="1"/>
  <c r="N348" i="1"/>
  <c r="W347" i="1"/>
  <c r="X347" i="1" s="1"/>
  <c r="N347" i="1"/>
  <c r="X346" i="1"/>
  <c r="W346" i="1"/>
  <c r="N346" i="1"/>
  <c r="X345" i="1"/>
  <c r="W345" i="1"/>
  <c r="N345" i="1"/>
  <c r="W344" i="1"/>
  <c r="N344" i="1"/>
  <c r="V342" i="1"/>
  <c r="W341" i="1"/>
  <c r="V341" i="1"/>
  <c r="W340" i="1"/>
  <c r="X340" i="1" s="1"/>
  <c r="N340" i="1"/>
  <c r="W339" i="1"/>
  <c r="N339" i="1"/>
  <c r="W335" i="1"/>
  <c r="V335" i="1"/>
  <c r="W334" i="1"/>
  <c r="V334" i="1"/>
  <c r="W333" i="1"/>
  <c r="X333" i="1" s="1"/>
  <c r="X334" i="1" s="1"/>
  <c r="N333" i="1"/>
  <c r="V331" i="1"/>
  <c r="V330" i="1"/>
  <c r="W329" i="1"/>
  <c r="X329" i="1" s="1"/>
  <c r="N329" i="1"/>
  <c r="X328" i="1"/>
  <c r="W328" i="1"/>
  <c r="N328" i="1"/>
  <c r="X327" i="1"/>
  <c r="W327" i="1"/>
  <c r="N327" i="1"/>
  <c r="W326" i="1"/>
  <c r="X326" i="1" s="1"/>
  <c r="X330" i="1" s="1"/>
  <c r="N326" i="1"/>
  <c r="V324" i="1"/>
  <c r="W323" i="1"/>
  <c r="V323" i="1"/>
  <c r="W322" i="1"/>
  <c r="X322" i="1" s="1"/>
  <c r="N322" i="1"/>
  <c r="W321" i="1"/>
  <c r="W324" i="1" s="1"/>
  <c r="N321" i="1"/>
  <c r="V319" i="1"/>
  <c r="V318" i="1"/>
  <c r="W317" i="1"/>
  <c r="X317" i="1" s="1"/>
  <c r="N317" i="1"/>
  <c r="X316" i="1"/>
  <c r="W316" i="1"/>
  <c r="N316" i="1"/>
  <c r="X315" i="1"/>
  <c r="W315" i="1"/>
  <c r="W318" i="1" s="1"/>
  <c r="N315" i="1"/>
  <c r="W314" i="1"/>
  <c r="N314" i="1"/>
  <c r="V311" i="1"/>
  <c r="V310" i="1"/>
  <c r="W309" i="1"/>
  <c r="W310" i="1" s="1"/>
  <c r="N309" i="1"/>
  <c r="V307" i="1"/>
  <c r="W306" i="1"/>
  <c r="V306" i="1"/>
  <c r="W305" i="1"/>
  <c r="N305" i="1"/>
  <c r="V303" i="1"/>
  <c r="V302" i="1"/>
  <c r="W301" i="1"/>
  <c r="X301" i="1" s="1"/>
  <c r="N301" i="1"/>
  <c r="W300" i="1"/>
  <c r="X300" i="1" s="1"/>
  <c r="X299" i="1"/>
  <c r="X302" i="1" s="1"/>
  <c r="W299" i="1"/>
  <c r="W303" i="1" s="1"/>
  <c r="N299" i="1"/>
  <c r="V297" i="1"/>
  <c r="V296" i="1"/>
  <c r="X295" i="1"/>
  <c r="W295" i="1"/>
  <c r="N295" i="1"/>
  <c r="W294" i="1"/>
  <c r="X294" i="1" s="1"/>
  <c r="N294" i="1"/>
  <c r="W293" i="1"/>
  <c r="X293" i="1" s="1"/>
  <c r="X292" i="1"/>
  <c r="X296" i="1" s="1"/>
  <c r="W292" i="1"/>
  <c r="N292" i="1"/>
  <c r="W291" i="1"/>
  <c r="X291" i="1" s="1"/>
  <c r="N291" i="1"/>
  <c r="W290" i="1"/>
  <c r="X290" i="1" s="1"/>
  <c r="N290" i="1"/>
  <c r="X289" i="1"/>
  <c r="W289" i="1"/>
  <c r="N289" i="1"/>
  <c r="X288" i="1"/>
  <c r="W288" i="1"/>
  <c r="N288" i="1"/>
  <c r="V284" i="1"/>
  <c r="V283" i="1"/>
  <c r="X282" i="1"/>
  <c r="X283" i="1" s="1"/>
  <c r="W282" i="1"/>
  <c r="N282" i="1"/>
  <c r="V280" i="1"/>
  <c r="X279" i="1"/>
  <c r="V279" i="1"/>
  <c r="X278" i="1"/>
  <c r="W278" i="1"/>
  <c r="N278" i="1"/>
  <c r="V276" i="1"/>
  <c r="V275" i="1"/>
  <c r="X274" i="1"/>
  <c r="W274" i="1"/>
  <c r="N274" i="1"/>
  <c r="W273" i="1"/>
  <c r="N273" i="1"/>
  <c r="V271" i="1"/>
  <c r="V270" i="1"/>
  <c r="W269" i="1"/>
  <c r="M472" i="1" s="1"/>
  <c r="N269" i="1"/>
  <c r="V266" i="1"/>
  <c r="W265" i="1"/>
  <c r="V265" i="1"/>
  <c r="W264" i="1"/>
  <c r="X264" i="1" s="1"/>
  <c r="N264" i="1"/>
  <c r="W263" i="1"/>
  <c r="W266" i="1" s="1"/>
  <c r="N263" i="1"/>
  <c r="V261" i="1"/>
  <c r="V260" i="1"/>
  <c r="W259" i="1"/>
  <c r="X259" i="1" s="1"/>
  <c r="N259" i="1"/>
  <c r="X258" i="1"/>
  <c r="W258" i="1"/>
  <c r="N258" i="1"/>
  <c r="X257" i="1"/>
  <c r="W257" i="1"/>
  <c r="N257" i="1"/>
  <c r="W256" i="1"/>
  <c r="X256" i="1" s="1"/>
  <c r="N256" i="1"/>
  <c r="W255" i="1"/>
  <c r="X255" i="1" s="1"/>
  <c r="X254" i="1"/>
  <c r="W254" i="1"/>
  <c r="N254" i="1"/>
  <c r="W253" i="1"/>
  <c r="W261" i="1" s="1"/>
  <c r="N253" i="1"/>
  <c r="V250" i="1"/>
  <c r="X249" i="1"/>
  <c r="W249" i="1"/>
  <c r="V249" i="1"/>
  <c r="W248" i="1"/>
  <c r="X248" i="1" s="1"/>
  <c r="N248" i="1"/>
  <c r="W247" i="1"/>
  <c r="X247" i="1" s="1"/>
  <c r="N247" i="1"/>
  <c r="X246" i="1"/>
  <c r="W246" i="1"/>
  <c r="W250" i="1" s="1"/>
  <c r="N246" i="1"/>
  <c r="V244" i="1"/>
  <c r="V243" i="1"/>
  <c r="X242" i="1"/>
  <c r="W242" i="1"/>
  <c r="N242" i="1"/>
  <c r="X241" i="1"/>
  <c r="W241" i="1"/>
  <c r="W244" i="1" s="1"/>
  <c r="W240" i="1"/>
  <c r="X240" i="1" s="1"/>
  <c r="V238" i="1"/>
  <c r="V237" i="1"/>
  <c r="X236" i="1"/>
  <c r="W236" i="1"/>
  <c r="N236" i="1"/>
  <c r="X235" i="1"/>
  <c r="W235" i="1"/>
  <c r="N235" i="1"/>
  <c r="W234" i="1"/>
  <c r="W238" i="1" s="1"/>
  <c r="N234" i="1"/>
  <c r="V232" i="1"/>
  <c r="V231" i="1"/>
  <c r="W230" i="1"/>
  <c r="X230" i="1" s="1"/>
  <c r="N230" i="1"/>
  <c r="W229" i="1"/>
  <c r="X229" i="1" s="1"/>
  <c r="N229" i="1"/>
  <c r="X228" i="1"/>
  <c r="W228" i="1"/>
  <c r="N228" i="1"/>
  <c r="X227" i="1"/>
  <c r="W227" i="1"/>
  <c r="N227" i="1"/>
  <c r="W226" i="1"/>
  <c r="X226" i="1" s="1"/>
  <c r="X225" i="1"/>
  <c r="W225" i="1"/>
  <c r="W224" i="1"/>
  <c r="X224" i="1" s="1"/>
  <c r="N224" i="1"/>
  <c r="W223" i="1"/>
  <c r="X223" i="1" s="1"/>
  <c r="N223" i="1"/>
  <c r="X222" i="1"/>
  <c r="X231" i="1" s="1"/>
  <c r="W222" i="1"/>
  <c r="N222" i="1"/>
  <c r="V220" i="1"/>
  <c r="V219" i="1"/>
  <c r="X218" i="1"/>
  <c r="W218" i="1"/>
  <c r="N218" i="1"/>
  <c r="X217" i="1"/>
  <c r="W217" i="1"/>
  <c r="W220" i="1" s="1"/>
  <c r="N217" i="1"/>
  <c r="W216" i="1"/>
  <c r="X216" i="1" s="1"/>
  <c r="N216" i="1"/>
  <c r="W215" i="1"/>
  <c r="X215" i="1" s="1"/>
  <c r="N215" i="1"/>
  <c r="W213" i="1"/>
  <c r="V213" i="1"/>
  <c r="W212" i="1"/>
  <c r="V212" i="1"/>
  <c r="W211" i="1"/>
  <c r="X211" i="1" s="1"/>
  <c r="X212" i="1" s="1"/>
  <c r="N211" i="1"/>
  <c r="V209" i="1"/>
  <c r="V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W198" i="1"/>
  <c r="N198" i="1"/>
  <c r="W197" i="1"/>
  <c r="X197" i="1" s="1"/>
  <c r="N197" i="1"/>
  <c r="X196" i="1"/>
  <c r="W196" i="1"/>
  <c r="N196" i="1"/>
  <c r="W195" i="1"/>
  <c r="X195" i="1" s="1"/>
  <c r="N195" i="1"/>
  <c r="X194" i="1"/>
  <c r="W194" i="1"/>
  <c r="J472" i="1" s="1"/>
  <c r="N194" i="1"/>
  <c r="V191" i="1"/>
  <c r="W190" i="1"/>
  <c r="V190" i="1"/>
  <c r="X189" i="1"/>
  <c r="W189" i="1"/>
  <c r="N189" i="1"/>
  <c r="X188" i="1"/>
  <c r="X190" i="1" s="1"/>
  <c r="W188" i="1"/>
  <c r="W191" i="1" s="1"/>
  <c r="N188" i="1"/>
  <c r="V186" i="1"/>
  <c r="V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X176" i="1"/>
  <c r="W176" i="1"/>
  <c r="N176" i="1"/>
  <c r="X175" i="1"/>
  <c r="W175" i="1"/>
  <c r="X174" i="1"/>
  <c r="W174" i="1"/>
  <c r="X173" i="1"/>
  <c r="W173" i="1"/>
  <c r="N173" i="1"/>
  <c r="W172" i="1"/>
  <c r="X172" i="1" s="1"/>
  <c r="N172" i="1"/>
  <c r="X171" i="1"/>
  <c r="W171" i="1"/>
  <c r="X170" i="1"/>
  <c r="W170" i="1"/>
  <c r="N170" i="1"/>
  <c r="W169" i="1"/>
  <c r="X169" i="1" s="1"/>
  <c r="X168" i="1"/>
  <c r="X185" i="1" s="1"/>
  <c r="W168" i="1"/>
  <c r="N168" i="1"/>
  <c r="V166" i="1"/>
  <c r="V165" i="1"/>
  <c r="W164" i="1"/>
  <c r="X164" i="1" s="1"/>
  <c r="N164" i="1"/>
  <c r="X163" i="1"/>
  <c r="W163" i="1"/>
  <c r="N163" i="1"/>
  <c r="W162" i="1"/>
  <c r="X162" i="1" s="1"/>
  <c r="X165" i="1" s="1"/>
  <c r="N162" i="1"/>
  <c r="X161" i="1"/>
  <c r="W161" i="1"/>
  <c r="N161" i="1"/>
  <c r="V159" i="1"/>
  <c r="W158" i="1"/>
  <c r="V158" i="1"/>
  <c r="X157" i="1"/>
  <c r="W157" i="1"/>
  <c r="N157" i="1"/>
  <c r="X156" i="1"/>
  <c r="X158" i="1" s="1"/>
  <c r="W156" i="1"/>
  <c r="W159" i="1" s="1"/>
  <c r="V154" i="1"/>
  <c r="V153" i="1"/>
  <c r="W152" i="1"/>
  <c r="W153" i="1" s="1"/>
  <c r="N152" i="1"/>
  <c r="W151" i="1"/>
  <c r="N151" i="1"/>
  <c r="V148" i="1"/>
  <c r="V147" i="1"/>
  <c r="X146" i="1"/>
  <c r="W146" i="1"/>
  <c r="N146" i="1"/>
  <c r="X145" i="1"/>
  <c r="W145" i="1"/>
  <c r="N145" i="1"/>
  <c r="W144" i="1"/>
  <c r="X144" i="1" s="1"/>
  <c r="N144" i="1"/>
  <c r="X143" i="1"/>
  <c r="W143" i="1"/>
  <c r="N143" i="1"/>
  <c r="X142" i="1"/>
  <c r="W142" i="1"/>
  <c r="N142" i="1"/>
  <c r="X141" i="1"/>
  <c r="W141" i="1"/>
  <c r="N141" i="1"/>
  <c r="W140" i="1"/>
  <c r="W148" i="1" s="1"/>
  <c r="N140" i="1"/>
  <c r="X139" i="1"/>
  <c r="W139" i="1"/>
  <c r="H472" i="1" s="1"/>
  <c r="N139" i="1"/>
  <c r="V136" i="1"/>
  <c r="W135" i="1"/>
  <c r="V135" i="1"/>
  <c r="X134" i="1"/>
  <c r="W134" i="1"/>
  <c r="N134" i="1"/>
  <c r="X133" i="1"/>
  <c r="W133" i="1"/>
  <c r="N133" i="1"/>
  <c r="X132" i="1"/>
  <c r="X135" i="1" s="1"/>
  <c r="W132" i="1"/>
  <c r="G472" i="1" s="1"/>
  <c r="N132" i="1"/>
  <c r="V128" i="1"/>
  <c r="V127" i="1"/>
  <c r="X126" i="1"/>
  <c r="W126" i="1"/>
  <c r="N126" i="1"/>
  <c r="W125" i="1"/>
  <c r="W127" i="1" s="1"/>
  <c r="N125" i="1"/>
  <c r="X124" i="1"/>
  <c r="W124" i="1"/>
  <c r="V121" i="1"/>
  <c r="V120" i="1"/>
  <c r="X119" i="1"/>
  <c r="W119" i="1"/>
  <c r="W118" i="1"/>
  <c r="X118" i="1" s="1"/>
  <c r="N118" i="1"/>
  <c r="X117" i="1"/>
  <c r="W117" i="1"/>
  <c r="X116" i="1"/>
  <c r="W116" i="1"/>
  <c r="N116" i="1"/>
  <c r="W115" i="1"/>
  <c r="W121" i="1" s="1"/>
  <c r="N115" i="1"/>
  <c r="V113" i="1"/>
  <c r="V112" i="1"/>
  <c r="W111" i="1"/>
  <c r="X111" i="1" s="1"/>
  <c r="X110" i="1"/>
  <c r="W110" i="1"/>
  <c r="N110" i="1"/>
  <c r="X109" i="1"/>
  <c r="W109" i="1"/>
  <c r="X108" i="1"/>
  <c r="W108" i="1"/>
  <c r="X107" i="1"/>
  <c r="W107" i="1"/>
  <c r="X106" i="1"/>
  <c r="W106" i="1"/>
  <c r="N106" i="1"/>
  <c r="X105" i="1"/>
  <c r="W105" i="1"/>
  <c r="W104" i="1"/>
  <c r="W112" i="1" s="1"/>
  <c r="X103" i="1"/>
  <c r="W103" i="1"/>
  <c r="W113" i="1" s="1"/>
  <c r="V101" i="1"/>
  <c r="V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W93" i="1"/>
  <c r="N93" i="1"/>
  <c r="X92" i="1"/>
  <c r="X100" i="1" s="1"/>
  <c r="W92" i="1"/>
  <c r="W100" i="1" s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W90" i="1" s="1"/>
  <c r="X83" i="1"/>
  <c r="W83" i="1"/>
  <c r="N83" i="1"/>
  <c r="X82" i="1"/>
  <c r="W82" i="1"/>
  <c r="W89" i="1" s="1"/>
  <c r="V80" i="1"/>
  <c r="V79" i="1"/>
  <c r="W78" i="1"/>
  <c r="X78" i="1" s="1"/>
  <c r="N78" i="1"/>
  <c r="X77" i="1"/>
  <c r="W77" i="1"/>
  <c r="N77" i="1"/>
  <c r="X76" i="1"/>
  <c r="W76" i="1"/>
  <c r="N76" i="1"/>
  <c r="X75" i="1"/>
  <c r="W75" i="1"/>
  <c r="N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W79" i="1" s="1"/>
  <c r="X63" i="1"/>
  <c r="W63" i="1"/>
  <c r="V60" i="1"/>
  <c r="V59" i="1"/>
  <c r="X58" i="1"/>
  <c r="W58" i="1"/>
  <c r="X57" i="1"/>
  <c r="W57" i="1"/>
  <c r="N57" i="1"/>
  <c r="X56" i="1"/>
  <c r="W56" i="1"/>
  <c r="N56" i="1"/>
  <c r="X55" i="1"/>
  <c r="X59" i="1" s="1"/>
  <c r="W55" i="1"/>
  <c r="W59" i="1" s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3" i="1" s="1"/>
  <c r="N28" i="1"/>
  <c r="X27" i="1"/>
  <c r="W27" i="1"/>
  <c r="N27" i="1"/>
  <c r="X26" i="1"/>
  <c r="W26" i="1"/>
  <c r="N26" i="1"/>
  <c r="W24" i="1"/>
  <c r="V24" i="1"/>
  <c r="V462" i="1" s="1"/>
  <c r="V23" i="1"/>
  <c r="V466" i="1" s="1"/>
  <c r="X22" i="1"/>
  <c r="X23" i="1" s="1"/>
  <c r="W22" i="1"/>
  <c r="W23" i="1" s="1"/>
  <c r="N22" i="1"/>
  <c r="H10" i="1"/>
  <c r="A9" i="1"/>
  <c r="F10" i="1" s="1"/>
  <c r="D7" i="1"/>
  <c r="O6" i="1"/>
  <c r="N2" i="1"/>
  <c r="H9" i="1" l="1"/>
  <c r="W186" i="1"/>
  <c r="W232" i="1"/>
  <c r="X428" i="1"/>
  <c r="J9" i="1"/>
  <c r="X28" i="1"/>
  <c r="X32" i="1" s="1"/>
  <c r="C472" i="1"/>
  <c r="X50" i="1"/>
  <c r="X51" i="1" s="1"/>
  <c r="W60" i="1"/>
  <c r="X64" i="1"/>
  <c r="X79" i="1" s="1"/>
  <c r="X84" i="1"/>
  <c r="X89" i="1" s="1"/>
  <c r="W101" i="1"/>
  <c r="X104" i="1"/>
  <c r="X112" i="1" s="1"/>
  <c r="X115" i="1"/>
  <c r="X120" i="1" s="1"/>
  <c r="W120" i="1"/>
  <c r="W466" i="1" s="1"/>
  <c r="F472" i="1"/>
  <c r="X125" i="1"/>
  <c r="X127" i="1" s="1"/>
  <c r="W128" i="1"/>
  <c r="X140" i="1"/>
  <c r="X147" i="1" s="1"/>
  <c r="W147" i="1"/>
  <c r="X152" i="1"/>
  <c r="W166" i="1"/>
  <c r="X208" i="1"/>
  <c r="W208" i="1"/>
  <c r="W270" i="1"/>
  <c r="W275" i="1"/>
  <c r="W276" i="1"/>
  <c r="X273" i="1"/>
  <c r="X275" i="1" s="1"/>
  <c r="W279" i="1"/>
  <c r="W280" i="1"/>
  <c r="W296" i="1"/>
  <c r="N472" i="1"/>
  <c r="W297" i="1"/>
  <c r="W302" i="1"/>
  <c r="W307" i="1"/>
  <c r="X305" i="1"/>
  <c r="X306" i="1" s="1"/>
  <c r="O472" i="1"/>
  <c r="X314" i="1"/>
  <c r="X318" i="1" s="1"/>
  <c r="W319" i="1"/>
  <c r="W330" i="1"/>
  <c r="X373" i="1"/>
  <c r="R472" i="1"/>
  <c r="W415" i="1"/>
  <c r="W429" i="1"/>
  <c r="W445" i="1"/>
  <c r="X443" i="1"/>
  <c r="X445" i="1" s="1"/>
  <c r="W456" i="1"/>
  <c r="W455" i="1"/>
  <c r="T472" i="1"/>
  <c r="W461" i="1"/>
  <c r="X459" i="1"/>
  <c r="X460" i="1" s="1"/>
  <c r="W237" i="1"/>
  <c r="X234" i="1"/>
  <c r="X237" i="1" s="1"/>
  <c r="A10" i="1"/>
  <c r="B472" i="1"/>
  <c r="W463" i="1"/>
  <c r="W52" i="1"/>
  <c r="W462" i="1" s="1"/>
  <c r="E472" i="1"/>
  <c r="W80" i="1"/>
  <c r="W154" i="1"/>
  <c r="X151" i="1"/>
  <c r="X153" i="1" s="1"/>
  <c r="I472" i="1"/>
  <c r="X243" i="1"/>
  <c r="X375" i="1"/>
  <c r="W376" i="1"/>
  <c r="X414" i="1"/>
  <c r="S472" i="1"/>
  <c r="W440" i="1"/>
  <c r="W464" i="1"/>
  <c r="W32" i="1"/>
  <c r="W165" i="1"/>
  <c r="W231" i="1"/>
  <c r="W369" i="1"/>
  <c r="X367" i="1"/>
  <c r="X368" i="1" s="1"/>
  <c r="F9" i="1"/>
  <c r="W136" i="1"/>
  <c r="W185" i="1"/>
  <c r="W209" i="1"/>
  <c r="X219" i="1"/>
  <c r="L472" i="1"/>
  <c r="X253" i="1"/>
  <c r="X260" i="1" s="1"/>
  <c r="W260" i="1"/>
  <c r="W271" i="1"/>
  <c r="X269" i="1"/>
  <c r="X270" i="1" s="1"/>
  <c r="W283" i="1"/>
  <c r="W284" i="1"/>
  <c r="W311" i="1"/>
  <c r="X309" i="1"/>
  <c r="X310" i="1" s="1"/>
  <c r="W331" i="1"/>
  <c r="P472" i="1"/>
  <c r="W357" i="1"/>
  <c r="W358" i="1"/>
  <c r="X344" i="1"/>
  <c r="X357" i="1" s="1"/>
  <c r="W380" i="1"/>
  <c r="X378" i="1"/>
  <c r="X380" i="1" s="1"/>
  <c r="X396" i="1"/>
  <c r="W428" i="1"/>
  <c r="X438" i="1"/>
  <c r="X440" i="1" s="1"/>
  <c r="W450" i="1"/>
  <c r="Q472" i="1"/>
  <c r="W219" i="1"/>
  <c r="W243" i="1"/>
  <c r="W396" i="1"/>
  <c r="W414" i="1"/>
  <c r="W451" i="1"/>
  <c r="X263" i="1"/>
  <c r="X265" i="1" s="1"/>
  <c r="X321" i="1"/>
  <c r="X323" i="1" s="1"/>
  <c r="X339" i="1"/>
  <c r="X341" i="1" s="1"/>
  <c r="W342" i="1"/>
  <c r="X431" i="1"/>
  <c r="X433" i="1" s="1"/>
  <c r="X448" i="1"/>
  <c r="X450" i="1" s="1"/>
  <c r="X467" i="1" l="1"/>
  <c r="W465" i="1"/>
</calcChain>
</file>

<file path=xl/sharedStrings.xml><?xml version="1.0" encoding="utf-8"?>
<sst xmlns="http://schemas.openxmlformats.org/spreadsheetml/2006/main" count="1948" uniqueCount="664">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</sst>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09" t="s">
        <v>0</v>
      </c>
      <c r="E1" s="410"/>
      <c r="F1" s="410"/>
      <c r="G1" s="12" t="s">
        <v>1</v>
      </c>
      <c r="H1" s="409" t="s">
        <v>2</v>
      </c>
      <c r="I1" s="410"/>
      <c r="J1" s="410"/>
      <c r="K1" s="410"/>
      <c r="L1" s="410"/>
      <c r="M1" s="410"/>
      <c r="N1" s="410"/>
      <c r="O1" s="410"/>
      <c r="P1" s="639" t="s">
        <v>3</v>
      </c>
      <c r="Q1" s="410"/>
      <c r="R1" s="4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38" t="s">
        <v>8</v>
      </c>
      <c r="B5" s="349"/>
      <c r="C5" s="350"/>
      <c r="D5" s="341"/>
      <c r="E5" s="343"/>
      <c r="F5" s="596" t="s">
        <v>9</v>
      </c>
      <c r="G5" s="350"/>
      <c r="H5" s="341"/>
      <c r="I5" s="342"/>
      <c r="J5" s="342"/>
      <c r="K5" s="342"/>
      <c r="L5" s="343"/>
      <c r="N5" s="24" t="s">
        <v>10</v>
      </c>
      <c r="O5" s="536">
        <v>45255</v>
      </c>
      <c r="P5" s="397"/>
      <c r="R5" s="621" t="s">
        <v>11</v>
      </c>
      <c r="S5" s="369"/>
      <c r="T5" s="480" t="s">
        <v>12</v>
      </c>
      <c r="U5" s="397"/>
      <c r="Z5" s="51"/>
      <c r="AA5" s="51"/>
      <c r="AB5" s="51"/>
    </row>
    <row r="6" spans="1:29" s="300" customFormat="1" ht="24" customHeight="1" x14ac:dyDescent="0.2">
      <c r="A6" s="438" t="s">
        <v>13</v>
      </c>
      <c r="B6" s="349"/>
      <c r="C6" s="350"/>
      <c r="D6" s="563" t="s">
        <v>14</v>
      </c>
      <c r="E6" s="564"/>
      <c r="F6" s="564"/>
      <c r="G6" s="564"/>
      <c r="H6" s="564"/>
      <c r="I6" s="564"/>
      <c r="J6" s="564"/>
      <c r="K6" s="564"/>
      <c r="L6" s="397"/>
      <c r="N6" s="24" t="s">
        <v>15</v>
      </c>
      <c r="O6" s="422" t="str">
        <f>IF(O5=0," ",CHOOSE(WEEKDAY(O5,2),"Понедельник","Вторник","Среда","Четверг","Пятница","Суббота","Воскресенье"))</f>
        <v>Суббота</v>
      </c>
      <c r="P6" s="313"/>
      <c r="R6" s="368" t="s">
        <v>16</v>
      </c>
      <c r="S6" s="369"/>
      <c r="T6" s="486" t="s">
        <v>17</v>
      </c>
      <c r="U6" s="35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7" t="str">
        <f>IFERROR(VLOOKUP(DeliveryAddress,Table,3,0),1)</f>
        <v>1</v>
      </c>
      <c r="E7" s="508"/>
      <c r="F7" s="508"/>
      <c r="G7" s="508"/>
      <c r="H7" s="508"/>
      <c r="I7" s="508"/>
      <c r="J7" s="508"/>
      <c r="K7" s="508"/>
      <c r="L7" s="509"/>
      <c r="N7" s="24"/>
      <c r="O7" s="42"/>
      <c r="P7" s="42"/>
      <c r="R7" s="323"/>
      <c r="S7" s="369"/>
      <c r="T7" s="487"/>
      <c r="U7" s="488"/>
      <c r="Z7" s="51"/>
      <c r="AA7" s="51"/>
      <c r="AB7" s="51"/>
    </row>
    <row r="8" spans="1:29" s="300" customFormat="1" ht="25.5" customHeight="1" x14ac:dyDescent="0.2">
      <c r="A8" s="632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6">
        <v>0.375</v>
      </c>
      <c r="P8" s="397"/>
      <c r="R8" s="323"/>
      <c r="S8" s="369"/>
      <c r="T8" s="487"/>
      <c r="U8" s="488"/>
      <c r="Z8" s="51"/>
      <c r="AA8" s="51"/>
      <c r="AB8" s="51"/>
    </row>
    <row r="9" spans="1:29" s="300" customFormat="1" ht="39.950000000000003" customHeight="1" x14ac:dyDescent="0.2">
      <c r="A9" s="4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58"/>
      <c r="E9" s="327"/>
      <c r="F9" s="4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36"/>
      <c r="P9" s="397"/>
      <c r="R9" s="323"/>
      <c r="S9" s="369"/>
      <c r="T9" s="489"/>
      <c r="U9" s="49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58"/>
      <c r="E10" s="327"/>
      <c r="F10" s="4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4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6"/>
      <c r="P10" s="397"/>
      <c r="S10" s="24" t="s">
        <v>22</v>
      </c>
      <c r="T10" s="357" t="s">
        <v>23</v>
      </c>
      <c r="U10" s="35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5" t="s">
        <v>27</v>
      </c>
      <c r="U11" s="566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94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59"/>
      <c r="P12" s="509"/>
      <c r="Q12" s="23"/>
      <c r="S12" s="24"/>
      <c r="T12" s="410"/>
      <c r="U12" s="323"/>
      <c r="Z12" s="51"/>
      <c r="AA12" s="51"/>
      <c r="AB12" s="51"/>
    </row>
    <row r="13" spans="1:29" s="300" customFormat="1" ht="23.25" customHeight="1" x14ac:dyDescent="0.2">
      <c r="A13" s="594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65"/>
      <c r="P13" s="566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94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9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68" t="s">
        <v>34</v>
      </c>
      <c r="O15" s="410"/>
      <c r="P15" s="410"/>
      <c r="Q15" s="410"/>
      <c r="R15" s="4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9"/>
      <c r="O16" s="469"/>
      <c r="P16" s="469"/>
      <c r="Q16" s="469"/>
      <c r="R16" s="46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2" t="s">
        <v>35</v>
      </c>
      <c r="B17" s="352" t="s">
        <v>36</v>
      </c>
      <c r="C17" s="455" t="s">
        <v>37</v>
      </c>
      <c r="D17" s="352" t="s">
        <v>38</v>
      </c>
      <c r="E17" s="417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416"/>
      <c r="P17" s="416"/>
      <c r="Q17" s="416"/>
      <c r="R17" s="417"/>
      <c r="S17" s="630" t="s">
        <v>48</v>
      </c>
      <c r="T17" s="350"/>
      <c r="U17" s="352" t="s">
        <v>49</v>
      </c>
      <c r="V17" s="352" t="s">
        <v>50</v>
      </c>
      <c r="W17" s="361" t="s">
        <v>51</v>
      </c>
      <c r="X17" s="352" t="s">
        <v>52</v>
      </c>
      <c r="Y17" s="376" t="s">
        <v>53</v>
      </c>
      <c r="Z17" s="376" t="s">
        <v>54</v>
      </c>
      <c r="AA17" s="376" t="s">
        <v>55</v>
      </c>
      <c r="AB17" s="377"/>
      <c r="AC17" s="378"/>
      <c r="AD17" s="439"/>
      <c r="BA17" s="373" t="s">
        <v>56</v>
      </c>
    </row>
    <row r="18" spans="1:53" ht="14.25" customHeight="1" x14ac:dyDescent="0.2">
      <c r="A18" s="353"/>
      <c r="B18" s="353"/>
      <c r="C18" s="353"/>
      <c r="D18" s="418"/>
      <c r="E18" s="420"/>
      <c r="F18" s="353"/>
      <c r="G18" s="353"/>
      <c r="H18" s="353"/>
      <c r="I18" s="353"/>
      <c r="J18" s="353"/>
      <c r="K18" s="353"/>
      <c r="L18" s="353"/>
      <c r="M18" s="353"/>
      <c r="N18" s="418"/>
      <c r="O18" s="419"/>
      <c r="P18" s="419"/>
      <c r="Q18" s="419"/>
      <c r="R18" s="420"/>
      <c r="S18" s="301" t="s">
        <v>57</v>
      </c>
      <c r="T18" s="301" t="s">
        <v>58</v>
      </c>
      <c r="U18" s="353"/>
      <c r="V18" s="353"/>
      <c r="W18" s="362"/>
      <c r="X18" s="353"/>
      <c r="Y18" s="537"/>
      <c r="Z18" s="537"/>
      <c r="AA18" s="379"/>
      <c r="AB18" s="380"/>
      <c r="AC18" s="381"/>
      <c r="AD18" s="440"/>
      <c r="BA18" s="323"/>
    </row>
    <row r="19" spans="1:53" ht="27.75" customHeight="1" x14ac:dyDescent="0.2">
      <c r="A19" s="363" t="s">
        <v>59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customHeight="1" x14ac:dyDescent="0.25">
      <c r="A20" s="360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2"/>
      <c r="Z20" s="302"/>
    </row>
    <row r="21" spans="1:53" ht="14.25" customHeight="1" x14ac:dyDescent="0.25">
      <c r="A21" s="335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3"/>
      <c r="Z21" s="30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5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35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3"/>
      <c r="Z25" s="303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5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5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5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5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5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5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4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35" t="s">
        <v>81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03"/>
      <c r="Z34" s="303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5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2"/>
      <c r="B36" s="323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4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3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35" t="s">
        <v>86</v>
      </c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3"/>
      <c r="N38" s="323"/>
      <c r="O38" s="323"/>
      <c r="P38" s="323"/>
      <c r="Q38" s="323"/>
      <c r="R38" s="323"/>
      <c r="S38" s="323"/>
      <c r="T38" s="323"/>
      <c r="U38" s="323"/>
      <c r="V38" s="323"/>
      <c r="W38" s="323"/>
      <c r="X38" s="323"/>
      <c r="Y38" s="303"/>
      <c r="Z38" s="303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5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2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4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35" t="s">
        <v>90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03"/>
      <c r="Z42" s="303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5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2"/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4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3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3" t="s">
        <v>93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customHeight="1" x14ac:dyDescent="0.25">
      <c r="A47" s="360" t="s">
        <v>94</v>
      </c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23"/>
      <c r="P47" s="323"/>
      <c r="Q47" s="323"/>
      <c r="R47" s="323"/>
      <c r="S47" s="323"/>
      <c r="T47" s="323"/>
      <c r="U47" s="323"/>
      <c r="V47" s="323"/>
      <c r="W47" s="323"/>
      <c r="X47" s="323"/>
      <c r="Y47" s="302"/>
      <c r="Z47" s="302"/>
    </row>
    <row r="48" spans="1:53" ht="14.25" customHeight="1" x14ac:dyDescent="0.25">
      <c r="A48" s="335" t="s">
        <v>95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3"/>
      <c r="Z48" s="303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5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5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2"/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4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23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60" t="s">
        <v>102</v>
      </c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02"/>
      <c r="Z53" s="302"/>
    </row>
    <row r="54" spans="1:53" ht="14.25" customHeight="1" x14ac:dyDescent="0.25">
      <c r="A54" s="335" t="s">
        <v>103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3"/>
      <c r="Z54" s="303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5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3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5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5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5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0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3"/>
      <c r="C59" s="323"/>
      <c r="D59" s="323"/>
      <c r="E59" s="323"/>
      <c r="F59" s="323"/>
      <c r="G59" s="323"/>
      <c r="H59" s="323"/>
      <c r="I59" s="323"/>
      <c r="J59" s="323"/>
      <c r="K59" s="323"/>
      <c r="L59" s="323"/>
      <c r="M59" s="324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23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60" t="s">
        <v>93</v>
      </c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02"/>
      <c r="Z61" s="302"/>
    </row>
    <row r="62" spans="1:53" ht="14.25" customHeight="1" x14ac:dyDescent="0.25">
      <c r="A62" s="335" t="s">
        <v>103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3"/>
      <c r="Z62" s="303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5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1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5">
        <v>4607091385670</v>
      </c>
      <c r="E64" s="313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86" t="s">
        <v>120</v>
      </c>
      <c r="O64" s="312"/>
      <c r="P64" s="312"/>
      <c r="Q64" s="312"/>
      <c r="R64" s="313"/>
      <c r="S64" s="34"/>
      <c r="T64" s="34"/>
      <c r="U64" s="35" t="s">
        <v>65</v>
      </c>
      <c r="V64" s="307">
        <v>0</v>
      </c>
      <c r="W64" s="308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5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5">
        <v>4680115882133</v>
      </c>
      <c r="E66" s="313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48" t="s">
        <v>126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5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5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119</v>
      </c>
      <c r="M68" s="32">
        <v>50</v>
      </c>
      <c r="N68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4301011382</v>
      </c>
      <c r="D69" s="315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5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5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5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5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5">
        <v>4680115882720</v>
      </c>
      <c r="E74" s="313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3" t="s">
        <v>143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5">
        <v>4607091388466</v>
      </c>
      <c r="E75" s="313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39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5">
        <v>4680115880269</v>
      </c>
      <c r="E76" s="313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5">
        <v>4680115880429</v>
      </c>
      <c r="E77" s="313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5">
        <v>4680115881457</v>
      </c>
      <c r="E78" s="313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2"/>
      <c r="B79" s="323"/>
      <c r="C79" s="323"/>
      <c r="D79" s="323"/>
      <c r="E79" s="323"/>
      <c r="F79" s="323"/>
      <c r="G79" s="323"/>
      <c r="H79" s="323"/>
      <c r="I79" s="323"/>
      <c r="J79" s="323"/>
      <c r="K79" s="323"/>
      <c r="L79" s="323"/>
      <c r="M79" s="324"/>
      <c r="N79" s="316" t="s">
        <v>66</v>
      </c>
      <c r="O79" s="317"/>
      <c r="P79" s="317"/>
      <c r="Q79" s="317"/>
      <c r="R79" s="317"/>
      <c r="S79" s="317"/>
      <c r="T79" s="318"/>
      <c r="U79" s="37" t="s">
        <v>67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10"/>
      <c r="Z79" s="310"/>
    </row>
    <row r="80" spans="1:53" x14ac:dyDescent="0.2">
      <c r="A80" s="323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4"/>
      <c r="N80" s="316" t="s">
        <v>66</v>
      </c>
      <c r="O80" s="317"/>
      <c r="P80" s="317"/>
      <c r="Q80" s="317"/>
      <c r="R80" s="317"/>
      <c r="S80" s="317"/>
      <c r="T80" s="318"/>
      <c r="U80" s="37" t="s">
        <v>65</v>
      </c>
      <c r="V80" s="309">
        <f>IFERROR(SUM(V63:V78),"0")</f>
        <v>0</v>
      </c>
      <c r="W80" s="309">
        <f>IFERROR(SUM(W63:W78),"0")</f>
        <v>0</v>
      </c>
      <c r="X80" s="37"/>
      <c r="Y80" s="310"/>
      <c r="Z80" s="310"/>
    </row>
    <row r="81" spans="1:53" ht="14.25" customHeight="1" x14ac:dyDescent="0.25">
      <c r="A81" s="335" t="s">
        <v>95</v>
      </c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03"/>
      <c r="Z81" s="303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5">
        <v>4607091384789</v>
      </c>
      <c r="E82" s="313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602" t="s">
        <v>154</v>
      </c>
      <c r="O82" s="312"/>
      <c r="P82" s="312"/>
      <c r="Q82" s="312"/>
      <c r="R82" s="313"/>
      <c r="S82" s="34"/>
      <c r="T82" s="34"/>
      <c r="U82" s="35" t="s">
        <v>65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5">
        <v>4680115881488</v>
      </c>
      <c r="E83" s="313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5">
        <v>4607091384765</v>
      </c>
      <c r="E84" s="313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8" t="s">
        <v>159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5">
        <v>4680115882751</v>
      </c>
      <c r="E85" s="313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8" t="s">
        <v>162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5">
        <v>4680115882775</v>
      </c>
      <c r="E86" s="313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461" t="s">
        <v>166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5">
        <v>4680115880658</v>
      </c>
      <c r="E87" s="313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5">
        <v>4607091381962</v>
      </c>
      <c r="E88" s="313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2"/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4"/>
      <c r="N89" s="316" t="s">
        <v>66</v>
      </c>
      <c r="O89" s="317"/>
      <c r="P89" s="317"/>
      <c r="Q89" s="317"/>
      <c r="R89" s="317"/>
      <c r="S89" s="317"/>
      <c r="T89" s="318"/>
      <c r="U89" s="37" t="s">
        <v>67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3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4"/>
      <c r="N90" s="316" t="s">
        <v>66</v>
      </c>
      <c r="O90" s="317"/>
      <c r="P90" s="317"/>
      <c r="Q90" s="317"/>
      <c r="R90" s="317"/>
      <c r="S90" s="317"/>
      <c r="T90" s="318"/>
      <c r="U90" s="37" t="s">
        <v>65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35" t="s">
        <v>60</v>
      </c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03"/>
      <c r="Z91" s="303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5">
        <v>4607091387667</v>
      </c>
      <c r="E92" s="313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12"/>
      <c r="P92" s="312"/>
      <c r="Q92" s="312"/>
      <c r="R92" s="313"/>
      <c r="S92" s="34"/>
      <c r="T92" s="34"/>
      <c r="U92" s="35" t="s">
        <v>65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5">
        <v>4607091387636</v>
      </c>
      <c r="E93" s="313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5">
        <v>4607091384727</v>
      </c>
      <c r="E94" s="313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5">
        <v>4607091386745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5">
        <v>4607091382426</v>
      </c>
      <c r="E96" s="313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5">
        <v>4607091386547</v>
      </c>
      <c r="E97" s="313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5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5">
        <v>4607091384734</v>
      </c>
      <c r="E98" s="313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5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5">
        <v>4607091382464</v>
      </c>
      <c r="E99" s="313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22"/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4"/>
      <c r="N100" s="316" t="s">
        <v>66</v>
      </c>
      <c r="O100" s="317"/>
      <c r="P100" s="317"/>
      <c r="Q100" s="317"/>
      <c r="R100" s="317"/>
      <c r="S100" s="317"/>
      <c r="T100" s="318"/>
      <c r="U100" s="37" t="s">
        <v>67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3"/>
      <c r="B101" s="323"/>
      <c r="C101" s="323"/>
      <c r="D101" s="323"/>
      <c r="E101" s="323"/>
      <c r="F101" s="323"/>
      <c r="G101" s="323"/>
      <c r="H101" s="323"/>
      <c r="I101" s="323"/>
      <c r="J101" s="323"/>
      <c r="K101" s="323"/>
      <c r="L101" s="323"/>
      <c r="M101" s="324"/>
      <c r="N101" s="316" t="s">
        <v>66</v>
      </c>
      <c r="O101" s="317"/>
      <c r="P101" s="317"/>
      <c r="Q101" s="317"/>
      <c r="R101" s="317"/>
      <c r="S101" s="317"/>
      <c r="T101" s="318"/>
      <c r="U101" s="37" t="s">
        <v>65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35" t="s">
        <v>68</v>
      </c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03"/>
      <c r="Z102" s="303"/>
    </row>
    <row r="103" spans="1:53" ht="27" customHeight="1" x14ac:dyDescent="0.25">
      <c r="A103" s="54" t="s">
        <v>187</v>
      </c>
      <c r="B103" s="54" t="s">
        <v>188</v>
      </c>
      <c r="C103" s="31">
        <v>4301051437</v>
      </c>
      <c r="D103" s="315">
        <v>4607091386967</v>
      </c>
      <c r="E103" s="313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98</v>
      </c>
      <c r="L103" s="33" t="s">
        <v>119</v>
      </c>
      <c r="M103" s="32">
        <v>45</v>
      </c>
      <c r="N103" s="407" t="s">
        <v>189</v>
      </c>
      <c r="O103" s="312"/>
      <c r="P103" s="312"/>
      <c r="Q103" s="312"/>
      <c r="R103" s="313"/>
      <c r="S103" s="34"/>
      <c r="T103" s="34"/>
      <c r="U103" s="35" t="s">
        <v>65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187</v>
      </c>
      <c r="B104" s="54" t="s">
        <v>190</v>
      </c>
      <c r="C104" s="31">
        <v>4301051543</v>
      </c>
      <c r="D104" s="315">
        <v>4607091386967</v>
      </c>
      <c r="E104" s="313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346" t="s">
        <v>191</v>
      </c>
      <c r="O104" s="312"/>
      <c r="P104" s="312"/>
      <c r="Q104" s="312"/>
      <c r="R104" s="313"/>
      <c r="S104" s="34"/>
      <c r="T104" s="34"/>
      <c r="U104" s="35" t="s">
        <v>65</v>
      </c>
      <c r="V104" s="307">
        <v>50</v>
      </c>
      <c r="W104" s="308">
        <f t="shared" si="6"/>
        <v>50.400000000000006</v>
      </c>
      <c r="X104" s="36">
        <f>IFERROR(IF(W104=0,"",ROUNDUP(W104/H104,0)*0.02175),"")</f>
        <v>0.1305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192</v>
      </c>
      <c r="B105" s="54" t="s">
        <v>193</v>
      </c>
      <c r="C105" s="31">
        <v>4301051611</v>
      </c>
      <c r="D105" s="315">
        <v>4607091385304</v>
      </c>
      <c r="E105" s="313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572" t="s">
        <v>194</v>
      </c>
      <c r="O105" s="312"/>
      <c r="P105" s="312"/>
      <c r="Q105" s="312"/>
      <c r="R105" s="313"/>
      <c r="S105" s="34"/>
      <c r="T105" s="34"/>
      <c r="U105" s="35" t="s">
        <v>65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195</v>
      </c>
      <c r="B106" s="54" t="s">
        <v>196</v>
      </c>
      <c r="C106" s="31">
        <v>4301051306</v>
      </c>
      <c r="D106" s="315">
        <v>4607091386264</v>
      </c>
      <c r="E106" s="313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35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197</v>
      </c>
      <c r="B107" s="54" t="s">
        <v>198</v>
      </c>
      <c r="C107" s="31">
        <v>4301051436</v>
      </c>
      <c r="D107" s="315">
        <v>4607091385731</v>
      </c>
      <c r="E107" s="313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63</v>
      </c>
      <c r="L107" s="33" t="s">
        <v>119</v>
      </c>
      <c r="M107" s="32">
        <v>45</v>
      </c>
      <c r="N107" s="575" t="s">
        <v>199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0</v>
      </c>
      <c r="W107" s="308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200</v>
      </c>
      <c r="B108" s="54" t="s">
        <v>201</v>
      </c>
      <c r="C108" s="31">
        <v>4301051439</v>
      </c>
      <c r="D108" s="315">
        <v>4680115880214</v>
      </c>
      <c r="E108" s="313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63</v>
      </c>
      <c r="L108" s="33" t="s">
        <v>119</v>
      </c>
      <c r="M108" s="32">
        <v>45</v>
      </c>
      <c r="N108" s="516" t="s">
        <v>202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203</v>
      </c>
      <c r="B109" s="54" t="s">
        <v>204</v>
      </c>
      <c r="C109" s="31">
        <v>4301051438</v>
      </c>
      <c r="D109" s="315">
        <v>4680115880894</v>
      </c>
      <c r="E109" s="313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63</v>
      </c>
      <c r="L109" s="33" t="s">
        <v>119</v>
      </c>
      <c r="M109" s="32">
        <v>45</v>
      </c>
      <c r="N109" s="533" t="s">
        <v>205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206</v>
      </c>
      <c r="B110" s="54" t="s">
        <v>207</v>
      </c>
      <c r="C110" s="31">
        <v>4301051313</v>
      </c>
      <c r="D110" s="315">
        <v>4607091385427</v>
      </c>
      <c r="E110" s="313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59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208</v>
      </c>
      <c r="B111" s="54" t="s">
        <v>209</v>
      </c>
      <c r="C111" s="31">
        <v>4301051480</v>
      </c>
      <c r="D111" s="315">
        <v>4680115882645</v>
      </c>
      <c r="E111" s="313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538" t="s">
        <v>210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2"/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4"/>
      <c r="N112" s="316" t="s">
        <v>66</v>
      </c>
      <c r="O112" s="317"/>
      <c r="P112" s="317"/>
      <c r="Q112" s="317"/>
      <c r="R112" s="317"/>
      <c r="S112" s="317"/>
      <c r="T112" s="318"/>
      <c r="U112" s="37" t="s">
        <v>67</v>
      </c>
      <c r="V112" s="309">
        <f>IFERROR(V103/H103,"0")+IFERROR(V104/H104,"0")+IFERROR(V105/H105,"0")+IFERROR(V106/H106,"0")+IFERROR(V107/H107,"0")+IFERROR(V108/H108,"0")+IFERROR(V109/H109,"0")+IFERROR(V110/H110,"0")+IFERROR(V111/H111,"0")</f>
        <v>5.9523809523809526</v>
      </c>
      <c r="W112" s="309">
        <f>IFERROR(W103/H103,"0")+IFERROR(W104/H104,"0")+IFERROR(W105/H105,"0")+IFERROR(W106/H106,"0")+IFERROR(W107/H107,"0")+IFERROR(W108/H108,"0")+IFERROR(W109/H109,"0")+IFERROR(W110/H110,"0")+IFERROR(W111/H111,"0")</f>
        <v>6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0.1305</v>
      </c>
      <c r="Y112" s="310"/>
      <c r="Z112" s="310"/>
    </row>
    <row r="113" spans="1:53" x14ac:dyDescent="0.2">
      <c r="A113" s="323"/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4"/>
      <c r="N113" s="316" t="s">
        <v>66</v>
      </c>
      <c r="O113" s="317"/>
      <c r="P113" s="317"/>
      <c r="Q113" s="317"/>
      <c r="R113" s="317"/>
      <c r="S113" s="317"/>
      <c r="T113" s="318"/>
      <c r="U113" s="37" t="s">
        <v>65</v>
      </c>
      <c r="V113" s="309">
        <f>IFERROR(SUM(V103:V111),"0")</f>
        <v>50</v>
      </c>
      <c r="W113" s="309">
        <f>IFERROR(SUM(W103:W111),"0")</f>
        <v>50.400000000000006</v>
      </c>
      <c r="X113" s="37"/>
      <c r="Y113" s="310"/>
      <c r="Z113" s="310"/>
    </row>
    <row r="114" spans="1:53" ht="14.25" customHeight="1" x14ac:dyDescent="0.25">
      <c r="A114" s="335" t="s">
        <v>211</v>
      </c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23"/>
      <c r="P114" s="323"/>
      <c r="Q114" s="323"/>
      <c r="R114" s="323"/>
      <c r="S114" s="323"/>
      <c r="T114" s="323"/>
      <c r="U114" s="323"/>
      <c r="V114" s="323"/>
      <c r="W114" s="323"/>
      <c r="X114" s="323"/>
      <c r="Y114" s="303"/>
      <c r="Z114" s="303"/>
    </row>
    <row r="115" spans="1:53" ht="27" customHeight="1" x14ac:dyDescent="0.25">
      <c r="A115" s="54" t="s">
        <v>212</v>
      </c>
      <c r="B115" s="54" t="s">
        <v>213</v>
      </c>
      <c r="C115" s="31">
        <v>4301060296</v>
      </c>
      <c r="D115" s="315">
        <v>4607091383065</v>
      </c>
      <c r="E115" s="313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214</v>
      </c>
      <c r="B116" s="54" t="s">
        <v>215</v>
      </c>
      <c r="C116" s="31">
        <v>4301060350</v>
      </c>
      <c r="D116" s="315">
        <v>4680115881532</v>
      </c>
      <c r="E116" s="313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98</v>
      </c>
      <c r="L116" s="33" t="s">
        <v>119</v>
      </c>
      <c r="M116" s="32">
        <v>30</v>
      </c>
      <c r="N116" s="4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12"/>
      <c r="P116" s="312"/>
      <c r="Q116" s="312"/>
      <c r="R116" s="313"/>
      <c r="S116" s="34"/>
      <c r="T116" s="34"/>
      <c r="U116" s="35" t="s">
        <v>65</v>
      </c>
      <c r="V116" s="307">
        <v>0</v>
      </c>
      <c r="W116" s="308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4301060356</v>
      </c>
      <c r="D117" s="315">
        <v>4680115882652</v>
      </c>
      <c r="E117" s="313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63</v>
      </c>
      <c r="L117" s="33" t="s">
        <v>64</v>
      </c>
      <c r="M117" s="32">
        <v>40</v>
      </c>
      <c r="N117" s="553" t="s">
        <v>218</v>
      </c>
      <c r="O117" s="312"/>
      <c r="P117" s="312"/>
      <c r="Q117" s="312"/>
      <c r="R117" s="313"/>
      <c r="S117" s="34"/>
      <c r="T117" s="34"/>
      <c r="U117" s="35" t="s">
        <v>65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219</v>
      </c>
      <c r="B118" s="54" t="s">
        <v>220</v>
      </c>
      <c r="C118" s="31">
        <v>4301060309</v>
      </c>
      <c r="D118" s="315">
        <v>4680115880238</v>
      </c>
      <c r="E118" s="313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63</v>
      </c>
      <c r="L118" s="33" t="s">
        <v>64</v>
      </c>
      <c r="M118" s="32">
        <v>40</v>
      </c>
      <c r="N118" s="4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12"/>
      <c r="P118" s="312"/>
      <c r="Q118" s="312"/>
      <c r="R118" s="313"/>
      <c r="S118" s="34"/>
      <c r="T118" s="34"/>
      <c r="U118" s="35" t="s">
        <v>65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221</v>
      </c>
      <c r="B119" s="54" t="s">
        <v>222</v>
      </c>
      <c r="C119" s="31">
        <v>4301060351</v>
      </c>
      <c r="D119" s="315">
        <v>4680115881464</v>
      </c>
      <c r="E119" s="313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63</v>
      </c>
      <c r="L119" s="33" t="s">
        <v>119</v>
      </c>
      <c r="M119" s="32">
        <v>30</v>
      </c>
      <c r="N119" s="539" t="s">
        <v>223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22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4"/>
      <c r="N120" s="316" t="s">
        <v>66</v>
      </c>
      <c r="O120" s="317"/>
      <c r="P120" s="317"/>
      <c r="Q120" s="317"/>
      <c r="R120" s="317"/>
      <c r="S120" s="317"/>
      <c r="T120" s="318"/>
      <c r="U120" s="37" t="s">
        <v>67</v>
      </c>
      <c r="V120" s="309">
        <f>IFERROR(V115/H115,"0")+IFERROR(V116/H116,"0")+IFERROR(V117/H117,"0")+IFERROR(V118/H118,"0")+IFERROR(V119/H119,"0")</f>
        <v>0</v>
      </c>
      <c r="W120" s="309">
        <f>IFERROR(W115/H115,"0")+IFERROR(W116/H116,"0")+IFERROR(W117/H117,"0")+IFERROR(W118/H118,"0")+IFERROR(W119/H119,"0")</f>
        <v>0</v>
      </c>
      <c r="X120" s="309">
        <f>IFERROR(IF(X115="",0,X115),"0")+IFERROR(IF(X116="",0,X116),"0")+IFERROR(IF(X117="",0,X117),"0")+IFERROR(IF(X118="",0,X118),"0")+IFERROR(IF(X119="",0,X119),"0")</f>
        <v>0</v>
      </c>
      <c r="Y120" s="310"/>
      <c r="Z120" s="310"/>
    </row>
    <row r="121" spans="1:53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4"/>
      <c r="N121" s="316" t="s">
        <v>66</v>
      </c>
      <c r="O121" s="317"/>
      <c r="P121" s="317"/>
      <c r="Q121" s="317"/>
      <c r="R121" s="317"/>
      <c r="S121" s="317"/>
      <c r="T121" s="318"/>
      <c r="U121" s="37" t="s">
        <v>65</v>
      </c>
      <c r="V121" s="309">
        <f>IFERROR(SUM(V115:V119),"0")</f>
        <v>0</v>
      </c>
      <c r="W121" s="309">
        <f>IFERROR(SUM(W115:W119),"0")</f>
        <v>0</v>
      </c>
      <c r="X121" s="37"/>
      <c r="Y121" s="310"/>
      <c r="Z121" s="310"/>
    </row>
    <row r="122" spans="1:53" ht="16.5" customHeight="1" x14ac:dyDescent="0.25">
      <c r="A122" s="360" t="s">
        <v>224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02"/>
      <c r="Z122" s="302"/>
    </row>
    <row r="123" spans="1:53" ht="14.25" customHeight="1" x14ac:dyDescent="0.25">
      <c r="A123" s="335" t="s">
        <v>68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03"/>
      <c r="Z123" s="303"/>
    </row>
    <row r="124" spans="1:53" ht="27" customHeight="1" x14ac:dyDescent="0.25">
      <c r="A124" s="54" t="s">
        <v>225</v>
      </c>
      <c r="B124" s="54" t="s">
        <v>226</v>
      </c>
      <c r="C124" s="31">
        <v>4301051612</v>
      </c>
      <c r="D124" s="315">
        <v>4607091385168</v>
      </c>
      <c r="E124" s="313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434" t="s">
        <v>227</v>
      </c>
      <c r="O124" s="312"/>
      <c r="P124" s="312"/>
      <c r="Q124" s="312"/>
      <c r="R124" s="313"/>
      <c r="S124" s="34"/>
      <c r="T124" s="34"/>
      <c r="U124" s="35" t="s">
        <v>65</v>
      </c>
      <c r="V124" s="307">
        <v>0</v>
      </c>
      <c r="W124" s="308">
        <f>IFERROR(IF(V124="",0,CEILING((V124/$H124),1)*$H124),"")</f>
        <v>0</v>
      </c>
      <c r="X124" s="36" t="str">
        <f>IFERROR(IF(W124=0,"",ROUNDUP(W124/H124,0)*0.02175),"")</f>
        <v/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228</v>
      </c>
      <c r="B125" s="54" t="s">
        <v>229</v>
      </c>
      <c r="C125" s="31">
        <v>4301051362</v>
      </c>
      <c r="D125" s="315">
        <v>4607091383256</v>
      </c>
      <c r="E125" s="313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63</v>
      </c>
      <c r="L125" s="33" t="s">
        <v>119</v>
      </c>
      <c r="M125" s="32">
        <v>45</v>
      </c>
      <c r="N125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12"/>
      <c r="P125" s="312"/>
      <c r="Q125" s="312"/>
      <c r="R125" s="313"/>
      <c r="S125" s="34"/>
      <c r="T125" s="34"/>
      <c r="U125" s="35" t="s">
        <v>65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230</v>
      </c>
      <c r="B126" s="54" t="s">
        <v>231</v>
      </c>
      <c r="C126" s="31">
        <v>4301051358</v>
      </c>
      <c r="D126" s="315">
        <v>4607091385748</v>
      </c>
      <c r="E126" s="313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63</v>
      </c>
      <c r="L126" s="33" t="s">
        <v>119</v>
      </c>
      <c r="M126" s="32">
        <v>45</v>
      </c>
      <c r="N126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12"/>
      <c r="P126" s="312"/>
      <c r="Q126" s="312"/>
      <c r="R126" s="313"/>
      <c r="S126" s="34"/>
      <c r="T126" s="34"/>
      <c r="U126" s="35" t="s">
        <v>65</v>
      </c>
      <c r="V126" s="307">
        <v>0</v>
      </c>
      <c r="W126" s="308">
        <f>IFERROR(IF(V126="",0,CEILING((V126/$H126),1)*$H126),"")</f>
        <v>0</v>
      </c>
      <c r="X126" s="36" t="str">
        <f>IFERROR(IF(W126=0,"",ROUNDUP(W126/H126,0)*0.00753),"")</f>
        <v/>
      </c>
      <c r="Y126" s="56"/>
      <c r="Z126" s="57"/>
      <c r="AD126" s="58"/>
      <c r="BA126" s="122" t="s">
        <v>1</v>
      </c>
    </row>
    <row r="127" spans="1:53" x14ac:dyDescent="0.2">
      <c r="A127" s="322"/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4"/>
      <c r="N127" s="316" t="s">
        <v>66</v>
      </c>
      <c r="O127" s="317"/>
      <c r="P127" s="317"/>
      <c r="Q127" s="317"/>
      <c r="R127" s="317"/>
      <c r="S127" s="317"/>
      <c r="T127" s="318"/>
      <c r="U127" s="37" t="s">
        <v>67</v>
      </c>
      <c r="V127" s="309">
        <f>IFERROR(V124/H124,"0")+IFERROR(V125/H125,"0")+IFERROR(V126/H126,"0")</f>
        <v>0</v>
      </c>
      <c r="W127" s="309">
        <f>IFERROR(W124/H124,"0")+IFERROR(W125/H125,"0")+IFERROR(W126/H126,"0")</f>
        <v>0</v>
      </c>
      <c r="X127" s="309">
        <f>IFERROR(IF(X124="",0,X124),"0")+IFERROR(IF(X125="",0,X125),"0")+IFERROR(IF(X126="",0,X126),"0")</f>
        <v>0</v>
      </c>
      <c r="Y127" s="310"/>
      <c r="Z127" s="310"/>
    </row>
    <row r="128" spans="1:53" x14ac:dyDescent="0.2">
      <c r="A128" s="323"/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4"/>
      <c r="N128" s="316" t="s">
        <v>66</v>
      </c>
      <c r="O128" s="317"/>
      <c r="P128" s="317"/>
      <c r="Q128" s="317"/>
      <c r="R128" s="317"/>
      <c r="S128" s="317"/>
      <c r="T128" s="318"/>
      <c r="U128" s="37" t="s">
        <v>65</v>
      </c>
      <c r="V128" s="309">
        <f>IFERROR(SUM(V124:V126),"0")</f>
        <v>0</v>
      </c>
      <c r="W128" s="309">
        <f>IFERROR(SUM(W124:W126),"0")</f>
        <v>0</v>
      </c>
      <c r="X128" s="37"/>
      <c r="Y128" s="310"/>
      <c r="Z128" s="310"/>
    </row>
    <row r="129" spans="1:53" ht="27.75" customHeight="1" x14ac:dyDescent="0.2">
      <c r="A129" s="363" t="s">
        <v>232</v>
      </c>
      <c r="B129" s="364"/>
      <c r="C129" s="364"/>
      <c r="D129" s="364"/>
      <c r="E129" s="364"/>
      <c r="F129" s="364"/>
      <c r="G129" s="364"/>
      <c r="H129" s="364"/>
      <c r="I129" s="364"/>
      <c r="J129" s="364"/>
      <c r="K129" s="364"/>
      <c r="L129" s="364"/>
      <c r="M129" s="364"/>
      <c r="N129" s="364"/>
      <c r="O129" s="364"/>
      <c r="P129" s="364"/>
      <c r="Q129" s="364"/>
      <c r="R129" s="364"/>
      <c r="S129" s="364"/>
      <c r="T129" s="364"/>
      <c r="U129" s="364"/>
      <c r="V129" s="364"/>
      <c r="W129" s="364"/>
      <c r="X129" s="364"/>
      <c r="Y129" s="48"/>
      <c r="Z129" s="48"/>
    </row>
    <row r="130" spans="1:53" ht="16.5" customHeight="1" x14ac:dyDescent="0.25">
      <c r="A130" s="360" t="s">
        <v>233</v>
      </c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23"/>
      <c r="P130" s="323"/>
      <c r="Q130" s="323"/>
      <c r="R130" s="323"/>
      <c r="S130" s="323"/>
      <c r="T130" s="323"/>
      <c r="U130" s="323"/>
      <c r="V130" s="323"/>
      <c r="W130" s="323"/>
      <c r="X130" s="323"/>
      <c r="Y130" s="302"/>
      <c r="Z130" s="302"/>
    </row>
    <row r="131" spans="1:53" ht="14.25" customHeight="1" x14ac:dyDescent="0.25">
      <c r="A131" s="335" t="s">
        <v>103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03"/>
      <c r="Z131" s="303"/>
    </row>
    <row r="132" spans="1:53" ht="27" customHeight="1" x14ac:dyDescent="0.25">
      <c r="A132" s="54" t="s">
        <v>234</v>
      </c>
      <c r="B132" s="54" t="s">
        <v>235</v>
      </c>
      <c r="C132" s="31">
        <v>4301011223</v>
      </c>
      <c r="D132" s="315">
        <v>4607091383423</v>
      </c>
      <c r="E132" s="313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98</v>
      </c>
      <c r="L132" s="33" t="s">
        <v>119</v>
      </c>
      <c r="M132" s="32">
        <v>35</v>
      </c>
      <c r="N132" s="57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12"/>
      <c r="P132" s="312"/>
      <c r="Q132" s="312"/>
      <c r="R132" s="313"/>
      <c r="S132" s="34"/>
      <c r="T132" s="34"/>
      <c r="U132" s="35" t="s">
        <v>65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236</v>
      </c>
      <c r="B133" s="54" t="s">
        <v>237</v>
      </c>
      <c r="C133" s="31">
        <v>4301011338</v>
      </c>
      <c r="D133" s="315">
        <v>4607091381405</v>
      </c>
      <c r="E133" s="313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12"/>
      <c r="P133" s="312"/>
      <c r="Q133" s="312"/>
      <c r="R133" s="313"/>
      <c r="S133" s="34"/>
      <c r="T133" s="34"/>
      <c r="U133" s="35" t="s">
        <v>65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238</v>
      </c>
      <c r="B134" s="54" t="s">
        <v>239</v>
      </c>
      <c r="C134" s="31">
        <v>4301011333</v>
      </c>
      <c r="D134" s="315">
        <v>4607091386516</v>
      </c>
      <c r="E134" s="313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4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12"/>
      <c r="P134" s="312"/>
      <c r="Q134" s="312"/>
      <c r="R134" s="313"/>
      <c r="S134" s="34"/>
      <c r="T134" s="34"/>
      <c r="U134" s="35" t="s">
        <v>65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22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4"/>
      <c r="N135" s="316" t="s">
        <v>66</v>
      </c>
      <c r="O135" s="317"/>
      <c r="P135" s="317"/>
      <c r="Q135" s="317"/>
      <c r="R135" s="317"/>
      <c r="S135" s="317"/>
      <c r="T135" s="318"/>
      <c r="U135" s="37" t="s">
        <v>67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3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4"/>
      <c r="N136" s="316" t="s">
        <v>66</v>
      </c>
      <c r="O136" s="317"/>
      <c r="P136" s="317"/>
      <c r="Q136" s="317"/>
      <c r="R136" s="317"/>
      <c r="S136" s="317"/>
      <c r="T136" s="318"/>
      <c r="U136" s="37" t="s">
        <v>65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60" t="s">
        <v>240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02"/>
      <c r="Z137" s="302"/>
    </row>
    <row r="138" spans="1:53" ht="14.25" customHeight="1" x14ac:dyDescent="0.25">
      <c r="A138" s="335" t="s">
        <v>60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03"/>
      <c r="Z138" s="303"/>
    </row>
    <row r="139" spans="1:53" ht="27" customHeight="1" x14ac:dyDescent="0.25">
      <c r="A139" s="54" t="s">
        <v>241</v>
      </c>
      <c r="B139" s="54" t="s">
        <v>242</v>
      </c>
      <c r="C139" s="31">
        <v>4301031191</v>
      </c>
      <c r="D139" s="315">
        <v>4680115880993</v>
      </c>
      <c r="E139" s="313"/>
      <c r="F139" s="306">
        <v>0.7</v>
      </c>
      <c r="G139" s="32">
        <v>6</v>
      </c>
      <c r="H139" s="306">
        <v>4.2</v>
      </c>
      <c r="I139" s="306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12"/>
      <c r="P139" s="312"/>
      <c r="Q139" s="312"/>
      <c r="R139" s="313"/>
      <c r="S139" s="34"/>
      <c r="T139" s="34"/>
      <c r="U139" s="35" t="s">
        <v>65</v>
      </c>
      <c r="V139" s="307">
        <v>0</v>
      </c>
      <c r="W139" s="308">
        <f t="shared" ref="W139:W146" si="7">IFERROR(IF(V139="",0,CEILING((V139/$H139),1)*$H139),"")</f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4301031204</v>
      </c>
      <c r="D140" s="315">
        <v>4680115881761</v>
      </c>
      <c r="E140" s="313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12"/>
      <c r="P140" s="312"/>
      <c r="Q140" s="312"/>
      <c r="R140" s="313"/>
      <c r="S140" s="34"/>
      <c r="T140" s="34"/>
      <c r="U140" s="35" t="s">
        <v>65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4301031201</v>
      </c>
      <c r="D141" s="315">
        <v>4680115881563</v>
      </c>
      <c r="E141" s="313"/>
      <c r="F141" s="306">
        <v>0.7</v>
      </c>
      <c r="G141" s="32">
        <v>6</v>
      </c>
      <c r="H141" s="306">
        <v>4.2</v>
      </c>
      <c r="I141" s="306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6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12"/>
      <c r="P141" s="312"/>
      <c r="Q141" s="312"/>
      <c r="R141" s="313"/>
      <c r="S141" s="34"/>
      <c r="T141" s="34"/>
      <c r="U141" s="35" t="s">
        <v>65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4301031199</v>
      </c>
      <c r="D142" s="315">
        <v>4680115880986</v>
      </c>
      <c r="E142" s="313"/>
      <c r="F142" s="306">
        <v>0.35</v>
      </c>
      <c r="G142" s="32">
        <v>6</v>
      </c>
      <c r="H142" s="306">
        <v>2.1</v>
      </c>
      <c r="I142" s="306">
        <v>2.23</v>
      </c>
      <c r="J142" s="32">
        <v>234</v>
      </c>
      <c r="K142" s="32" t="s">
        <v>165</v>
      </c>
      <c r="L142" s="33" t="s">
        <v>64</v>
      </c>
      <c r="M142" s="32">
        <v>40</v>
      </c>
      <c r="N142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12"/>
      <c r="P142" s="312"/>
      <c r="Q142" s="312"/>
      <c r="R142" s="313"/>
      <c r="S142" s="34"/>
      <c r="T142" s="34"/>
      <c r="U142" s="35" t="s">
        <v>65</v>
      </c>
      <c r="V142" s="307">
        <v>0</v>
      </c>
      <c r="W142" s="308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4301031190</v>
      </c>
      <c r="D143" s="315">
        <v>4680115880207</v>
      </c>
      <c r="E143" s="313"/>
      <c r="F143" s="306">
        <v>0.4</v>
      </c>
      <c r="G143" s="32">
        <v>6</v>
      </c>
      <c r="H143" s="306">
        <v>2.4</v>
      </c>
      <c r="I143" s="306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6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4301031205</v>
      </c>
      <c r="D144" s="315">
        <v>4680115881785</v>
      </c>
      <c r="E144" s="313"/>
      <c r="F144" s="306">
        <v>0.35</v>
      </c>
      <c r="G144" s="32">
        <v>6</v>
      </c>
      <c r="H144" s="306">
        <v>2.1</v>
      </c>
      <c r="I144" s="306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4301031202</v>
      </c>
      <c r="D145" s="315">
        <v>4680115881679</v>
      </c>
      <c r="E145" s="313"/>
      <c r="F145" s="306">
        <v>0.35</v>
      </c>
      <c r="G145" s="32">
        <v>6</v>
      </c>
      <c r="H145" s="306">
        <v>2.1</v>
      </c>
      <c r="I145" s="306">
        <v>2.2000000000000002</v>
      </c>
      <c r="J145" s="32">
        <v>234</v>
      </c>
      <c r="K145" s="32" t="s">
        <v>165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4301031158</v>
      </c>
      <c r="D146" s="315">
        <v>4680115880191</v>
      </c>
      <c r="E146" s="313"/>
      <c r="F146" s="306">
        <v>0.4</v>
      </c>
      <c r="G146" s="32">
        <v>6</v>
      </c>
      <c r="H146" s="306">
        <v>2.4</v>
      </c>
      <c r="I146" s="306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6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x14ac:dyDescent="0.2">
      <c r="A147" s="322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4"/>
      <c r="N147" s="316" t="s">
        <v>66</v>
      </c>
      <c r="O147" s="317"/>
      <c r="P147" s="317"/>
      <c r="Q147" s="317"/>
      <c r="R147" s="317"/>
      <c r="S147" s="317"/>
      <c r="T147" s="318"/>
      <c r="U147" s="37" t="s">
        <v>67</v>
      </c>
      <c r="V147" s="309">
        <f>IFERROR(V139/H139,"0")+IFERROR(V140/H140,"0")+IFERROR(V141/H141,"0")+IFERROR(V142/H142,"0")+IFERROR(V143/H143,"0")+IFERROR(V144/H144,"0")+IFERROR(V145/H145,"0")+IFERROR(V146/H146,"0")</f>
        <v>0</v>
      </c>
      <c r="W147" s="309">
        <f>IFERROR(W139/H139,"0")+IFERROR(W140/H140,"0")+IFERROR(W141/H141,"0")+IFERROR(W142/H142,"0")+IFERROR(W143/H143,"0")+IFERROR(W144/H144,"0")+IFERROR(W145/H145,"0")+IFERROR(W146/H146,"0")</f>
        <v>0</v>
      </c>
      <c r="X147" s="309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>0</v>
      </c>
      <c r="Y147" s="310"/>
      <c r="Z147" s="310"/>
    </row>
    <row r="148" spans="1:53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4"/>
      <c r="N148" s="316" t="s">
        <v>66</v>
      </c>
      <c r="O148" s="317"/>
      <c r="P148" s="317"/>
      <c r="Q148" s="317"/>
      <c r="R148" s="317"/>
      <c r="S148" s="317"/>
      <c r="T148" s="318"/>
      <c r="U148" s="37" t="s">
        <v>65</v>
      </c>
      <c r="V148" s="309">
        <f>IFERROR(SUM(V139:V146),"0")</f>
        <v>0</v>
      </c>
      <c r="W148" s="309">
        <f>IFERROR(SUM(W139:W146),"0")</f>
        <v>0</v>
      </c>
      <c r="X148" s="37"/>
      <c r="Y148" s="310"/>
      <c r="Z148" s="310"/>
    </row>
    <row r="149" spans="1:53" ht="16.5" customHeight="1" x14ac:dyDescent="0.25">
      <c r="A149" s="360" t="s">
        <v>257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02"/>
      <c r="Z149" s="302"/>
    </row>
    <row r="150" spans="1:53" ht="14.25" customHeight="1" x14ac:dyDescent="0.25">
      <c r="A150" s="335" t="s">
        <v>103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03"/>
      <c r="Z150" s="303"/>
    </row>
    <row r="151" spans="1:53" ht="16.5" customHeight="1" x14ac:dyDescent="0.25">
      <c r="A151" s="54" t="s">
        <v>258</v>
      </c>
      <c r="B151" s="54" t="s">
        <v>259</v>
      </c>
      <c r="C151" s="31">
        <v>4301011450</v>
      </c>
      <c r="D151" s="315">
        <v>4680115881402</v>
      </c>
      <c r="E151" s="313"/>
      <c r="F151" s="306">
        <v>1.35</v>
      </c>
      <c r="G151" s="32">
        <v>8</v>
      </c>
      <c r="H151" s="306">
        <v>10.8</v>
      </c>
      <c r="I151" s="306">
        <v>11.28</v>
      </c>
      <c r="J151" s="32">
        <v>56</v>
      </c>
      <c r="K151" s="32" t="s">
        <v>98</v>
      </c>
      <c r="L151" s="33" t="s">
        <v>99</v>
      </c>
      <c r="M151" s="32">
        <v>55</v>
      </c>
      <c r="N151" s="6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1" s="312"/>
      <c r="P151" s="312"/>
      <c r="Q151" s="312"/>
      <c r="R151" s="313"/>
      <c r="S151" s="34"/>
      <c r="T151" s="34"/>
      <c r="U151" s="35" t="s">
        <v>65</v>
      </c>
      <c r="V151" s="307">
        <v>0</v>
      </c>
      <c r="W151" s="308">
        <f>IFERROR(IF(V151="",0,CEILING((V151/$H151),1)*$H151),"")</f>
        <v>0</v>
      </c>
      <c r="X151" s="36" t="str">
        <f>IFERROR(IF(W151=0,"",ROUNDUP(W151/H151,0)*0.02175),"")</f>
        <v/>
      </c>
      <c r="Y151" s="56"/>
      <c r="Z151" s="57"/>
      <c r="AD151" s="58"/>
      <c r="BA151" s="134" t="s">
        <v>1</v>
      </c>
    </row>
    <row r="152" spans="1:53" ht="27" customHeight="1" x14ac:dyDescent="0.25">
      <c r="A152" s="54" t="s">
        <v>260</v>
      </c>
      <c r="B152" s="54" t="s">
        <v>261</v>
      </c>
      <c r="C152" s="31">
        <v>4301011454</v>
      </c>
      <c r="D152" s="315">
        <v>4680115881396</v>
      </c>
      <c r="E152" s="313"/>
      <c r="F152" s="306">
        <v>0.45</v>
      </c>
      <c r="G152" s="32">
        <v>6</v>
      </c>
      <c r="H152" s="306">
        <v>2.7</v>
      </c>
      <c r="I152" s="306">
        <v>2.9</v>
      </c>
      <c r="J152" s="32">
        <v>156</v>
      </c>
      <c r="K152" s="32" t="s">
        <v>63</v>
      </c>
      <c r="L152" s="33" t="s">
        <v>64</v>
      </c>
      <c r="M152" s="32">
        <v>55</v>
      </c>
      <c r="N152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2" s="312"/>
      <c r="P152" s="312"/>
      <c r="Q152" s="312"/>
      <c r="R152" s="313"/>
      <c r="S152" s="34"/>
      <c r="T152" s="34"/>
      <c r="U152" s="35" t="s">
        <v>65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IFERROR(IF(W152=0,"",ROUNDUP(W152/H152,0)*0.00753),"")</f>
        <v/>
      </c>
      <c r="Y152" s="56"/>
      <c r="Z152" s="57"/>
      <c r="AD152" s="58"/>
      <c r="BA152" s="135" t="s">
        <v>1</v>
      </c>
    </row>
    <row r="153" spans="1:53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4"/>
      <c r="N153" s="316" t="s">
        <v>66</v>
      </c>
      <c r="O153" s="317"/>
      <c r="P153" s="317"/>
      <c r="Q153" s="317"/>
      <c r="R153" s="317"/>
      <c r="S153" s="317"/>
      <c r="T153" s="318"/>
      <c r="U153" s="37" t="s">
        <v>67</v>
      </c>
      <c r="V153" s="309">
        <f>IFERROR(V151/H151,"0")+IFERROR(V152/H152,"0")</f>
        <v>0</v>
      </c>
      <c r="W153" s="309">
        <f>IFERROR(W151/H151,"0")+IFERROR(W152/H152,"0")</f>
        <v>0</v>
      </c>
      <c r="X153" s="309">
        <f>IFERROR(IF(X151="",0,X151),"0")+IFERROR(IF(X152="",0,X152),"0")</f>
        <v>0</v>
      </c>
      <c r="Y153" s="310"/>
      <c r="Z153" s="310"/>
    </row>
    <row r="154" spans="1:53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4"/>
      <c r="N154" s="316" t="s">
        <v>66</v>
      </c>
      <c r="O154" s="317"/>
      <c r="P154" s="317"/>
      <c r="Q154" s="317"/>
      <c r="R154" s="317"/>
      <c r="S154" s="317"/>
      <c r="T154" s="318"/>
      <c r="U154" s="37" t="s">
        <v>65</v>
      </c>
      <c r="V154" s="309">
        <f>IFERROR(SUM(V151:V152),"0")</f>
        <v>0</v>
      </c>
      <c r="W154" s="309">
        <f>IFERROR(SUM(W151:W152),"0")</f>
        <v>0</v>
      </c>
      <c r="X154" s="37"/>
      <c r="Y154" s="310"/>
      <c r="Z154" s="310"/>
    </row>
    <row r="155" spans="1:53" ht="14.25" customHeight="1" x14ac:dyDescent="0.25">
      <c r="A155" s="335" t="s">
        <v>95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23"/>
      <c r="Y155" s="303"/>
      <c r="Z155" s="303"/>
    </row>
    <row r="156" spans="1:53" ht="16.5" customHeight="1" x14ac:dyDescent="0.25">
      <c r="A156" s="54" t="s">
        <v>262</v>
      </c>
      <c r="B156" s="54" t="s">
        <v>263</v>
      </c>
      <c r="C156" s="31">
        <v>4301020262</v>
      </c>
      <c r="D156" s="315">
        <v>4680115882935</v>
      </c>
      <c r="E156" s="313"/>
      <c r="F156" s="306">
        <v>1.35</v>
      </c>
      <c r="G156" s="32">
        <v>8</v>
      </c>
      <c r="H156" s="306">
        <v>10.8</v>
      </c>
      <c r="I156" s="306">
        <v>11.28</v>
      </c>
      <c r="J156" s="32">
        <v>56</v>
      </c>
      <c r="K156" s="32" t="s">
        <v>98</v>
      </c>
      <c r="L156" s="33" t="s">
        <v>119</v>
      </c>
      <c r="M156" s="32">
        <v>50</v>
      </c>
      <c r="N156" s="627" t="s">
        <v>264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6" t="s">
        <v>1</v>
      </c>
    </row>
    <row r="157" spans="1:53" ht="16.5" customHeight="1" x14ac:dyDescent="0.25">
      <c r="A157" s="54" t="s">
        <v>265</v>
      </c>
      <c r="B157" s="54" t="s">
        <v>266</v>
      </c>
      <c r="C157" s="31">
        <v>4301020220</v>
      </c>
      <c r="D157" s="315">
        <v>4680115880764</v>
      </c>
      <c r="E157" s="313"/>
      <c r="F157" s="306">
        <v>0.35</v>
      </c>
      <c r="G157" s="32">
        <v>6</v>
      </c>
      <c r="H157" s="306">
        <v>2.1</v>
      </c>
      <c r="I157" s="306">
        <v>2.2999999999999998</v>
      </c>
      <c r="J157" s="32">
        <v>156</v>
      </c>
      <c r="K157" s="32" t="s">
        <v>63</v>
      </c>
      <c r="L157" s="33" t="s">
        <v>99</v>
      </c>
      <c r="M157" s="32">
        <v>50</v>
      </c>
      <c r="N157" s="3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7" s="312"/>
      <c r="P157" s="312"/>
      <c r="Q157" s="312"/>
      <c r="R157" s="313"/>
      <c r="S157" s="34"/>
      <c r="T157" s="34"/>
      <c r="U157" s="35" t="s">
        <v>65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37" t="s">
        <v>1</v>
      </c>
    </row>
    <row r="158" spans="1:53" x14ac:dyDescent="0.2">
      <c r="A158" s="322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16" t="s">
        <v>66</v>
      </c>
      <c r="O158" s="317"/>
      <c r="P158" s="317"/>
      <c r="Q158" s="317"/>
      <c r="R158" s="317"/>
      <c r="S158" s="317"/>
      <c r="T158" s="318"/>
      <c r="U158" s="37" t="s">
        <v>67</v>
      </c>
      <c r="V158" s="309">
        <f>IFERROR(V156/H156,"0")+IFERROR(V157/H157,"0")</f>
        <v>0</v>
      </c>
      <c r="W158" s="309">
        <f>IFERROR(W156/H156,"0")+IFERROR(W157/H157,"0")</f>
        <v>0</v>
      </c>
      <c r="X158" s="309">
        <f>IFERROR(IF(X156="",0,X156),"0")+IFERROR(IF(X157="",0,X157),"0")</f>
        <v>0</v>
      </c>
      <c r="Y158" s="310"/>
      <c r="Z158" s="310"/>
    </row>
    <row r="159" spans="1:53" x14ac:dyDescent="0.2">
      <c r="A159" s="323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4"/>
      <c r="N159" s="316" t="s">
        <v>66</v>
      </c>
      <c r="O159" s="317"/>
      <c r="P159" s="317"/>
      <c r="Q159" s="317"/>
      <c r="R159" s="317"/>
      <c r="S159" s="317"/>
      <c r="T159" s="318"/>
      <c r="U159" s="37" t="s">
        <v>65</v>
      </c>
      <c r="V159" s="309">
        <f>IFERROR(SUM(V156:V157),"0")</f>
        <v>0</v>
      </c>
      <c r="W159" s="309">
        <f>IFERROR(SUM(W156:W157),"0")</f>
        <v>0</v>
      </c>
      <c r="X159" s="37"/>
      <c r="Y159" s="310"/>
      <c r="Z159" s="310"/>
    </row>
    <row r="160" spans="1:53" ht="14.25" customHeight="1" x14ac:dyDescent="0.25">
      <c r="A160" s="335" t="s">
        <v>60</v>
      </c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23"/>
      <c r="P160" s="323"/>
      <c r="Q160" s="323"/>
      <c r="R160" s="323"/>
      <c r="S160" s="323"/>
      <c r="T160" s="323"/>
      <c r="U160" s="323"/>
      <c r="V160" s="323"/>
      <c r="W160" s="323"/>
      <c r="X160" s="323"/>
      <c r="Y160" s="303"/>
      <c r="Z160" s="303"/>
    </row>
    <row r="161" spans="1:53" ht="27" customHeight="1" x14ac:dyDescent="0.25">
      <c r="A161" s="54" t="s">
        <v>267</v>
      </c>
      <c r="B161" s="54" t="s">
        <v>268</v>
      </c>
      <c r="C161" s="31">
        <v>4301031224</v>
      </c>
      <c r="D161" s="315">
        <v>4680115882683</v>
      </c>
      <c r="E161" s="313"/>
      <c r="F161" s="306">
        <v>0.9</v>
      </c>
      <c r="G161" s="32">
        <v>6</v>
      </c>
      <c r="H161" s="306">
        <v>5.4</v>
      </c>
      <c r="I161" s="306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4301031230</v>
      </c>
      <c r="D162" s="315">
        <v>4680115882690</v>
      </c>
      <c r="E162" s="313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2" s="312"/>
      <c r="P162" s="312"/>
      <c r="Q162" s="312"/>
      <c r="R162" s="313"/>
      <c r="S162" s="34"/>
      <c r="T162" s="34"/>
      <c r="U162" s="35" t="s">
        <v>65</v>
      </c>
      <c r="V162" s="307">
        <v>0</v>
      </c>
      <c r="W162" s="308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271</v>
      </c>
      <c r="B163" s="54" t="s">
        <v>272</v>
      </c>
      <c r="C163" s="31">
        <v>4301031220</v>
      </c>
      <c r="D163" s="315">
        <v>4680115882669</v>
      </c>
      <c r="E163" s="313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3" s="312"/>
      <c r="P163" s="312"/>
      <c r="Q163" s="312"/>
      <c r="R163" s="313"/>
      <c r="S163" s="34"/>
      <c r="T163" s="34"/>
      <c r="U163" s="35" t="s">
        <v>65</v>
      </c>
      <c r="V163" s="307">
        <v>0</v>
      </c>
      <c r="W163" s="308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4301031221</v>
      </c>
      <c r="D164" s="315">
        <v>4680115882676</v>
      </c>
      <c r="E164" s="313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4" s="312"/>
      <c r="P164" s="312"/>
      <c r="Q164" s="312"/>
      <c r="R164" s="313"/>
      <c r="S164" s="34"/>
      <c r="T164" s="34"/>
      <c r="U164" s="35" t="s">
        <v>65</v>
      </c>
      <c r="V164" s="307">
        <v>0</v>
      </c>
      <c r="W164" s="308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x14ac:dyDescent="0.2">
      <c r="A165" s="322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4"/>
      <c r="N165" s="316" t="s">
        <v>66</v>
      </c>
      <c r="O165" s="317"/>
      <c r="P165" s="317"/>
      <c r="Q165" s="317"/>
      <c r="R165" s="317"/>
      <c r="S165" s="317"/>
      <c r="T165" s="318"/>
      <c r="U165" s="37" t="s">
        <v>67</v>
      </c>
      <c r="V165" s="309">
        <f>IFERROR(V161/H161,"0")+IFERROR(V162/H162,"0")+IFERROR(V163/H163,"0")+IFERROR(V164/H164,"0")</f>
        <v>0</v>
      </c>
      <c r="W165" s="309">
        <f>IFERROR(W161/H161,"0")+IFERROR(W162/H162,"0")+IFERROR(W163/H163,"0")+IFERROR(W164/H164,"0")</f>
        <v>0</v>
      </c>
      <c r="X165" s="309">
        <f>IFERROR(IF(X161="",0,X161),"0")+IFERROR(IF(X162="",0,X162),"0")+IFERROR(IF(X163="",0,X163),"0")+IFERROR(IF(X164="",0,X164),"0")</f>
        <v>0</v>
      </c>
      <c r="Y165" s="310"/>
      <c r="Z165" s="310"/>
    </row>
    <row r="166" spans="1:53" x14ac:dyDescent="0.2">
      <c r="A166" s="323"/>
      <c r="B166" s="323"/>
      <c r="C166" s="323"/>
      <c r="D166" s="323"/>
      <c r="E166" s="323"/>
      <c r="F166" s="323"/>
      <c r="G166" s="323"/>
      <c r="H166" s="323"/>
      <c r="I166" s="323"/>
      <c r="J166" s="323"/>
      <c r="K166" s="323"/>
      <c r="L166" s="323"/>
      <c r="M166" s="324"/>
      <c r="N166" s="316" t="s">
        <v>66</v>
      </c>
      <c r="O166" s="317"/>
      <c r="P166" s="317"/>
      <c r="Q166" s="317"/>
      <c r="R166" s="317"/>
      <c r="S166" s="317"/>
      <c r="T166" s="318"/>
      <c r="U166" s="37" t="s">
        <v>65</v>
      </c>
      <c r="V166" s="309">
        <f>IFERROR(SUM(V161:V164),"0")</f>
        <v>0</v>
      </c>
      <c r="W166" s="309">
        <f>IFERROR(SUM(W161:W164),"0")</f>
        <v>0</v>
      </c>
      <c r="X166" s="37"/>
      <c r="Y166" s="310"/>
      <c r="Z166" s="310"/>
    </row>
    <row r="167" spans="1:53" ht="14.25" customHeight="1" x14ac:dyDescent="0.25">
      <c r="A167" s="335" t="s">
        <v>68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03"/>
      <c r="Z167" s="303"/>
    </row>
    <row r="168" spans="1:53" ht="27" customHeight="1" x14ac:dyDescent="0.25">
      <c r="A168" s="54" t="s">
        <v>275</v>
      </c>
      <c r="B168" s="54" t="s">
        <v>276</v>
      </c>
      <c r="C168" s="31">
        <v>4301051409</v>
      </c>
      <c r="D168" s="315">
        <v>4680115881556</v>
      </c>
      <c r="E168" s="313"/>
      <c r="F168" s="306">
        <v>1</v>
      </c>
      <c r="G168" s="32">
        <v>4</v>
      </c>
      <c r="H168" s="306">
        <v>4</v>
      </c>
      <c r="I168" s="306">
        <v>4.4080000000000004</v>
      </c>
      <c r="J168" s="32">
        <v>104</v>
      </c>
      <c r="K168" s="32" t="s">
        <v>98</v>
      </c>
      <c r="L168" s="33" t="s">
        <v>119</v>
      </c>
      <c r="M168" s="32">
        <v>45</v>
      </c>
      <c r="N168" s="5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 t="shared" ref="W168:W184" si="8">IFERROR(IF(V168="",0,CEILING((V168/$H168),1)*$H168),"")</f>
        <v>0</v>
      </c>
      <c r="X168" s="36" t="str">
        <f>IFERROR(IF(W168=0,"",ROUNDUP(W168/H168,0)*0.01196),"")</f>
        <v/>
      </c>
      <c r="Y168" s="56"/>
      <c r="Z168" s="57"/>
      <c r="AD168" s="58"/>
      <c r="BA168" s="142" t="s">
        <v>1</v>
      </c>
    </row>
    <row r="169" spans="1:53" ht="16.5" customHeight="1" x14ac:dyDescent="0.25">
      <c r="A169" s="54" t="s">
        <v>277</v>
      </c>
      <c r="B169" s="54" t="s">
        <v>278</v>
      </c>
      <c r="C169" s="31">
        <v>4301051538</v>
      </c>
      <c r="D169" s="315">
        <v>4680115880573</v>
      </c>
      <c r="E169" s="313"/>
      <c r="F169" s="306">
        <v>1.45</v>
      </c>
      <c r="G169" s="32">
        <v>6</v>
      </c>
      <c r="H169" s="306">
        <v>8.6999999999999993</v>
      </c>
      <c r="I169" s="306">
        <v>9.2639999999999993</v>
      </c>
      <c r="J169" s="32">
        <v>56</v>
      </c>
      <c r="K169" s="32" t="s">
        <v>98</v>
      </c>
      <c r="L169" s="33" t="s">
        <v>64</v>
      </c>
      <c r="M169" s="32">
        <v>45</v>
      </c>
      <c r="N169" s="491" t="s">
        <v>279</v>
      </c>
      <c r="O169" s="312"/>
      <c r="P169" s="312"/>
      <c r="Q169" s="312"/>
      <c r="R169" s="313"/>
      <c r="S169" s="34"/>
      <c r="T169" s="34"/>
      <c r="U169" s="35" t="s">
        <v>65</v>
      </c>
      <c r="V169" s="307">
        <v>0</v>
      </c>
      <c r="W169" s="308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280</v>
      </c>
      <c r="B170" s="54" t="s">
        <v>281</v>
      </c>
      <c r="C170" s="31">
        <v>4301051408</v>
      </c>
      <c r="D170" s="315">
        <v>4680115881594</v>
      </c>
      <c r="E170" s="313"/>
      <c r="F170" s="306">
        <v>1.35</v>
      </c>
      <c r="G170" s="32">
        <v>6</v>
      </c>
      <c r="H170" s="306">
        <v>8.1</v>
      </c>
      <c r="I170" s="306">
        <v>8.6639999999999997</v>
      </c>
      <c r="J170" s="32">
        <v>56</v>
      </c>
      <c r="K170" s="32" t="s">
        <v>98</v>
      </c>
      <c r="L170" s="33" t="s">
        <v>119</v>
      </c>
      <c r="M170" s="32">
        <v>40</v>
      </c>
      <c r="N170" s="3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0" s="312"/>
      <c r="P170" s="312"/>
      <c r="Q170" s="312"/>
      <c r="R170" s="313"/>
      <c r="S170" s="34"/>
      <c r="T170" s="34"/>
      <c r="U170" s="35" t="s">
        <v>65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282</v>
      </c>
      <c r="B171" s="54" t="s">
        <v>283</v>
      </c>
      <c r="C171" s="31">
        <v>4301051505</v>
      </c>
      <c r="D171" s="315">
        <v>4680115881587</v>
      </c>
      <c r="E171" s="313"/>
      <c r="F171" s="306">
        <v>1</v>
      </c>
      <c r="G171" s="32">
        <v>4</v>
      </c>
      <c r="H171" s="306">
        <v>4</v>
      </c>
      <c r="I171" s="306">
        <v>4.4080000000000004</v>
      </c>
      <c r="J171" s="32">
        <v>104</v>
      </c>
      <c r="K171" s="32" t="s">
        <v>98</v>
      </c>
      <c r="L171" s="33" t="s">
        <v>64</v>
      </c>
      <c r="M171" s="32">
        <v>40</v>
      </c>
      <c r="N171" s="510" t="s">
        <v>284</v>
      </c>
      <c r="O171" s="312"/>
      <c r="P171" s="312"/>
      <c r="Q171" s="312"/>
      <c r="R171" s="313"/>
      <c r="S171" s="34"/>
      <c r="T171" s="34"/>
      <c r="U171" s="35" t="s">
        <v>65</v>
      </c>
      <c r="V171" s="307">
        <v>0</v>
      </c>
      <c r="W171" s="308">
        <f t="shared" si="8"/>
        <v>0</v>
      </c>
      <c r="X171" s="36" t="str">
        <f>IFERROR(IF(W171=0,"",ROUNDUP(W171/H171,0)*0.01196),"")</f>
        <v/>
      </c>
      <c r="Y171" s="56"/>
      <c r="Z171" s="57"/>
      <c r="AD171" s="58"/>
      <c r="BA171" s="145" t="s">
        <v>1</v>
      </c>
    </row>
    <row r="172" spans="1:53" ht="16.5" customHeight="1" x14ac:dyDescent="0.25">
      <c r="A172" s="54" t="s">
        <v>285</v>
      </c>
      <c r="B172" s="54" t="s">
        <v>286</v>
      </c>
      <c r="C172" s="31">
        <v>4301051380</v>
      </c>
      <c r="D172" s="315">
        <v>4680115880962</v>
      </c>
      <c r="E172" s="313"/>
      <c r="F172" s="306">
        <v>1.3</v>
      </c>
      <c r="G172" s="32">
        <v>6</v>
      </c>
      <c r="H172" s="306">
        <v>7.8</v>
      </c>
      <c r="I172" s="306">
        <v>8.3640000000000008</v>
      </c>
      <c r="J172" s="32">
        <v>56</v>
      </c>
      <c r="K172" s="32" t="s">
        <v>98</v>
      </c>
      <c r="L172" s="33" t="s">
        <v>64</v>
      </c>
      <c r="M172" s="32">
        <v>40</v>
      </c>
      <c r="N172" s="3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287</v>
      </c>
      <c r="B173" s="54" t="s">
        <v>288</v>
      </c>
      <c r="C173" s="31">
        <v>4301051411</v>
      </c>
      <c r="D173" s="315">
        <v>4680115881617</v>
      </c>
      <c r="E173" s="313"/>
      <c r="F173" s="306">
        <v>1.35</v>
      </c>
      <c r="G173" s="32">
        <v>6</v>
      </c>
      <c r="H173" s="306">
        <v>8.1</v>
      </c>
      <c r="I173" s="306">
        <v>8.6460000000000008</v>
      </c>
      <c r="J173" s="32">
        <v>56</v>
      </c>
      <c r="K173" s="32" t="s">
        <v>98</v>
      </c>
      <c r="L173" s="33" t="s">
        <v>119</v>
      </c>
      <c r="M173" s="32">
        <v>40</v>
      </c>
      <c r="N173" s="37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289</v>
      </c>
      <c r="B174" s="54" t="s">
        <v>290</v>
      </c>
      <c r="C174" s="31">
        <v>4301051487</v>
      </c>
      <c r="D174" s="315">
        <v>4680115881228</v>
      </c>
      <c r="E174" s="313"/>
      <c r="F174" s="306">
        <v>0.4</v>
      </c>
      <c r="G174" s="32">
        <v>6</v>
      </c>
      <c r="H174" s="306">
        <v>2.4</v>
      </c>
      <c r="I174" s="306">
        <v>2.6720000000000002</v>
      </c>
      <c r="J174" s="32">
        <v>156</v>
      </c>
      <c r="K174" s="32" t="s">
        <v>63</v>
      </c>
      <c r="L174" s="33" t="s">
        <v>64</v>
      </c>
      <c r="M174" s="32">
        <v>40</v>
      </c>
      <c r="N174" s="482" t="s">
        <v>291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4301051506</v>
      </c>
      <c r="D175" s="315">
        <v>4680115881037</v>
      </c>
      <c r="E175" s="313"/>
      <c r="F175" s="306">
        <v>0.84</v>
      </c>
      <c r="G175" s="32">
        <v>4</v>
      </c>
      <c r="H175" s="306">
        <v>3.36</v>
      </c>
      <c r="I175" s="306">
        <v>3.6179999999999999</v>
      </c>
      <c r="J175" s="32">
        <v>120</v>
      </c>
      <c r="K175" s="32" t="s">
        <v>63</v>
      </c>
      <c r="L175" s="33" t="s">
        <v>64</v>
      </c>
      <c r="M175" s="32">
        <v>40</v>
      </c>
      <c r="N175" s="351" t="s">
        <v>294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4301051384</v>
      </c>
      <c r="D176" s="315">
        <v>4680115881211</v>
      </c>
      <c r="E176" s="313"/>
      <c r="F176" s="306">
        <v>0.4</v>
      </c>
      <c r="G176" s="32">
        <v>6</v>
      </c>
      <c r="H176" s="306">
        <v>2.4</v>
      </c>
      <c r="I176" s="306">
        <v>2.6</v>
      </c>
      <c r="J176" s="32">
        <v>156</v>
      </c>
      <c r="K176" s="32" t="s">
        <v>63</v>
      </c>
      <c r="L176" s="33" t="s">
        <v>64</v>
      </c>
      <c r="M176" s="32">
        <v>45</v>
      </c>
      <c r="N176" s="3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4301051378</v>
      </c>
      <c r="D177" s="315">
        <v>4680115881020</v>
      </c>
      <c r="E177" s="313"/>
      <c r="F177" s="306">
        <v>0.84</v>
      </c>
      <c r="G177" s="32">
        <v>4</v>
      </c>
      <c r="H177" s="306">
        <v>3.36</v>
      </c>
      <c r="I177" s="306">
        <v>3.57</v>
      </c>
      <c r="J177" s="32">
        <v>120</v>
      </c>
      <c r="K177" s="32" t="s">
        <v>63</v>
      </c>
      <c r="L177" s="33" t="s">
        <v>64</v>
      </c>
      <c r="M177" s="32">
        <v>45</v>
      </c>
      <c r="N177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4301051407</v>
      </c>
      <c r="D178" s="315">
        <v>4680115882195</v>
      </c>
      <c r="E178" s="313"/>
      <c r="F178" s="306">
        <v>0.4</v>
      </c>
      <c r="G178" s="32">
        <v>6</v>
      </c>
      <c r="H178" s="306">
        <v>2.4</v>
      </c>
      <c r="I178" s="306">
        <v>2.69</v>
      </c>
      <c r="J178" s="32">
        <v>156</v>
      </c>
      <c r="K178" s="32" t="s">
        <v>63</v>
      </c>
      <c r="L178" s="33" t="s">
        <v>119</v>
      </c>
      <c r="M178" s="32">
        <v>40</v>
      </c>
      <c r="N178" s="3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 t="shared" ref="X178:X184" si="9"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4301051479</v>
      </c>
      <c r="D179" s="315">
        <v>4680115882607</v>
      </c>
      <c r="E179" s="313"/>
      <c r="F179" s="306">
        <v>0.3</v>
      </c>
      <c r="G179" s="32">
        <v>6</v>
      </c>
      <c r="H179" s="306">
        <v>1.8</v>
      </c>
      <c r="I179" s="306">
        <v>2.0720000000000001</v>
      </c>
      <c r="J179" s="32">
        <v>156</v>
      </c>
      <c r="K179" s="32" t="s">
        <v>63</v>
      </c>
      <c r="L179" s="33" t="s">
        <v>119</v>
      </c>
      <c r="M179" s="32">
        <v>45</v>
      </c>
      <c r="N179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4301051468</v>
      </c>
      <c r="D180" s="315">
        <v>4680115880092</v>
      </c>
      <c r="E180" s="313"/>
      <c r="F180" s="306">
        <v>0.4</v>
      </c>
      <c r="G180" s="32">
        <v>6</v>
      </c>
      <c r="H180" s="306">
        <v>2.4</v>
      </c>
      <c r="I180" s="306">
        <v>2.6720000000000002</v>
      </c>
      <c r="J180" s="32">
        <v>156</v>
      </c>
      <c r="K180" s="32" t="s">
        <v>63</v>
      </c>
      <c r="L180" s="33" t="s">
        <v>119</v>
      </c>
      <c r="M180" s="32">
        <v>45</v>
      </c>
      <c r="N180" s="6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4301051469</v>
      </c>
      <c r="D181" s="315">
        <v>4680115880221</v>
      </c>
      <c r="E181" s="313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63</v>
      </c>
      <c r="L181" s="33" t="s">
        <v>119</v>
      </c>
      <c r="M181" s="32">
        <v>45</v>
      </c>
      <c r="N181" s="3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307</v>
      </c>
      <c r="B182" s="54" t="s">
        <v>308</v>
      </c>
      <c r="C182" s="31">
        <v>4301051523</v>
      </c>
      <c r="D182" s="315">
        <v>4680115882942</v>
      </c>
      <c r="E182" s="313"/>
      <c r="F182" s="306">
        <v>0.3</v>
      </c>
      <c r="G182" s="32">
        <v>6</v>
      </c>
      <c r="H182" s="306">
        <v>1.8</v>
      </c>
      <c r="I182" s="306">
        <v>2.0720000000000001</v>
      </c>
      <c r="J182" s="32">
        <v>156</v>
      </c>
      <c r="K182" s="32" t="s">
        <v>63</v>
      </c>
      <c r="L182" s="33" t="s">
        <v>64</v>
      </c>
      <c r="M182" s="32">
        <v>40</v>
      </c>
      <c r="N182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309</v>
      </c>
      <c r="B183" s="54" t="s">
        <v>310</v>
      </c>
      <c r="C183" s="31">
        <v>4301051326</v>
      </c>
      <c r="D183" s="315">
        <v>4680115880504</v>
      </c>
      <c r="E183" s="313"/>
      <c r="F183" s="306">
        <v>0.4</v>
      </c>
      <c r="G183" s="32">
        <v>6</v>
      </c>
      <c r="H183" s="306">
        <v>2.4</v>
      </c>
      <c r="I183" s="30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56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311</v>
      </c>
      <c r="B184" s="54" t="s">
        <v>312</v>
      </c>
      <c r="C184" s="31">
        <v>4301051410</v>
      </c>
      <c r="D184" s="315">
        <v>4680115882164</v>
      </c>
      <c r="E184" s="313"/>
      <c r="F184" s="306">
        <v>0.4</v>
      </c>
      <c r="G184" s="32">
        <v>6</v>
      </c>
      <c r="H184" s="306">
        <v>2.4</v>
      </c>
      <c r="I184" s="306">
        <v>2.6779999999999999</v>
      </c>
      <c r="J184" s="32">
        <v>156</v>
      </c>
      <c r="K184" s="32" t="s">
        <v>63</v>
      </c>
      <c r="L184" s="33" t="s">
        <v>119</v>
      </c>
      <c r="M184" s="32">
        <v>40</v>
      </c>
      <c r="N184" s="5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4"/>
      <c r="N185" s="316" t="s">
        <v>66</v>
      </c>
      <c r="O185" s="317"/>
      <c r="P185" s="317"/>
      <c r="Q185" s="317"/>
      <c r="R185" s="317"/>
      <c r="S185" s="317"/>
      <c r="T185" s="318"/>
      <c r="U185" s="37" t="s">
        <v>67</v>
      </c>
      <c r="V185" s="309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>0</v>
      </c>
      <c r="W185" s="309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>0</v>
      </c>
      <c r="X185" s="309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>0</v>
      </c>
      <c r="Y185" s="310"/>
      <c r="Z185" s="310"/>
    </row>
    <row r="186" spans="1:53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4"/>
      <c r="N186" s="316" t="s">
        <v>66</v>
      </c>
      <c r="O186" s="317"/>
      <c r="P186" s="317"/>
      <c r="Q186" s="317"/>
      <c r="R186" s="317"/>
      <c r="S186" s="317"/>
      <c r="T186" s="318"/>
      <c r="U186" s="37" t="s">
        <v>65</v>
      </c>
      <c r="V186" s="309">
        <f>IFERROR(SUM(V168:V184),"0")</f>
        <v>0</v>
      </c>
      <c r="W186" s="309">
        <f>IFERROR(SUM(W168:W184),"0")</f>
        <v>0</v>
      </c>
      <c r="X186" s="37"/>
      <c r="Y186" s="310"/>
      <c r="Z186" s="310"/>
    </row>
    <row r="187" spans="1:53" ht="14.25" customHeight="1" x14ac:dyDescent="0.25">
      <c r="A187" s="335" t="s">
        <v>211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23"/>
      <c r="Y187" s="303"/>
      <c r="Z187" s="303"/>
    </row>
    <row r="188" spans="1:53" ht="16.5" customHeight="1" x14ac:dyDescent="0.25">
      <c r="A188" s="54" t="s">
        <v>313</v>
      </c>
      <c r="B188" s="54" t="s">
        <v>314</v>
      </c>
      <c r="C188" s="31">
        <v>4301060338</v>
      </c>
      <c r="D188" s="315">
        <v>4680115880801</v>
      </c>
      <c r="E188" s="313"/>
      <c r="F188" s="306">
        <v>0.4</v>
      </c>
      <c r="G188" s="32">
        <v>6</v>
      </c>
      <c r="H188" s="306">
        <v>2.4</v>
      </c>
      <c r="I188" s="306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0</v>
      </c>
      <c r="W188" s="308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315</v>
      </c>
      <c r="B189" s="54" t="s">
        <v>316</v>
      </c>
      <c r="C189" s="31">
        <v>4301060339</v>
      </c>
      <c r="D189" s="315">
        <v>4680115880818</v>
      </c>
      <c r="E189" s="313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9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12"/>
      <c r="P189" s="312"/>
      <c r="Q189" s="312"/>
      <c r="R189" s="313"/>
      <c r="S189" s="34"/>
      <c r="T189" s="34"/>
      <c r="U189" s="35" t="s">
        <v>65</v>
      </c>
      <c r="V189" s="307">
        <v>0</v>
      </c>
      <c r="W189" s="308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22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16" t="s">
        <v>66</v>
      </c>
      <c r="O190" s="317"/>
      <c r="P190" s="317"/>
      <c r="Q190" s="317"/>
      <c r="R190" s="317"/>
      <c r="S190" s="317"/>
      <c r="T190" s="318"/>
      <c r="U190" s="37" t="s">
        <v>67</v>
      </c>
      <c r="V190" s="309">
        <f>IFERROR(V188/H188,"0")+IFERROR(V189/H189,"0")</f>
        <v>0</v>
      </c>
      <c r="W190" s="309">
        <f>IFERROR(W188/H188,"0")+IFERROR(W189/H189,"0")</f>
        <v>0</v>
      </c>
      <c r="X190" s="309">
        <f>IFERROR(IF(X188="",0,X188),"0")+IFERROR(IF(X189="",0,X189),"0")</f>
        <v>0</v>
      </c>
      <c r="Y190" s="310"/>
      <c r="Z190" s="310"/>
    </row>
    <row r="191" spans="1:53" x14ac:dyDescent="0.2">
      <c r="A191" s="323"/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4"/>
      <c r="N191" s="316" t="s">
        <v>66</v>
      </c>
      <c r="O191" s="317"/>
      <c r="P191" s="317"/>
      <c r="Q191" s="317"/>
      <c r="R191" s="317"/>
      <c r="S191" s="317"/>
      <c r="T191" s="318"/>
      <c r="U191" s="37" t="s">
        <v>65</v>
      </c>
      <c r="V191" s="309">
        <f>IFERROR(SUM(V188:V189),"0")</f>
        <v>0</v>
      </c>
      <c r="W191" s="309">
        <f>IFERROR(SUM(W188:W189),"0")</f>
        <v>0</v>
      </c>
      <c r="X191" s="37"/>
      <c r="Y191" s="310"/>
      <c r="Z191" s="310"/>
    </row>
    <row r="192" spans="1:53" ht="16.5" customHeight="1" x14ac:dyDescent="0.25">
      <c r="A192" s="360" t="s">
        <v>317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02"/>
      <c r="Z192" s="302"/>
    </row>
    <row r="193" spans="1:53" ht="14.25" customHeight="1" x14ac:dyDescent="0.25">
      <c r="A193" s="335" t="s">
        <v>103</v>
      </c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03"/>
      <c r="Z193" s="303"/>
    </row>
    <row r="194" spans="1:53" ht="27" customHeight="1" x14ac:dyDescent="0.25">
      <c r="A194" s="54" t="s">
        <v>318</v>
      </c>
      <c r="B194" s="54" t="s">
        <v>319</v>
      </c>
      <c r="C194" s="31">
        <v>4301011346</v>
      </c>
      <c r="D194" s="315">
        <v>4607091387445</v>
      </c>
      <c r="E194" s="313"/>
      <c r="F194" s="306">
        <v>0.9</v>
      </c>
      <c r="G194" s="32">
        <v>10</v>
      </c>
      <c r="H194" s="306">
        <v>9</v>
      </c>
      <c r="I194" s="306">
        <v>9.6300000000000008</v>
      </c>
      <c r="J194" s="32">
        <v>56</v>
      </c>
      <c r="K194" s="32" t="s">
        <v>98</v>
      </c>
      <c r="L194" s="33" t="s">
        <v>99</v>
      </c>
      <c r="M194" s="32">
        <v>31</v>
      </c>
      <c r="N194" s="4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4" s="312"/>
      <c r="P194" s="312"/>
      <c r="Q194" s="312"/>
      <c r="R194" s="313"/>
      <c r="S194" s="34"/>
      <c r="T194" s="34"/>
      <c r="U194" s="35" t="s">
        <v>65</v>
      </c>
      <c r="V194" s="307">
        <v>0</v>
      </c>
      <c r="W194" s="308">
        <f t="shared" ref="W194:W207" si="10">IFERROR(IF(V194="",0,CEILING((V194/$H194),1)*$H194),"")</f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321</v>
      </c>
      <c r="C195" s="31">
        <v>4301011362</v>
      </c>
      <c r="D195" s="315">
        <v>4607091386004</v>
      </c>
      <c r="E195" s="313"/>
      <c r="F195" s="306">
        <v>1.35</v>
      </c>
      <c r="G195" s="32">
        <v>8</v>
      </c>
      <c r="H195" s="306">
        <v>10.8</v>
      </c>
      <c r="I195" s="306">
        <v>11.28</v>
      </c>
      <c r="J195" s="32">
        <v>48</v>
      </c>
      <c r="K195" s="32" t="s">
        <v>98</v>
      </c>
      <c r="L195" s="33" t="s">
        <v>106</v>
      </c>
      <c r="M195" s="32">
        <v>55</v>
      </c>
      <c r="N195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2"/>
      <c r="P195" s="312"/>
      <c r="Q195" s="312"/>
      <c r="R195" s="313"/>
      <c r="S195" s="34"/>
      <c r="T195" s="34"/>
      <c r="U195" s="35" t="s">
        <v>65</v>
      </c>
      <c r="V195" s="307">
        <v>0</v>
      </c>
      <c r="W195" s="308">
        <f t="shared" si="10"/>
        <v>0</v>
      </c>
      <c r="X195" s="36" t="str">
        <f>IFERROR(IF(W195=0,"",ROUNDUP(W195/H195,0)*0.02039),"")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320</v>
      </c>
      <c r="B196" s="54" t="s">
        <v>322</v>
      </c>
      <c r="C196" s="31">
        <v>4301011308</v>
      </c>
      <c r="D196" s="315">
        <v>4607091386004</v>
      </c>
      <c r="E196" s="313"/>
      <c r="F196" s="306">
        <v>1.35</v>
      </c>
      <c r="G196" s="32">
        <v>8</v>
      </c>
      <c r="H196" s="306">
        <v>10.8</v>
      </c>
      <c r="I196" s="306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12"/>
      <c r="P196" s="312"/>
      <c r="Q196" s="312"/>
      <c r="R196" s="313"/>
      <c r="S196" s="34"/>
      <c r="T196" s="34"/>
      <c r="U196" s="35" t="s">
        <v>65</v>
      </c>
      <c r="V196" s="307">
        <v>0</v>
      </c>
      <c r="W196" s="308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323</v>
      </c>
      <c r="B197" s="54" t="s">
        <v>324</v>
      </c>
      <c r="C197" s="31">
        <v>4301011347</v>
      </c>
      <c r="D197" s="315">
        <v>4607091386073</v>
      </c>
      <c r="E197" s="313"/>
      <c r="F197" s="306">
        <v>0.9</v>
      </c>
      <c r="G197" s="32">
        <v>10</v>
      </c>
      <c r="H197" s="306">
        <v>9</v>
      </c>
      <c r="I197" s="306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7" s="312"/>
      <c r="P197" s="312"/>
      <c r="Q197" s="312"/>
      <c r="R197" s="313"/>
      <c r="S197" s="34"/>
      <c r="T197" s="34"/>
      <c r="U197" s="35" t="s">
        <v>65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4301011395</v>
      </c>
      <c r="D198" s="315">
        <v>4607091387322</v>
      </c>
      <c r="E198" s="313"/>
      <c r="F198" s="306">
        <v>1.35</v>
      </c>
      <c r="G198" s="32">
        <v>8</v>
      </c>
      <c r="H198" s="306">
        <v>10.8</v>
      </c>
      <c r="I198" s="306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4301010928</v>
      </c>
      <c r="D199" s="315">
        <v>4607091387322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4301011311</v>
      </c>
      <c r="D200" s="315">
        <v>4607091387377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4301010945</v>
      </c>
      <c r="D201" s="315">
        <v>4607091387353</v>
      </c>
      <c r="E201" s="313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4301011328</v>
      </c>
      <c r="D202" s="315">
        <v>4607091386011</v>
      </c>
      <c r="E202" s="313"/>
      <c r="F202" s="306">
        <v>0.5</v>
      </c>
      <c r="G202" s="32">
        <v>10</v>
      </c>
      <c r="H202" s="306">
        <v>5</v>
      </c>
      <c r="I202" s="306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 t="shared" ref="X202:X207" si="11">IFERROR(IF(W202=0,"",ROUNDUP(W202/H202,0)*0.00937),"")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4301011329</v>
      </c>
      <c r="D203" s="315">
        <v>4607091387308</v>
      </c>
      <c r="E203" s="313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7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4301011049</v>
      </c>
      <c r="D204" s="315">
        <v>4607091387339</v>
      </c>
      <c r="E204" s="313"/>
      <c r="F204" s="306">
        <v>0.5</v>
      </c>
      <c r="G204" s="32">
        <v>10</v>
      </c>
      <c r="H204" s="306">
        <v>5</v>
      </c>
      <c r="I204" s="306">
        <v>5.24</v>
      </c>
      <c r="J204" s="32">
        <v>120</v>
      </c>
      <c r="K204" s="32" t="s">
        <v>63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4301011433</v>
      </c>
      <c r="D205" s="315">
        <v>4680115882638</v>
      </c>
      <c r="E205" s="313"/>
      <c r="F205" s="306">
        <v>0.4</v>
      </c>
      <c r="G205" s="32">
        <v>10</v>
      </c>
      <c r="H205" s="306">
        <v>4</v>
      </c>
      <c r="I205" s="306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4301011573</v>
      </c>
      <c r="D206" s="315">
        <v>4680115881938</v>
      </c>
      <c r="E206" s="313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4301010944</v>
      </c>
      <c r="D207" s="315">
        <v>4607091387346</v>
      </c>
      <c r="E207" s="313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63</v>
      </c>
      <c r="L207" s="33" t="s">
        <v>99</v>
      </c>
      <c r="M207" s="32">
        <v>55</v>
      </c>
      <c r="N207" s="3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4"/>
      <c r="N208" s="316" t="s">
        <v>66</v>
      </c>
      <c r="O208" s="317"/>
      <c r="P208" s="317"/>
      <c r="Q208" s="317"/>
      <c r="R208" s="317"/>
      <c r="S208" s="317"/>
      <c r="T208" s="318"/>
      <c r="U208" s="37" t="s">
        <v>67</v>
      </c>
      <c r="V208" s="309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9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>0</v>
      </c>
      <c r="X208" s="309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>0</v>
      </c>
      <c r="Y208" s="310"/>
      <c r="Z208" s="310"/>
    </row>
    <row r="209" spans="1:53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4"/>
      <c r="N209" s="316" t="s">
        <v>66</v>
      </c>
      <c r="O209" s="317"/>
      <c r="P209" s="317"/>
      <c r="Q209" s="317"/>
      <c r="R209" s="317"/>
      <c r="S209" s="317"/>
      <c r="T209" s="318"/>
      <c r="U209" s="37" t="s">
        <v>65</v>
      </c>
      <c r="V209" s="309">
        <f>IFERROR(SUM(V194:V207),"0")</f>
        <v>0</v>
      </c>
      <c r="W209" s="309">
        <f>IFERROR(SUM(W194:W207),"0")</f>
        <v>0</v>
      </c>
      <c r="X209" s="37"/>
      <c r="Y209" s="310"/>
      <c r="Z209" s="310"/>
    </row>
    <row r="210" spans="1:53" ht="14.25" customHeight="1" x14ac:dyDescent="0.25">
      <c r="A210" s="335" t="s">
        <v>95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03"/>
      <c r="Z210" s="303"/>
    </row>
    <row r="211" spans="1:53" ht="27" customHeight="1" x14ac:dyDescent="0.25">
      <c r="A211" s="54" t="s">
        <v>344</v>
      </c>
      <c r="B211" s="54" t="s">
        <v>345</v>
      </c>
      <c r="C211" s="31">
        <v>4301020254</v>
      </c>
      <c r="D211" s="315">
        <v>4680115881914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/>
      <c r="AD211" s="58"/>
      <c r="BA211" s="175" t="s">
        <v>1</v>
      </c>
    </row>
    <row r="212" spans="1:53" x14ac:dyDescent="0.2">
      <c r="A212" s="322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4"/>
      <c r="N212" s="316" t="s">
        <v>66</v>
      </c>
      <c r="O212" s="317"/>
      <c r="P212" s="317"/>
      <c r="Q212" s="317"/>
      <c r="R212" s="317"/>
      <c r="S212" s="317"/>
      <c r="T212" s="318"/>
      <c r="U212" s="37" t="s">
        <v>67</v>
      </c>
      <c r="V212" s="309">
        <f>IFERROR(V211/H211,"0")</f>
        <v>0</v>
      </c>
      <c r="W212" s="309">
        <f>IFERROR(W211/H211,"0")</f>
        <v>0</v>
      </c>
      <c r="X212" s="309">
        <f>IFERROR(IF(X211="",0,X211),"0")</f>
        <v>0</v>
      </c>
      <c r="Y212" s="310"/>
      <c r="Z212" s="310"/>
    </row>
    <row r="213" spans="1:53" x14ac:dyDescent="0.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4"/>
      <c r="N213" s="316" t="s">
        <v>66</v>
      </c>
      <c r="O213" s="317"/>
      <c r="P213" s="317"/>
      <c r="Q213" s="317"/>
      <c r="R213" s="317"/>
      <c r="S213" s="317"/>
      <c r="T213" s="318"/>
      <c r="U213" s="37" t="s">
        <v>65</v>
      </c>
      <c r="V213" s="309">
        <f>IFERROR(SUM(V211:V211),"0")</f>
        <v>0</v>
      </c>
      <c r="W213" s="309">
        <f>IFERROR(SUM(W211:W211),"0")</f>
        <v>0</v>
      </c>
      <c r="X213" s="37"/>
      <c r="Y213" s="310"/>
      <c r="Z213" s="310"/>
    </row>
    <row r="214" spans="1:53" ht="14.25" customHeight="1" x14ac:dyDescent="0.25">
      <c r="A214" s="335" t="s">
        <v>60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03"/>
      <c r="Z214" s="303"/>
    </row>
    <row r="215" spans="1:53" ht="27" customHeight="1" x14ac:dyDescent="0.25">
      <c r="A215" s="54" t="s">
        <v>346</v>
      </c>
      <c r="B215" s="54" t="s">
        <v>347</v>
      </c>
      <c r="C215" s="31">
        <v>4301030878</v>
      </c>
      <c r="D215" s="315">
        <v>4607091387193</v>
      </c>
      <c r="E215" s="313"/>
      <c r="F215" s="306">
        <v>0.7</v>
      </c>
      <c r="G215" s="32">
        <v>6</v>
      </c>
      <c r="H215" s="306">
        <v>4.2</v>
      </c>
      <c r="I215" s="306">
        <v>4.46</v>
      </c>
      <c r="J215" s="32">
        <v>156</v>
      </c>
      <c r="K215" s="32" t="s">
        <v>63</v>
      </c>
      <c r="L215" s="33" t="s">
        <v>64</v>
      </c>
      <c r="M215" s="32">
        <v>35</v>
      </c>
      <c r="N215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5" s="312"/>
      <c r="P215" s="312"/>
      <c r="Q215" s="312"/>
      <c r="R215" s="313"/>
      <c r="S215" s="34"/>
      <c r="T215" s="34"/>
      <c r="U215" s="35" t="s">
        <v>65</v>
      </c>
      <c r="V215" s="307">
        <v>0</v>
      </c>
      <c r="W215" s="308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4301031153</v>
      </c>
      <c r="D216" s="315">
        <v>4607091387230</v>
      </c>
      <c r="E216" s="313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63</v>
      </c>
      <c r="L216" s="33" t="s">
        <v>64</v>
      </c>
      <c r="M216" s="32">
        <v>40</v>
      </c>
      <c r="N216" s="5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IFERROR(IF(W216=0,"",ROUNDUP(W216/H216,0)*0.00753),"")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350</v>
      </c>
      <c r="B217" s="54" t="s">
        <v>351</v>
      </c>
      <c r="C217" s="31">
        <v>4301031152</v>
      </c>
      <c r="D217" s="315">
        <v>4607091387285</v>
      </c>
      <c r="E217" s="313"/>
      <c r="F217" s="306">
        <v>0.35</v>
      </c>
      <c r="G217" s="32">
        <v>6</v>
      </c>
      <c r="H217" s="306">
        <v>2.1</v>
      </c>
      <c r="I217" s="306">
        <v>2.23</v>
      </c>
      <c r="J217" s="32">
        <v>234</v>
      </c>
      <c r="K217" s="32" t="s">
        <v>165</v>
      </c>
      <c r="L217" s="33" t="s">
        <v>64</v>
      </c>
      <c r="M217" s="32">
        <v>40</v>
      </c>
      <c r="N217" s="6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7" s="312"/>
      <c r="P217" s="312"/>
      <c r="Q217" s="312"/>
      <c r="R217" s="313"/>
      <c r="S217" s="34"/>
      <c r="T217" s="34"/>
      <c r="U217" s="35" t="s">
        <v>65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352</v>
      </c>
      <c r="B218" s="54" t="s">
        <v>353</v>
      </c>
      <c r="C218" s="31">
        <v>4301031151</v>
      </c>
      <c r="D218" s="315">
        <v>4607091389845</v>
      </c>
      <c r="E218" s="313"/>
      <c r="F218" s="306">
        <v>0.35</v>
      </c>
      <c r="G218" s="32">
        <v>6</v>
      </c>
      <c r="H218" s="306">
        <v>2.1</v>
      </c>
      <c r="I218" s="306">
        <v>2.2000000000000002</v>
      </c>
      <c r="J218" s="32">
        <v>234</v>
      </c>
      <c r="K218" s="32" t="s">
        <v>165</v>
      </c>
      <c r="L218" s="33" t="s">
        <v>64</v>
      </c>
      <c r="M218" s="32">
        <v>40</v>
      </c>
      <c r="N218" s="44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8" s="312"/>
      <c r="P218" s="312"/>
      <c r="Q218" s="312"/>
      <c r="R218" s="313"/>
      <c r="S218" s="34"/>
      <c r="T218" s="34"/>
      <c r="U218" s="35" t="s">
        <v>65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x14ac:dyDescent="0.2">
      <c r="A219" s="322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4"/>
      <c r="N219" s="316" t="s">
        <v>66</v>
      </c>
      <c r="O219" s="317"/>
      <c r="P219" s="317"/>
      <c r="Q219" s="317"/>
      <c r="R219" s="317"/>
      <c r="S219" s="317"/>
      <c r="T219" s="318"/>
      <c r="U219" s="37" t="s">
        <v>67</v>
      </c>
      <c r="V219" s="309">
        <f>IFERROR(V215/H215,"0")+IFERROR(V216/H216,"0")+IFERROR(V217/H217,"0")+IFERROR(V218/H218,"0")</f>
        <v>0</v>
      </c>
      <c r="W219" s="309">
        <f>IFERROR(W215/H215,"0")+IFERROR(W216/H216,"0")+IFERROR(W217/H217,"0")+IFERROR(W218/H218,"0")</f>
        <v>0</v>
      </c>
      <c r="X219" s="309">
        <f>IFERROR(IF(X215="",0,X215),"0")+IFERROR(IF(X216="",0,X216),"0")+IFERROR(IF(X217="",0,X217),"0")+IFERROR(IF(X218="",0,X218),"0")</f>
        <v>0</v>
      </c>
      <c r="Y219" s="310"/>
      <c r="Z219" s="310"/>
    </row>
    <row r="220" spans="1:53" x14ac:dyDescent="0.2">
      <c r="A220" s="323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16" t="s">
        <v>66</v>
      </c>
      <c r="O220" s="317"/>
      <c r="P220" s="317"/>
      <c r="Q220" s="317"/>
      <c r="R220" s="317"/>
      <c r="S220" s="317"/>
      <c r="T220" s="318"/>
      <c r="U220" s="37" t="s">
        <v>65</v>
      </c>
      <c r="V220" s="309">
        <f>IFERROR(SUM(V215:V218),"0")</f>
        <v>0</v>
      </c>
      <c r="W220" s="309">
        <f>IFERROR(SUM(W215:W218),"0")</f>
        <v>0</v>
      </c>
      <c r="X220" s="37"/>
      <c r="Y220" s="310"/>
      <c r="Z220" s="310"/>
    </row>
    <row r="221" spans="1:53" ht="14.25" customHeight="1" x14ac:dyDescent="0.25">
      <c r="A221" s="335" t="s">
        <v>68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03"/>
      <c r="Z221" s="303"/>
    </row>
    <row r="222" spans="1:53" ht="16.5" customHeight="1" x14ac:dyDescent="0.25">
      <c r="A222" s="54" t="s">
        <v>354</v>
      </c>
      <c r="B222" s="54" t="s">
        <v>355</v>
      </c>
      <c r="C222" s="31">
        <v>4301051100</v>
      </c>
      <c r="D222" s="315">
        <v>4607091387766</v>
      </c>
      <c r="E222" s="313"/>
      <c r="F222" s="306">
        <v>1.35</v>
      </c>
      <c r="G222" s="32">
        <v>6</v>
      </c>
      <c r="H222" s="306">
        <v>8.1</v>
      </c>
      <c r="I222" s="306">
        <v>8.6579999999999995</v>
      </c>
      <c r="J222" s="32">
        <v>56</v>
      </c>
      <c r="K222" s="32" t="s">
        <v>98</v>
      </c>
      <c r="L222" s="33" t="s">
        <v>119</v>
      </c>
      <c r="M222" s="32">
        <v>40</v>
      </c>
      <c r="N222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 t="shared" ref="W222:W230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4301051116</v>
      </c>
      <c r="D223" s="315">
        <v>4607091387957</v>
      </c>
      <c r="E223" s="313"/>
      <c r="F223" s="306">
        <v>1.3</v>
      </c>
      <c r="G223" s="32">
        <v>6</v>
      </c>
      <c r="H223" s="306">
        <v>7.8</v>
      </c>
      <c r="I223" s="306">
        <v>8.3640000000000008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358</v>
      </c>
      <c r="B224" s="54" t="s">
        <v>359</v>
      </c>
      <c r="C224" s="31">
        <v>4301051115</v>
      </c>
      <c r="D224" s="315">
        <v>4607091387964</v>
      </c>
      <c r="E224" s="313"/>
      <c r="F224" s="306">
        <v>1.35</v>
      </c>
      <c r="G224" s="32">
        <v>6</v>
      </c>
      <c r="H224" s="306">
        <v>8.1</v>
      </c>
      <c r="I224" s="306">
        <v>8.6460000000000008</v>
      </c>
      <c r="J224" s="32">
        <v>56</v>
      </c>
      <c r="K224" s="32" t="s">
        <v>98</v>
      </c>
      <c r="L224" s="33" t="s">
        <v>64</v>
      </c>
      <c r="M224" s="32">
        <v>40</v>
      </c>
      <c r="N22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4" s="312"/>
      <c r="P224" s="312"/>
      <c r="Q224" s="312"/>
      <c r="R224" s="313"/>
      <c r="S224" s="34"/>
      <c r="T224" s="34"/>
      <c r="U224" s="35" t="s">
        <v>65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360</v>
      </c>
      <c r="B225" s="54" t="s">
        <v>361</v>
      </c>
      <c r="C225" s="31">
        <v>4301051461</v>
      </c>
      <c r="D225" s="315">
        <v>4680115883604</v>
      </c>
      <c r="E225" s="313"/>
      <c r="F225" s="306">
        <v>0.35</v>
      </c>
      <c r="G225" s="32">
        <v>6</v>
      </c>
      <c r="H225" s="306">
        <v>2.1</v>
      </c>
      <c r="I225" s="306">
        <v>2.3719999999999999</v>
      </c>
      <c r="J225" s="32">
        <v>156</v>
      </c>
      <c r="K225" s="32" t="s">
        <v>63</v>
      </c>
      <c r="L225" s="33" t="s">
        <v>119</v>
      </c>
      <c r="M225" s="32">
        <v>45</v>
      </c>
      <c r="N225" s="589" t="s">
        <v>362</v>
      </c>
      <c r="O225" s="312"/>
      <c r="P225" s="312"/>
      <c r="Q225" s="312"/>
      <c r="R225" s="313"/>
      <c r="S225" s="34"/>
      <c r="T225" s="34"/>
      <c r="U225" s="35" t="s">
        <v>65</v>
      </c>
      <c r="V225" s="307">
        <v>0</v>
      </c>
      <c r="W225" s="308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363</v>
      </c>
      <c r="B226" s="54" t="s">
        <v>364</v>
      </c>
      <c r="C226" s="31">
        <v>4301051485</v>
      </c>
      <c r="D226" s="315">
        <v>4680115883567</v>
      </c>
      <c r="E226" s="313"/>
      <c r="F226" s="306">
        <v>0.35</v>
      </c>
      <c r="G226" s="32">
        <v>6</v>
      </c>
      <c r="H226" s="306">
        <v>2.1</v>
      </c>
      <c r="I226" s="306">
        <v>2.36</v>
      </c>
      <c r="J226" s="32">
        <v>156</v>
      </c>
      <c r="K226" s="32" t="s">
        <v>63</v>
      </c>
      <c r="L226" s="33" t="s">
        <v>64</v>
      </c>
      <c r="M226" s="32">
        <v>40</v>
      </c>
      <c r="N226" s="411" t="s">
        <v>365</v>
      </c>
      <c r="O226" s="312"/>
      <c r="P226" s="312"/>
      <c r="Q226" s="312"/>
      <c r="R226" s="313"/>
      <c r="S226" s="34"/>
      <c r="T226" s="34"/>
      <c r="U226" s="35" t="s">
        <v>65</v>
      </c>
      <c r="V226" s="307">
        <v>0</v>
      </c>
      <c r="W226" s="308">
        <f t="shared" si="12"/>
        <v>0</v>
      </c>
      <c r="X226" s="36" t="str">
        <f>IFERROR(IF(W226=0,"",ROUNDUP(W226/H226,0)*0.00753),"")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366</v>
      </c>
      <c r="B227" s="54" t="s">
        <v>367</v>
      </c>
      <c r="C227" s="31">
        <v>4301051134</v>
      </c>
      <c r="D227" s="315">
        <v>4607091381672</v>
      </c>
      <c r="E227" s="313"/>
      <c r="F227" s="306">
        <v>0.6</v>
      </c>
      <c r="G227" s="32">
        <v>6</v>
      </c>
      <c r="H227" s="306">
        <v>3.6</v>
      </c>
      <c r="I227" s="306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4301051130</v>
      </c>
      <c r="D228" s="315">
        <v>4607091387537</v>
      </c>
      <c r="E228" s="313"/>
      <c r="F228" s="306">
        <v>0.45</v>
      </c>
      <c r="G228" s="32">
        <v>6</v>
      </c>
      <c r="H228" s="306">
        <v>2.7</v>
      </c>
      <c r="I228" s="306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4301051132</v>
      </c>
      <c r="D229" s="315">
        <v>4607091387513</v>
      </c>
      <c r="E229" s="313"/>
      <c r="F229" s="306">
        <v>0.45</v>
      </c>
      <c r="G229" s="32">
        <v>6</v>
      </c>
      <c r="H229" s="306">
        <v>2.7</v>
      </c>
      <c r="I229" s="306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4301051277</v>
      </c>
      <c r="D230" s="315">
        <v>4680115880511</v>
      </c>
      <c r="E230" s="313"/>
      <c r="F230" s="306">
        <v>0.33</v>
      </c>
      <c r="G230" s="32">
        <v>6</v>
      </c>
      <c r="H230" s="306">
        <v>1.98</v>
      </c>
      <c r="I230" s="306">
        <v>2.1800000000000002</v>
      </c>
      <c r="J230" s="32">
        <v>156</v>
      </c>
      <c r="K230" s="32" t="s">
        <v>63</v>
      </c>
      <c r="L230" s="33" t="s">
        <v>119</v>
      </c>
      <c r="M230" s="32">
        <v>40</v>
      </c>
      <c r="N230" s="5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16" t="s">
        <v>66</v>
      </c>
      <c r="O231" s="317"/>
      <c r="P231" s="317"/>
      <c r="Q231" s="317"/>
      <c r="R231" s="317"/>
      <c r="S231" s="317"/>
      <c r="T231" s="318"/>
      <c r="U231" s="37" t="s">
        <v>67</v>
      </c>
      <c r="V231" s="309">
        <f>IFERROR(V222/H222,"0")+IFERROR(V223/H223,"0")+IFERROR(V224/H224,"0")+IFERROR(V225/H225,"0")+IFERROR(V226/H226,"0")+IFERROR(V227/H227,"0")+IFERROR(V228/H228,"0")+IFERROR(V229/H229,"0")+IFERROR(V230/H230,"0")</f>
        <v>0</v>
      </c>
      <c r="W231" s="309">
        <f>IFERROR(W222/H222,"0")+IFERROR(W223/H223,"0")+IFERROR(W224/H224,"0")+IFERROR(W225/H225,"0")+IFERROR(W226/H226,"0")+IFERROR(W227/H227,"0")+IFERROR(W228/H228,"0")+IFERROR(W229/H229,"0")+IFERROR(W230/H230,"0")</f>
        <v>0</v>
      </c>
      <c r="X231" s="309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10"/>
      <c r="Z231" s="310"/>
    </row>
    <row r="232" spans="1:53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4"/>
      <c r="N232" s="316" t="s">
        <v>66</v>
      </c>
      <c r="O232" s="317"/>
      <c r="P232" s="317"/>
      <c r="Q232" s="317"/>
      <c r="R232" s="317"/>
      <c r="S232" s="317"/>
      <c r="T232" s="318"/>
      <c r="U232" s="37" t="s">
        <v>65</v>
      </c>
      <c r="V232" s="309">
        <f>IFERROR(SUM(V222:V230),"0")</f>
        <v>0</v>
      </c>
      <c r="W232" s="309">
        <f>IFERROR(SUM(W222:W230),"0")</f>
        <v>0</v>
      </c>
      <c r="X232" s="37"/>
      <c r="Y232" s="310"/>
      <c r="Z232" s="310"/>
    </row>
    <row r="233" spans="1:53" ht="14.25" customHeight="1" x14ac:dyDescent="0.25">
      <c r="A233" s="335" t="s">
        <v>211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23"/>
      <c r="Y233" s="303"/>
      <c r="Z233" s="303"/>
    </row>
    <row r="234" spans="1:53" ht="16.5" customHeight="1" x14ac:dyDescent="0.25">
      <c r="A234" s="54" t="s">
        <v>374</v>
      </c>
      <c r="B234" s="54" t="s">
        <v>375</v>
      </c>
      <c r="C234" s="31">
        <v>4301060326</v>
      </c>
      <c r="D234" s="315">
        <v>4607091380880</v>
      </c>
      <c r="E234" s="313"/>
      <c r="F234" s="306">
        <v>1.4</v>
      </c>
      <c r="G234" s="32">
        <v>6</v>
      </c>
      <c r="H234" s="306">
        <v>8.4</v>
      </c>
      <c r="I234" s="306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5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12"/>
      <c r="P234" s="312"/>
      <c r="Q234" s="312"/>
      <c r="R234" s="313"/>
      <c r="S234" s="34"/>
      <c r="T234" s="34"/>
      <c r="U234" s="35" t="s">
        <v>65</v>
      </c>
      <c r="V234" s="307">
        <v>0</v>
      </c>
      <c r="W234" s="308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376</v>
      </c>
      <c r="B235" s="54" t="s">
        <v>377</v>
      </c>
      <c r="C235" s="31">
        <v>4301060308</v>
      </c>
      <c r="D235" s="315">
        <v>4607091384482</v>
      </c>
      <c r="E235" s="313"/>
      <c r="F235" s="306">
        <v>1.3</v>
      </c>
      <c r="G235" s="32">
        <v>6</v>
      </c>
      <c r="H235" s="306">
        <v>7.8</v>
      </c>
      <c r="I235" s="306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12"/>
      <c r="P235" s="312"/>
      <c r="Q235" s="312"/>
      <c r="R235" s="313"/>
      <c r="S235" s="34"/>
      <c r="T235" s="34"/>
      <c r="U235" s="35" t="s">
        <v>65</v>
      </c>
      <c r="V235" s="307">
        <v>0</v>
      </c>
      <c r="W235" s="308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378</v>
      </c>
      <c r="B236" s="54" t="s">
        <v>379</v>
      </c>
      <c r="C236" s="31">
        <v>4301060325</v>
      </c>
      <c r="D236" s="315">
        <v>4607091380897</v>
      </c>
      <c r="E236" s="313"/>
      <c r="F236" s="306">
        <v>1.4</v>
      </c>
      <c r="G236" s="32">
        <v>6</v>
      </c>
      <c r="H236" s="306">
        <v>8.4</v>
      </c>
      <c r="I236" s="306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12"/>
      <c r="P236" s="312"/>
      <c r="Q236" s="312"/>
      <c r="R236" s="313"/>
      <c r="S236" s="34"/>
      <c r="T236" s="34"/>
      <c r="U236" s="35" t="s">
        <v>65</v>
      </c>
      <c r="V236" s="307">
        <v>0</v>
      </c>
      <c r="W236" s="308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4"/>
      <c r="N237" s="316" t="s">
        <v>66</v>
      </c>
      <c r="O237" s="317"/>
      <c r="P237" s="317"/>
      <c r="Q237" s="317"/>
      <c r="R237" s="317"/>
      <c r="S237" s="317"/>
      <c r="T237" s="318"/>
      <c r="U237" s="37" t="s">
        <v>67</v>
      </c>
      <c r="V237" s="309">
        <f>IFERROR(V234/H234,"0")+IFERROR(V235/H235,"0")+IFERROR(V236/H236,"0")</f>
        <v>0</v>
      </c>
      <c r="W237" s="309">
        <f>IFERROR(W234/H234,"0")+IFERROR(W235/H235,"0")+IFERROR(W236/H236,"0")</f>
        <v>0</v>
      </c>
      <c r="X237" s="309">
        <f>IFERROR(IF(X234="",0,X234),"0")+IFERROR(IF(X235="",0,X235),"0")+IFERROR(IF(X236="",0,X236),"0")</f>
        <v>0</v>
      </c>
      <c r="Y237" s="310"/>
      <c r="Z237" s="310"/>
    </row>
    <row r="238" spans="1:53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4"/>
      <c r="N238" s="316" t="s">
        <v>66</v>
      </c>
      <c r="O238" s="317"/>
      <c r="P238" s="317"/>
      <c r="Q238" s="317"/>
      <c r="R238" s="317"/>
      <c r="S238" s="317"/>
      <c r="T238" s="318"/>
      <c r="U238" s="37" t="s">
        <v>65</v>
      </c>
      <c r="V238" s="309">
        <f>IFERROR(SUM(V234:V236),"0")</f>
        <v>0</v>
      </c>
      <c r="W238" s="309">
        <f>IFERROR(SUM(W234:W236),"0")</f>
        <v>0</v>
      </c>
      <c r="X238" s="37"/>
      <c r="Y238" s="310"/>
      <c r="Z238" s="310"/>
    </row>
    <row r="239" spans="1:53" ht="14.25" customHeight="1" x14ac:dyDescent="0.25">
      <c r="A239" s="335" t="s">
        <v>81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03"/>
      <c r="Z239" s="303"/>
    </row>
    <row r="240" spans="1:53" ht="16.5" customHeight="1" x14ac:dyDescent="0.25">
      <c r="A240" s="54" t="s">
        <v>380</v>
      </c>
      <c r="B240" s="54" t="s">
        <v>381</v>
      </c>
      <c r="C240" s="31">
        <v>4301030232</v>
      </c>
      <c r="D240" s="315">
        <v>4607091388374</v>
      </c>
      <c r="E240" s="313"/>
      <c r="F240" s="306">
        <v>0.38</v>
      </c>
      <c r="G240" s="32">
        <v>8</v>
      </c>
      <c r="H240" s="306">
        <v>3.04</v>
      </c>
      <c r="I240" s="306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3" t="s">
        <v>382</v>
      </c>
      <c r="O240" s="312"/>
      <c r="P240" s="312"/>
      <c r="Q240" s="312"/>
      <c r="R240" s="313"/>
      <c r="S240" s="34"/>
      <c r="T240" s="34"/>
      <c r="U240" s="35" t="s">
        <v>65</v>
      </c>
      <c r="V240" s="307">
        <v>0</v>
      </c>
      <c r="W240" s="308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383</v>
      </c>
      <c r="B241" s="54" t="s">
        <v>384</v>
      </c>
      <c r="C241" s="31">
        <v>4301030235</v>
      </c>
      <c r="D241" s="315">
        <v>4607091388381</v>
      </c>
      <c r="E241" s="313"/>
      <c r="F241" s="306">
        <v>0.38</v>
      </c>
      <c r="G241" s="32">
        <v>8</v>
      </c>
      <c r="H241" s="306">
        <v>3.04</v>
      </c>
      <c r="I241" s="306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33" t="s">
        <v>385</v>
      </c>
      <c r="O241" s="312"/>
      <c r="P241" s="312"/>
      <c r="Q241" s="312"/>
      <c r="R241" s="313"/>
      <c r="S241" s="34"/>
      <c r="T241" s="34"/>
      <c r="U241" s="35" t="s">
        <v>65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386</v>
      </c>
      <c r="B242" s="54" t="s">
        <v>387</v>
      </c>
      <c r="C242" s="31">
        <v>4301030233</v>
      </c>
      <c r="D242" s="315">
        <v>4607091388404</v>
      </c>
      <c r="E242" s="313"/>
      <c r="F242" s="306">
        <v>0.17</v>
      </c>
      <c r="G242" s="32">
        <v>15</v>
      </c>
      <c r="H242" s="306">
        <v>2.5499999999999998</v>
      </c>
      <c r="I242" s="306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12"/>
      <c r="P242" s="312"/>
      <c r="Q242" s="312"/>
      <c r="R242" s="313"/>
      <c r="S242" s="34"/>
      <c r="T242" s="34"/>
      <c r="U242" s="35" t="s">
        <v>65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16" t="s">
        <v>66</v>
      </c>
      <c r="O243" s="317"/>
      <c r="P243" s="317"/>
      <c r="Q243" s="317"/>
      <c r="R243" s="317"/>
      <c r="S243" s="317"/>
      <c r="T243" s="318"/>
      <c r="U243" s="37" t="s">
        <v>67</v>
      </c>
      <c r="V243" s="309">
        <f>IFERROR(V240/H240,"0")+IFERROR(V241/H241,"0")+IFERROR(V242/H242,"0")</f>
        <v>0</v>
      </c>
      <c r="W243" s="309">
        <f>IFERROR(W240/H240,"0")+IFERROR(W241/H241,"0")+IFERROR(W242/H242,"0")</f>
        <v>0</v>
      </c>
      <c r="X243" s="309">
        <f>IFERROR(IF(X240="",0,X240),"0")+IFERROR(IF(X241="",0,X241),"0")+IFERROR(IF(X242="",0,X242),"0")</f>
        <v>0</v>
      </c>
      <c r="Y243" s="310"/>
      <c r="Z243" s="310"/>
    </row>
    <row r="244" spans="1:53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4"/>
      <c r="N244" s="316" t="s">
        <v>66</v>
      </c>
      <c r="O244" s="317"/>
      <c r="P244" s="317"/>
      <c r="Q244" s="317"/>
      <c r="R244" s="317"/>
      <c r="S244" s="317"/>
      <c r="T244" s="318"/>
      <c r="U244" s="37" t="s">
        <v>65</v>
      </c>
      <c r="V244" s="309">
        <f>IFERROR(SUM(V240:V242),"0")</f>
        <v>0</v>
      </c>
      <c r="W244" s="309">
        <f>IFERROR(SUM(W240:W242),"0")</f>
        <v>0</v>
      </c>
      <c r="X244" s="37"/>
      <c r="Y244" s="310"/>
      <c r="Z244" s="310"/>
    </row>
    <row r="245" spans="1:53" ht="14.25" customHeight="1" x14ac:dyDescent="0.25">
      <c r="A245" s="335" t="s">
        <v>388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23"/>
      <c r="Y245" s="303"/>
      <c r="Z245" s="303"/>
    </row>
    <row r="246" spans="1:53" ht="16.5" customHeight="1" x14ac:dyDescent="0.25">
      <c r="A246" s="54" t="s">
        <v>389</v>
      </c>
      <c r="B246" s="54" t="s">
        <v>390</v>
      </c>
      <c r="C246" s="31">
        <v>4301180007</v>
      </c>
      <c r="D246" s="315">
        <v>4680115881808</v>
      </c>
      <c r="E246" s="313"/>
      <c r="F246" s="306">
        <v>0.1</v>
      </c>
      <c r="G246" s="32">
        <v>20</v>
      </c>
      <c r="H246" s="306">
        <v>2</v>
      </c>
      <c r="I246" s="306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6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12"/>
      <c r="P246" s="312"/>
      <c r="Q246" s="312"/>
      <c r="R246" s="313"/>
      <c r="S246" s="34"/>
      <c r="T246" s="34"/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393</v>
      </c>
      <c r="B247" s="54" t="s">
        <v>394</v>
      </c>
      <c r="C247" s="31">
        <v>4301180006</v>
      </c>
      <c r="D247" s="315">
        <v>4680115881822</v>
      </c>
      <c r="E247" s="313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12"/>
      <c r="P247" s="312"/>
      <c r="Q247" s="312"/>
      <c r="R247" s="313"/>
      <c r="S247" s="34"/>
      <c r="T247" s="34"/>
      <c r="U247" s="35" t="s">
        <v>65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395</v>
      </c>
      <c r="B248" s="54" t="s">
        <v>396</v>
      </c>
      <c r="C248" s="31">
        <v>4301180001</v>
      </c>
      <c r="D248" s="315">
        <v>4680115880016</v>
      </c>
      <c r="E248" s="313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391</v>
      </c>
      <c r="L248" s="33" t="s">
        <v>392</v>
      </c>
      <c r="M248" s="32">
        <v>730</v>
      </c>
      <c r="N248" s="6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12"/>
      <c r="P248" s="312"/>
      <c r="Q248" s="312"/>
      <c r="R248" s="313"/>
      <c r="S248" s="34"/>
      <c r="T248" s="34"/>
      <c r="U248" s="35" t="s">
        <v>65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22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16" t="s">
        <v>66</v>
      </c>
      <c r="O249" s="317"/>
      <c r="P249" s="317"/>
      <c r="Q249" s="317"/>
      <c r="R249" s="317"/>
      <c r="S249" s="317"/>
      <c r="T249" s="318"/>
      <c r="U249" s="37" t="s">
        <v>67</v>
      </c>
      <c r="V249" s="309">
        <f>IFERROR(V246/H246,"0")+IFERROR(V247/H247,"0")+IFERROR(V248/H248,"0")</f>
        <v>0</v>
      </c>
      <c r="W249" s="309">
        <f>IFERROR(W246/H246,"0")+IFERROR(W247/H247,"0")+IFERROR(W248/H248,"0")</f>
        <v>0</v>
      </c>
      <c r="X249" s="309">
        <f>IFERROR(IF(X246="",0,X246),"0")+IFERROR(IF(X247="",0,X247),"0")+IFERROR(IF(X248="",0,X248),"0")</f>
        <v>0</v>
      </c>
      <c r="Y249" s="310"/>
      <c r="Z249" s="310"/>
    </row>
    <row r="250" spans="1:53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4"/>
      <c r="N250" s="316" t="s">
        <v>66</v>
      </c>
      <c r="O250" s="317"/>
      <c r="P250" s="317"/>
      <c r="Q250" s="317"/>
      <c r="R250" s="317"/>
      <c r="S250" s="317"/>
      <c r="T250" s="318"/>
      <c r="U250" s="37" t="s">
        <v>65</v>
      </c>
      <c r="V250" s="309">
        <f>IFERROR(SUM(V246:V248),"0")</f>
        <v>0</v>
      </c>
      <c r="W250" s="309">
        <f>IFERROR(SUM(W246:W248),"0")</f>
        <v>0</v>
      </c>
      <c r="X250" s="37"/>
      <c r="Y250" s="310"/>
      <c r="Z250" s="310"/>
    </row>
    <row r="251" spans="1:53" ht="16.5" customHeight="1" x14ac:dyDescent="0.25">
      <c r="A251" s="360" t="s">
        <v>397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02"/>
      <c r="Z251" s="302"/>
    </row>
    <row r="252" spans="1:53" ht="14.25" customHeight="1" x14ac:dyDescent="0.25">
      <c r="A252" s="335" t="s">
        <v>103</v>
      </c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23"/>
      <c r="P252" s="323"/>
      <c r="Q252" s="323"/>
      <c r="R252" s="323"/>
      <c r="S252" s="323"/>
      <c r="T252" s="323"/>
      <c r="U252" s="323"/>
      <c r="V252" s="323"/>
      <c r="W252" s="323"/>
      <c r="X252" s="323"/>
      <c r="Y252" s="303"/>
      <c r="Z252" s="303"/>
    </row>
    <row r="253" spans="1:53" ht="27" customHeight="1" x14ac:dyDescent="0.25">
      <c r="A253" s="54" t="s">
        <v>398</v>
      </c>
      <c r="B253" s="54" t="s">
        <v>399</v>
      </c>
      <c r="C253" s="31">
        <v>4301011315</v>
      </c>
      <c r="D253" s="315">
        <v>4607091387421</v>
      </c>
      <c r="E253" s="313"/>
      <c r="F253" s="306">
        <v>1.35</v>
      </c>
      <c r="G253" s="32">
        <v>8</v>
      </c>
      <c r="H253" s="306">
        <v>10.8</v>
      </c>
      <c r="I253" s="306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6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2"/>
      <c r="P253" s="312"/>
      <c r="Q253" s="312"/>
      <c r="R253" s="313"/>
      <c r="S253" s="34"/>
      <c r="T253" s="34"/>
      <c r="U253" s="35" t="s">
        <v>65</v>
      </c>
      <c r="V253" s="307">
        <v>0</v>
      </c>
      <c r="W253" s="308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398</v>
      </c>
      <c r="B254" s="54" t="s">
        <v>400</v>
      </c>
      <c r="C254" s="31">
        <v>4301011121</v>
      </c>
      <c r="D254" s="315">
        <v>4607091387421</v>
      </c>
      <c r="E254" s="313"/>
      <c r="F254" s="306">
        <v>1.35</v>
      </c>
      <c r="G254" s="32">
        <v>8</v>
      </c>
      <c r="H254" s="306">
        <v>10.8</v>
      </c>
      <c r="I254" s="306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12"/>
      <c r="P254" s="312"/>
      <c r="Q254" s="312"/>
      <c r="R254" s="313"/>
      <c r="S254" s="34"/>
      <c r="T254" s="34"/>
      <c r="U254" s="35" t="s">
        <v>65</v>
      </c>
      <c r="V254" s="307">
        <v>0</v>
      </c>
      <c r="W254" s="308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4301011619</v>
      </c>
      <c r="D255" s="315">
        <v>4607091387452</v>
      </c>
      <c r="E255" s="313"/>
      <c r="F255" s="306">
        <v>1.45</v>
      </c>
      <c r="G255" s="32">
        <v>8</v>
      </c>
      <c r="H255" s="306">
        <v>11.6</v>
      </c>
      <c r="I255" s="306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64" t="s">
        <v>403</v>
      </c>
      <c r="O255" s="312"/>
      <c r="P255" s="312"/>
      <c r="Q255" s="312"/>
      <c r="R255" s="313"/>
      <c r="S255" s="34"/>
      <c r="T255" s="34"/>
      <c r="U255" s="35" t="s">
        <v>65</v>
      </c>
      <c r="V255" s="307">
        <v>0</v>
      </c>
      <c r="W255" s="308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401</v>
      </c>
      <c r="B256" s="54" t="s">
        <v>404</v>
      </c>
      <c r="C256" s="31">
        <v>4301011396</v>
      </c>
      <c r="D256" s="315">
        <v>4607091387452</v>
      </c>
      <c r="E256" s="313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12"/>
      <c r="P256" s="312"/>
      <c r="Q256" s="312"/>
      <c r="R256" s="313"/>
      <c r="S256" s="34"/>
      <c r="T256" s="34"/>
      <c r="U256" s="35" t="s">
        <v>65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4301011313</v>
      </c>
      <c r="D257" s="315">
        <v>4607091385984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4301011316</v>
      </c>
      <c r="D258" s="315">
        <v>4607091387438</v>
      </c>
      <c r="E258" s="313"/>
      <c r="F258" s="306">
        <v>0.5</v>
      </c>
      <c r="G258" s="32">
        <v>10</v>
      </c>
      <c r="H258" s="306">
        <v>5</v>
      </c>
      <c r="I258" s="306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409</v>
      </c>
      <c r="B259" s="54" t="s">
        <v>410</v>
      </c>
      <c r="C259" s="31">
        <v>4301011318</v>
      </c>
      <c r="D259" s="315">
        <v>4607091387469</v>
      </c>
      <c r="E259" s="313"/>
      <c r="F259" s="306">
        <v>0.5</v>
      </c>
      <c r="G259" s="32">
        <v>10</v>
      </c>
      <c r="H259" s="306">
        <v>5</v>
      </c>
      <c r="I259" s="306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16" t="s">
        <v>66</v>
      </c>
      <c r="O260" s="317"/>
      <c r="P260" s="317"/>
      <c r="Q260" s="317"/>
      <c r="R260" s="317"/>
      <c r="S260" s="317"/>
      <c r="T260" s="318"/>
      <c r="U260" s="37" t="s">
        <v>67</v>
      </c>
      <c r="V260" s="309">
        <f>IFERROR(V253/H253,"0")+IFERROR(V254/H254,"0")+IFERROR(V255/H255,"0")+IFERROR(V256/H256,"0")+IFERROR(V257/H257,"0")+IFERROR(V258/H258,"0")+IFERROR(V259/H259,"0")</f>
        <v>0</v>
      </c>
      <c r="W260" s="309">
        <f>IFERROR(W253/H253,"0")+IFERROR(W254/H254,"0")+IFERROR(W255/H255,"0")+IFERROR(W256/H256,"0")+IFERROR(W257/H257,"0")+IFERROR(W258/H258,"0")+IFERROR(W259/H259,"0")</f>
        <v>0</v>
      </c>
      <c r="X260" s="309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10"/>
      <c r="Z260" s="310"/>
    </row>
    <row r="261" spans="1:53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16" t="s">
        <v>66</v>
      </c>
      <c r="O261" s="317"/>
      <c r="P261" s="317"/>
      <c r="Q261" s="317"/>
      <c r="R261" s="317"/>
      <c r="S261" s="317"/>
      <c r="T261" s="318"/>
      <c r="U261" s="37" t="s">
        <v>65</v>
      </c>
      <c r="V261" s="309">
        <f>IFERROR(SUM(V253:V259),"0")</f>
        <v>0</v>
      </c>
      <c r="W261" s="309">
        <f>IFERROR(SUM(W253:W259),"0")</f>
        <v>0</v>
      </c>
      <c r="X261" s="37"/>
      <c r="Y261" s="310"/>
      <c r="Z261" s="310"/>
    </row>
    <row r="262" spans="1:53" ht="14.25" customHeight="1" x14ac:dyDescent="0.25">
      <c r="A262" s="335" t="s">
        <v>60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3"/>
      <c r="Z262" s="303"/>
    </row>
    <row r="263" spans="1:53" ht="27" customHeight="1" x14ac:dyDescent="0.25">
      <c r="A263" s="54" t="s">
        <v>411</v>
      </c>
      <c r="B263" s="54" t="s">
        <v>412</v>
      </c>
      <c r="C263" s="31">
        <v>4301031154</v>
      </c>
      <c r="D263" s="315">
        <v>4607091387292</v>
      </c>
      <c r="E263" s="313"/>
      <c r="F263" s="306">
        <v>0.73</v>
      </c>
      <c r="G263" s="32">
        <v>6</v>
      </c>
      <c r="H263" s="306">
        <v>4.38</v>
      </c>
      <c r="I263" s="306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413</v>
      </c>
      <c r="B264" s="54" t="s">
        <v>414</v>
      </c>
      <c r="C264" s="31">
        <v>4301031155</v>
      </c>
      <c r="D264" s="315">
        <v>4607091387315</v>
      </c>
      <c r="E264" s="313"/>
      <c r="F264" s="306">
        <v>0.7</v>
      </c>
      <c r="G264" s="32">
        <v>4</v>
      </c>
      <c r="H264" s="306">
        <v>2.8</v>
      </c>
      <c r="I264" s="306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12"/>
      <c r="P264" s="312"/>
      <c r="Q264" s="312"/>
      <c r="R264" s="313"/>
      <c r="S264" s="34"/>
      <c r="T264" s="34"/>
      <c r="U264" s="35" t="s">
        <v>65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4"/>
      <c r="N265" s="316" t="s">
        <v>66</v>
      </c>
      <c r="O265" s="317"/>
      <c r="P265" s="317"/>
      <c r="Q265" s="317"/>
      <c r="R265" s="317"/>
      <c r="S265" s="317"/>
      <c r="T265" s="318"/>
      <c r="U265" s="37" t="s">
        <v>67</v>
      </c>
      <c r="V265" s="309">
        <f>IFERROR(V263/H263,"0")+IFERROR(V264/H264,"0")</f>
        <v>0</v>
      </c>
      <c r="W265" s="309">
        <f>IFERROR(W263/H263,"0")+IFERROR(W264/H264,"0")</f>
        <v>0</v>
      </c>
      <c r="X265" s="309">
        <f>IFERROR(IF(X263="",0,X263),"0")+IFERROR(IF(X264="",0,X264),"0")</f>
        <v>0</v>
      </c>
      <c r="Y265" s="310"/>
      <c r="Z265" s="310"/>
    </row>
    <row r="266" spans="1:53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3"/>
      <c r="M266" s="324"/>
      <c r="N266" s="316" t="s">
        <v>66</v>
      </c>
      <c r="O266" s="317"/>
      <c r="P266" s="317"/>
      <c r="Q266" s="317"/>
      <c r="R266" s="317"/>
      <c r="S266" s="317"/>
      <c r="T266" s="318"/>
      <c r="U266" s="37" t="s">
        <v>65</v>
      </c>
      <c r="V266" s="309">
        <f>IFERROR(SUM(V263:V264),"0")</f>
        <v>0</v>
      </c>
      <c r="W266" s="309">
        <f>IFERROR(SUM(W263:W264),"0")</f>
        <v>0</v>
      </c>
      <c r="X266" s="37"/>
      <c r="Y266" s="310"/>
      <c r="Z266" s="310"/>
    </row>
    <row r="267" spans="1:53" ht="16.5" customHeight="1" x14ac:dyDescent="0.25">
      <c r="A267" s="360" t="s">
        <v>415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23"/>
      <c r="Y267" s="302"/>
      <c r="Z267" s="302"/>
    </row>
    <row r="268" spans="1:53" ht="14.25" customHeight="1" x14ac:dyDescent="0.25">
      <c r="A268" s="335" t="s">
        <v>60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23"/>
      <c r="Y268" s="303"/>
      <c r="Z268" s="303"/>
    </row>
    <row r="269" spans="1:53" ht="27" customHeight="1" x14ac:dyDescent="0.25">
      <c r="A269" s="54" t="s">
        <v>416</v>
      </c>
      <c r="B269" s="54" t="s">
        <v>417</v>
      </c>
      <c r="C269" s="31">
        <v>4301031066</v>
      </c>
      <c r="D269" s="315">
        <v>4607091383836</v>
      </c>
      <c r="E269" s="313"/>
      <c r="F269" s="306">
        <v>0.3</v>
      </c>
      <c r="G269" s="32">
        <v>6</v>
      </c>
      <c r="H269" s="306">
        <v>1.8</v>
      </c>
      <c r="I269" s="306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12"/>
      <c r="P269" s="312"/>
      <c r="Q269" s="312"/>
      <c r="R269" s="313"/>
      <c r="S269" s="34"/>
      <c r="T269" s="34"/>
      <c r="U269" s="35" t="s">
        <v>65</v>
      </c>
      <c r="V269" s="307">
        <v>0</v>
      </c>
      <c r="W269" s="308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2"/>
      <c r="B270" s="323"/>
      <c r="C270" s="323"/>
      <c r="D270" s="323"/>
      <c r="E270" s="323"/>
      <c r="F270" s="323"/>
      <c r="G270" s="323"/>
      <c r="H270" s="323"/>
      <c r="I270" s="323"/>
      <c r="J270" s="323"/>
      <c r="K270" s="323"/>
      <c r="L270" s="323"/>
      <c r="M270" s="324"/>
      <c r="N270" s="316" t="s">
        <v>66</v>
      </c>
      <c r="O270" s="317"/>
      <c r="P270" s="317"/>
      <c r="Q270" s="317"/>
      <c r="R270" s="317"/>
      <c r="S270" s="317"/>
      <c r="T270" s="318"/>
      <c r="U270" s="37" t="s">
        <v>67</v>
      </c>
      <c r="V270" s="309">
        <f>IFERROR(V269/H269,"0")</f>
        <v>0</v>
      </c>
      <c r="W270" s="309">
        <f>IFERROR(W269/H269,"0")</f>
        <v>0</v>
      </c>
      <c r="X270" s="309">
        <f>IFERROR(IF(X269="",0,X269),"0")</f>
        <v>0</v>
      </c>
      <c r="Y270" s="310"/>
      <c r="Z270" s="310"/>
    </row>
    <row r="271" spans="1:53" x14ac:dyDescent="0.2">
      <c r="A271" s="323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16" t="s">
        <v>66</v>
      </c>
      <c r="O271" s="317"/>
      <c r="P271" s="317"/>
      <c r="Q271" s="317"/>
      <c r="R271" s="317"/>
      <c r="S271" s="317"/>
      <c r="T271" s="318"/>
      <c r="U271" s="37" t="s">
        <v>65</v>
      </c>
      <c r="V271" s="309">
        <f>IFERROR(SUM(V269:V269),"0")</f>
        <v>0</v>
      </c>
      <c r="W271" s="309">
        <f>IFERROR(SUM(W269:W269),"0")</f>
        <v>0</v>
      </c>
      <c r="X271" s="37"/>
      <c r="Y271" s="310"/>
      <c r="Z271" s="310"/>
    </row>
    <row r="272" spans="1:53" ht="14.25" customHeight="1" x14ac:dyDescent="0.25">
      <c r="A272" s="335" t="s">
        <v>68</v>
      </c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23"/>
      <c r="P272" s="323"/>
      <c r="Q272" s="323"/>
      <c r="R272" s="323"/>
      <c r="S272" s="323"/>
      <c r="T272" s="323"/>
      <c r="U272" s="323"/>
      <c r="V272" s="323"/>
      <c r="W272" s="323"/>
      <c r="X272" s="323"/>
      <c r="Y272" s="303"/>
      <c r="Z272" s="303"/>
    </row>
    <row r="273" spans="1:53" ht="27" customHeight="1" x14ac:dyDescent="0.25">
      <c r="A273" s="54" t="s">
        <v>418</v>
      </c>
      <c r="B273" s="54" t="s">
        <v>419</v>
      </c>
      <c r="C273" s="31">
        <v>4301051142</v>
      </c>
      <c r="D273" s="315">
        <v>4607091387919</v>
      </c>
      <c r="E273" s="313"/>
      <c r="F273" s="306">
        <v>1.35</v>
      </c>
      <c r="G273" s="32">
        <v>6</v>
      </c>
      <c r="H273" s="306">
        <v>8.1</v>
      </c>
      <c r="I273" s="306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4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420</v>
      </c>
      <c r="B274" s="54" t="s">
        <v>421</v>
      </c>
      <c r="C274" s="31">
        <v>4301051109</v>
      </c>
      <c r="D274" s="315">
        <v>4607091383942</v>
      </c>
      <c r="E274" s="313"/>
      <c r="F274" s="306">
        <v>0.42</v>
      </c>
      <c r="G274" s="32">
        <v>6</v>
      </c>
      <c r="H274" s="306">
        <v>2.52</v>
      </c>
      <c r="I274" s="306">
        <v>2.7919999999999998</v>
      </c>
      <c r="J274" s="32">
        <v>156</v>
      </c>
      <c r="K274" s="32" t="s">
        <v>63</v>
      </c>
      <c r="L274" s="33" t="s">
        <v>119</v>
      </c>
      <c r="M274" s="32">
        <v>45</v>
      </c>
      <c r="N274" s="6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12"/>
      <c r="P274" s="312"/>
      <c r="Q274" s="312"/>
      <c r="R274" s="313"/>
      <c r="S274" s="34"/>
      <c r="T274" s="34"/>
      <c r="U274" s="35" t="s">
        <v>65</v>
      </c>
      <c r="V274" s="307">
        <v>0</v>
      </c>
      <c r="W274" s="308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9" t="s">
        <v>1</v>
      </c>
    </row>
    <row r="275" spans="1:53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3"/>
      <c r="M275" s="324"/>
      <c r="N275" s="316" t="s">
        <v>66</v>
      </c>
      <c r="O275" s="317"/>
      <c r="P275" s="317"/>
      <c r="Q275" s="317"/>
      <c r="R275" s="317"/>
      <c r="S275" s="317"/>
      <c r="T275" s="318"/>
      <c r="U275" s="37" t="s">
        <v>67</v>
      </c>
      <c r="V275" s="309">
        <f>IFERROR(V273/H273,"0")+IFERROR(V274/H274,"0")</f>
        <v>0</v>
      </c>
      <c r="W275" s="309">
        <f>IFERROR(W273/H273,"0")+IFERROR(W274/H274,"0")</f>
        <v>0</v>
      </c>
      <c r="X275" s="309">
        <f>IFERROR(IF(X273="",0,X273),"0")+IFERROR(IF(X274="",0,X274),"0")</f>
        <v>0</v>
      </c>
      <c r="Y275" s="310"/>
      <c r="Z275" s="310"/>
    </row>
    <row r="276" spans="1:53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16" t="s">
        <v>66</v>
      </c>
      <c r="O276" s="317"/>
      <c r="P276" s="317"/>
      <c r="Q276" s="317"/>
      <c r="R276" s="317"/>
      <c r="S276" s="317"/>
      <c r="T276" s="318"/>
      <c r="U276" s="37" t="s">
        <v>65</v>
      </c>
      <c r="V276" s="309">
        <f>IFERROR(SUM(V273:V274),"0")</f>
        <v>0</v>
      </c>
      <c r="W276" s="309">
        <f>IFERROR(SUM(W273:W274),"0")</f>
        <v>0</v>
      </c>
      <c r="X276" s="37"/>
      <c r="Y276" s="310"/>
      <c r="Z276" s="310"/>
    </row>
    <row r="277" spans="1:53" ht="14.25" customHeight="1" x14ac:dyDescent="0.25">
      <c r="A277" s="335" t="s">
        <v>211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23"/>
      <c r="Y277" s="303"/>
      <c r="Z277" s="303"/>
    </row>
    <row r="278" spans="1:53" ht="27" customHeight="1" x14ac:dyDescent="0.25">
      <c r="A278" s="54" t="s">
        <v>422</v>
      </c>
      <c r="B278" s="54" t="s">
        <v>423</v>
      </c>
      <c r="C278" s="31">
        <v>4301060324</v>
      </c>
      <c r="D278" s="315">
        <v>4607091388831</v>
      </c>
      <c r="E278" s="313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63</v>
      </c>
      <c r="L278" s="33" t="s">
        <v>64</v>
      </c>
      <c r="M278" s="32">
        <v>40</v>
      </c>
      <c r="N278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4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4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customHeight="1" x14ac:dyDescent="0.25">
      <c r="A281" s="335" t="s">
        <v>81</v>
      </c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3"/>
      <c r="N281" s="323"/>
      <c r="O281" s="323"/>
      <c r="P281" s="323"/>
      <c r="Q281" s="323"/>
      <c r="R281" s="323"/>
      <c r="S281" s="323"/>
      <c r="T281" s="323"/>
      <c r="U281" s="323"/>
      <c r="V281" s="323"/>
      <c r="W281" s="323"/>
      <c r="X281" s="323"/>
      <c r="Y281" s="303"/>
      <c r="Z281" s="303"/>
    </row>
    <row r="282" spans="1:53" ht="27" customHeight="1" x14ac:dyDescent="0.25">
      <c r="A282" s="54" t="s">
        <v>424</v>
      </c>
      <c r="B282" s="54" t="s">
        <v>425</v>
      </c>
      <c r="C282" s="31">
        <v>4301032015</v>
      </c>
      <c r="D282" s="315">
        <v>4607091383102</v>
      </c>
      <c r="E282" s="313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63</v>
      </c>
      <c r="L282" s="33" t="s">
        <v>84</v>
      </c>
      <c r="M282" s="32">
        <v>180</v>
      </c>
      <c r="N282" s="55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12"/>
      <c r="P282" s="312"/>
      <c r="Q282" s="312"/>
      <c r="R282" s="313"/>
      <c r="S282" s="34"/>
      <c r="T282" s="34"/>
      <c r="U282" s="35" t="s">
        <v>65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22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4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4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3" t="s">
        <v>426</v>
      </c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4"/>
      <c r="W285" s="364"/>
      <c r="X285" s="364"/>
      <c r="Y285" s="48"/>
      <c r="Z285" s="48"/>
    </row>
    <row r="286" spans="1:53" ht="16.5" customHeight="1" x14ac:dyDescent="0.25">
      <c r="A286" s="360" t="s">
        <v>427</v>
      </c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323"/>
      <c r="P286" s="323"/>
      <c r="Q286" s="323"/>
      <c r="R286" s="323"/>
      <c r="S286" s="323"/>
      <c r="T286" s="323"/>
      <c r="U286" s="323"/>
      <c r="V286" s="323"/>
      <c r="W286" s="323"/>
      <c r="X286" s="323"/>
      <c r="Y286" s="302"/>
      <c r="Z286" s="302"/>
    </row>
    <row r="287" spans="1:53" ht="14.25" customHeight="1" x14ac:dyDescent="0.25">
      <c r="A287" s="335" t="s">
        <v>103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3"/>
      <c r="Z287" s="303"/>
    </row>
    <row r="288" spans="1:53" ht="27" customHeight="1" x14ac:dyDescent="0.25">
      <c r="A288" s="54" t="s">
        <v>428</v>
      </c>
      <c r="B288" s="54" t="s">
        <v>429</v>
      </c>
      <c r="C288" s="31">
        <v>4301011339</v>
      </c>
      <c r="D288" s="315">
        <v>4607091383997</v>
      </c>
      <c r="E288" s="313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12"/>
      <c r="P288" s="312"/>
      <c r="Q288" s="312"/>
      <c r="R288" s="313"/>
      <c r="S288" s="34"/>
      <c r="T288" s="34"/>
      <c r="U288" s="35" t="s">
        <v>65</v>
      </c>
      <c r="V288" s="307">
        <v>0</v>
      </c>
      <c r="W288" s="308">
        <f t="shared" ref="W288:W295" si="14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428</v>
      </c>
      <c r="B289" s="54" t="s">
        <v>430</v>
      </c>
      <c r="C289" s="31">
        <v>4301011239</v>
      </c>
      <c r="D289" s="315">
        <v>4607091383997</v>
      </c>
      <c r="E289" s="313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98</v>
      </c>
      <c r="L289" s="33" t="s">
        <v>106</v>
      </c>
      <c r="M289" s="32">
        <v>60</v>
      </c>
      <c r="N289" s="46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12"/>
      <c r="P289" s="312"/>
      <c r="Q289" s="312"/>
      <c r="R289" s="313"/>
      <c r="S289" s="34"/>
      <c r="T289" s="34"/>
      <c r="U289" s="35" t="s">
        <v>65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431</v>
      </c>
      <c r="B290" s="54" t="s">
        <v>432</v>
      </c>
      <c r="C290" s="31">
        <v>4301011326</v>
      </c>
      <c r="D290" s="315">
        <v>4607091384130</v>
      </c>
      <c r="E290" s="313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12"/>
      <c r="P290" s="312"/>
      <c r="Q290" s="312"/>
      <c r="R290" s="313"/>
      <c r="S290" s="34"/>
      <c r="T290" s="34"/>
      <c r="U290" s="35" t="s">
        <v>65</v>
      </c>
      <c r="V290" s="307">
        <v>0</v>
      </c>
      <c r="W290" s="308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431</v>
      </c>
      <c r="B291" s="54" t="s">
        <v>433</v>
      </c>
      <c r="C291" s="31">
        <v>4301011240</v>
      </c>
      <c r="D291" s="315">
        <v>4607091384130</v>
      </c>
      <c r="E291" s="313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12"/>
      <c r="P291" s="312"/>
      <c r="Q291" s="312"/>
      <c r="R291" s="313"/>
      <c r="S291" s="34"/>
      <c r="T291" s="34"/>
      <c r="U291" s="35" t="s">
        <v>65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434</v>
      </c>
      <c r="B292" s="54" t="s">
        <v>435</v>
      </c>
      <c r="C292" s="31">
        <v>4301011330</v>
      </c>
      <c r="D292" s="315">
        <v>4607091384147</v>
      </c>
      <c r="E292" s="313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12"/>
      <c r="P292" s="312"/>
      <c r="Q292" s="312"/>
      <c r="R292" s="313"/>
      <c r="S292" s="34"/>
      <c r="T292" s="34"/>
      <c r="U292" s="35" t="s">
        <v>65</v>
      </c>
      <c r="V292" s="307">
        <v>0</v>
      </c>
      <c r="W292" s="308">
        <f t="shared" si="14"/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434</v>
      </c>
      <c r="B293" s="54" t="s">
        <v>436</v>
      </c>
      <c r="C293" s="31">
        <v>4301011238</v>
      </c>
      <c r="D293" s="315">
        <v>4607091384147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604" t="s">
        <v>437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2800</v>
      </c>
      <c r="W293" s="308">
        <f t="shared" si="14"/>
        <v>2805</v>
      </c>
      <c r="X293" s="36">
        <f>IFERROR(IF(W293=0,"",ROUNDUP(W293/H293,0)*0.02039),"")</f>
        <v>3.8129299999999997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4301011327</v>
      </c>
      <c r="D294" s="315">
        <v>4607091384154</v>
      </c>
      <c r="E294" s="313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63</v>
      </c>
      <c r="L294" s="33" t="s">
        <v>64</v>
      </c>
      <c r="M294" s="32">
        <v>60</v>
      </c>
      <c r="N294" s="4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IFERROR(IF(W294=0,"",ROUNDUP(W294/H294,0)*0.00937),"")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440</v>
      </c>
      <c r="B295" s="54" t="s">
        <v>441</v>
      </c>
      <c r="C295" s="31">
        <v>4301011332</v>
      </c>
      <c r="D295" s="315">
        <v>4607091384161</v>
      </c>
      <c r="E295" s="313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22"/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4"/>
      <c r="N296" s="316" t="s">
        <v>66</v>
      </c>
      <c r="O296" s="317"/>
      <c r="P296" s="317"/>
      <c r="Q296" s="317"/>
      <c r="R296" s="317"/>
      <c r="S296" s="317"/>
      <c r="T296" s="318"/>
      <c r="U296" s="37" t="s">
        <v>67</v>
      </c>
      <c r="V296" s="309">
        <f>IFERROR(V288/H288,"0")+IFERROR(V289/H289,"0")+IFERROR(V290/H290,"0")+IFERROR(V291/H291,"0")+IFERROR(V292/H292,"0")+IFERROR(V293/H293,"0")+IFERROR(V294/H294,"0")+IFERROR(V295/H295,"0")</f>
        <v>186.66666666666666</v>
      </c>
      <c r="W296" s="309">
        <f>IFERROR(W288/H288,"0")+IFERROR(W289/H289,"0")+IFERROR(W290/H290,"0")+IFERROR(W291/H291,"0")+IFERROR(W292/H292,"0")+IFERROR(W293/H293,"0")+IFERROR(W294/H294,"0")+IFERROR(W295/H295,"0")</f>
        <v>187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3.8129299999999997</v>
      </c>
      <c r="Y296" s="310"/>
      <c r="Z296" s="310"/>
    </row>
    <row r="297" spans="1:53" x14ac:dyDescent="0.2">
      <c r="A297" s="323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4"/>
      <c r="N297" s="316" t="s">
        <v>66</v>
      </c>
      <c r="O297" s="317"/>
      <c r="P297" s="317"/>
      <c r="Q297" s="317"/>
      <c r="R297" s="317"/>
      <c r="S297" s="317"/>
      <c r="T297" s="318"/>
      <c r="U297" s="37" t="s">
        <v>65</v>
      </c>
      <c r="V297" s="309">
        <f>IFERROR(SUM(V288:V295),"0")</f>
        <v>2800</v>
      </c>
      <c r="W297" s="309">
        <f>IFERROR(SUM(W288:W295),"0")</f>
        <v>2805</v>
      </c>
      <c r="X297" s="37"/>
      <c r="Y297" s="310"/>
      <c r="Z297" s="310"/>
    </row>
    <row r="298" spans="1:53" ht="14.25" customHeight="1" x14ac:dyDescent="0.25">
      <c r="A298" s="335" t="s">
        <v>95</v>
      </c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3"/>
      <c r="M298" s="323"/>
      <c r="N298" s="323"/>
      <c r="O298" s="323"/>
      <c r="P298" s="323"/>
      <c r="Q298" s="323"/>
      <c r="R298" s="323"/>
      <c r="S298" s="323"/>
      <c r="T298" s="323"/>
      <c r="U298" s="323"/>
      <c r="V298" s="323"/>
      <c r="W298" s="323"/>
      <c r="X298" s="323"/>
      <c r="Y298" s="303"/>
      <c r="Z298" s="303"/>
    </row>
    <row r="299" spans="1:53" ht="27" customHeight="1" x14ac:dyDescent="0.25">
      <c r="A299" s="54" t="s">
        <v>442</v>
      </c>
      <c r="B299" s="54" t="s">
        <v>443</v>
      </c>
      <c r="C299" s="31">
        <v>4301020178</v>
      </c>
      <c r="D299" s="315">
        <v>4607091383980</v>
      </c>
      <c r="E299" s="313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98</v>
      </c>
      <c r="L299" s="33" t="s">
        <v>99</v>
      </c>
      <c r="M299" s="32">
        <v>50</v>
      </c>
      <c r="N299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0</v>
      </c>
      <c r="W299" s="308">
        <f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444</v>
      </c>
      <c r="B300" s="54" t="s">
        <v>445</v>
      </c>
      <c r="C300" s="31">
        <v>4301020270</v>
      </c>
      <c r="D300" s="315">
        <v>4680115883314</v>
      </c>
      <c r="E300" s="313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98</v>
      </c>
      <c r="L300" s="33" t="s">
        <v>119</v>
      </c>
      <c r="M300" s="32">
        <v>50</v>
      </c>
      <c r="N300" s="561" t="s">
        <v>446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447</v>
      </c>
      <c r="B301" s="54" t="s">
        <v>448</v>
      </c>
      <c r="C301" s="31">
        <v>4301020179</v>
      </c>
      <c r="D301" s="315">
        <v>4607091384178</v>
      </c>
      <c r="E301" s="313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12"/>
      <c r="P301" s="312"/>
      <c r="Q301" s="312"/>
      <c r="R301" s="313"/>
      <c r="S301" s="34"/>
      <c r="T301" s="34"/>
      <c r="U301" s="35" t="s">
        <v>65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22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4"/>
      <c r="N302" s="316" t="s">
        <v>66</v>
      </c>
      <c r="O302" s="317"/>
      <c r="P302" s="317"/>
      <c r="Q302" s="317"/>
      <c r="R302" s="317"/>
      <c r="S302" s="317"/>
      <c r="T302" s="318"/>
      <c r="U302" s="37" t="s">
        <v>67</v>
      </c>
      <c r="V302" s="309">
        <f>IFERROR(V299/H299,"0")+IFERROR(V300/H300,"0")+IFERROR(V301/H301,"0")</f>
        <v>0</v>
      </c>
      <c r="W302" s="309">
        <f>IFERROR(W299/H299,"0")+IFERROR(W300/H300,"0")+IFERROR(W301/H301,"0")</f>
        <v>0</v>
      </c>
      <c r="X302" s="309">
        <f>IFERROR(IF(X299="",0,X299),"0")+IFERROR(IF(X300="",0,X300),"0")+IFERROR(IF(X301="",0,X301),"0")</f>
        <v>0</v>
      </c>
      <c r="Y302" s="310"/>
      <c r="Z302" s="310"/>
    </row>
    <row r="303" spans="1:53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4"/>
      <c r="N303" s="316" t="s">
        <v>66</v>
      </c>
      <c r="O303" s="317"/>
      <c r="P303" s="317"/>
      <c r="Q303" s="317"/>
      <c r="R303" s="317"/>
      <c r="S303" s="317"/>
      <c r="T303" s="318"/>
      <c r="U303" s="37" t="s">
        <v>65</v>
      </c>
      <c r="V303" s="309">
        <f>IFERROR(SUM(V299:V301),"0")</f>
        <v>0</v>
      </c>
      <c r="W303" s="309">
        <f>IFERROR(SUM(W299:W301),"0")</f>
        <v>0</v>
      </c>
      <c r="X303" s="37"/>
      <c r="Y303" s="310"/>
      <c r="Z303" s="310"/>
    </row>
    <row r="304" spans="1:53" ht="14.25" customHeight="1" x14ac:dyDescent="0.25">
      <c r="A304" s="335" t="s">
        <v>68</v>
      </c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323"/>
      <c r="P304" s="323"/>
      <c r="Q304" s="323"/>
      <c r="R304" s="323"/>
      <c r="S304" s="323"/>
      <c r="T304" s="323"/>
      <c r="U304" s="323"/>
      <c r="V304" s="323"/>
      <c r="W304" s="323"/>
      <c r="X304" s="323"/>
      <c r="Y304" s="303"/>
      <c r="Z304" s="303"/>
    </row>
    <row r="305" spans="1:53" ht="27" customHeight="1" x14ac:dyDescent="0.25">
      <c r="A305" s="54" t="s">
        <v>449</v>
      </c>
      <c r="B305" s="54" t="s">
        <v>450</v>
      </c>
      <c r="C305" s="31">
        <v>4301051298</v>
      </c>
      <c r="D305" s="315">
        <v>4607091384260</v>
      </c>
      <c r="E305" s="313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16" t="s">
        <v>66</v>
      </c>
      <c r="O306" s="317"/>
      <c r="P306" s="317"/>
      <c r="Q306" s="317"/>
      <c r="R306" s="317"/>
      <c r="S306" s="317"/>
      <c r="T306" s="318"/>
      <c r="U306" s="37" t="s">
        <v>67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16" t="s">
        <v>66</v>
      </c>
      <c r="O307" s="317"/>
      <c r="P307" s="317"/>
      <c r="Q307" s="317"/>
      <c r="R307" s="317"/>
      <c r="S307" s="317"/>
      <c r="T307" s="318"/>
      <c r="U307" s="37" t="s">
        <v>65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35" t="s">
        <v>211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3"/>
      <c r="Z308" s="303"/>
    </row>
    <row r="309" spans="1:53" ht="16.5" customHeight="1" x14ac:dyDescent="0.25">
      <c r="A309" s="54" t="s">
        <v>451</v>
      </c>
      <c r="B309" s="54" t="s">
        <v>452</v>
      </c>
      <c r="C309" s="31">
        <v>4301060314</v>
      </c>
      <c r="D309" s="315">
        <v>4607091384673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6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22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3"/>
      <c r="M310" s="324"/>
      <c r="N310" s="316" t="s">
        <v>66</v>
      </c>
      <c r="O310" s="317"/>
      <c r="P310" s="317"/>
      <c r="Q310" s="317"/>
      <c r="R310" s="317"/>
      <c r="S310" s="317"/>
      <c r="T310" s="318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23"/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4"/>
      <c r="N311" s="316" t="s">
        <v>66</v>
      </c>
      <c r="O311" s="317"/>
      <c r="P311" s="317"/>
      <c r="Q311" s="317"/>
      <c r="R311" s="317"/>
      <c r="S311" s="317"/>
      <c r="T311" s="318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6.5" customHeight="1" x14ac:dyDescent="0.25">
      <c r="A312" s="360" t="s">
        <v>453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23"/>
      <c r="Y312" s="302"/>
      <c r="Z312" s="302"/>
    </row>
    <row r="313" spans="1:53" ht="14.25" customHeight="1" x14ac:dyDescent="0.25">
      <c r="A313" s="335" t="s">
        <v>103</v>
      </c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23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03"/>
      <c r="Z313" s="303"/>
    </row>
    <row r="314" spans="1:53" ht="27" customHeight="1" x14ac:dyDescent="0.25">
      <c r="A314" s="54" t="s">
        <v>454</v>
      </c>
      <c r="B314" s="54" t="s">
        <v>455</v>
      </c>
      <c r="C314" s="31">
        <v>4301011324</v>
      </c>
      <c r="D314" s="315">
        <v>4607091384185</v>
      </c>
      <c r="E314" s="313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12"/>
      <c r="P314" s="312"/>
      <c r="Q314" s="312"/>
      <c r="R314" s="313"/>
      <c r="S314" s="34"/>
      <c r="T314" s="34"/>
      <c r="U314" s="35" t="s">
        <v>65</v>
      </c>
      <c r="V314" s="307">
        <v>0</v>
      </c>
      <c r="W314" s="30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4301011312</v>
      </c>
      <c r="D315" s="315">
        <v>4607091384192</v>
      </c>
      <c r="E315" s="313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12"/>
      <c r="P315" s="312"/>
      <c r="Q315" s="312"/>
      <c r="R315" s="313"/>
      <c r="S315" s="34"/>
      <c r="T315" s="34"/>
      <c r="U315" s="35" t="s">
        <v>65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458</v>
      </c>
      <c r="B316" s="54" t="s">
        <v>459</v>
      </c>
      <c r="C316" s="31">
        <v>4301011483</v>
      </c>
      <c r="D316" s="315">
        <v>4680115881907</v>
      </c>
      <c r="E316" s="313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7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12"/>
      <c r="P316" s="312"/>
      <c r="Q316" s="312"/>
      <c r="R316" s="313"/>
      <c r="S316" s="34"/>
      <c r="T316" s="34"/>
      <c r="U316" s="35" t="s">
        <v>65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460</v>
      </c>
      <c r="B317" s="54" t="s">
        <v>461</v>
      </c>
      <c r="C317" s="31">
        <v>4301011303</v>
      </c>
      <c r="D317" s="315">
        <v>4607091384680</v>
      </c>
      <c r="E317" s="313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12"/>
      <c r="P317" s="312"/>
      <c r="Q317" s="312"/>
      <c r="R317" s="313"/>
      <c r="S317" s="34"/>
      <c r="T317" s="34"/>
      <c r="U317" s="35" t="s">
        <v>65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22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4"/>
      <c r="N318" s="316" t="s">
        <v>66</v>
      </c>
      <c r="O318" s="317"/>
      <c r="P318" s="317"/>
      <c r="Q318" s="317"/>
      <c r="R318" s="317"/>
      <c r="S318" s="317"/>
      <c r="T318" s="318"/>
      <c r="U318" s="37" t="s">
        <v>67</v>
      </c>
      <c r="V318" s="309">
        <f>IFERROR(V314/H314,"0")+IFERROR(V315/H315,"0")+IFERROR(V316/H316,"0")+IFERROR(V317/H317,"0")</f>
        <v>0</v>
      </c>
      <c r="W318" s="309">
        <f>IFERROR(W314/H314,"0")+IFERROR(W315/H315,"0")+IFERROR(W316/H316,"0")+IFERROR(W317/H317,"0")</f>
        <v>0</v>
      </c>
      <c r="X318" s="309">
        <f>IFERROR(IF(X314="",0,X314),"0")+IFERROR(IF(X315="",0,X315),"0")+IFERROR(IF(X316="",0,X316),"0")+IFERROR(IF(X317="",0,X317),"0")</f>
        <v>0</v>
      </c>
      <c r="Y318" s="310"/>
      <c r="Z318" s="310"/>
    </row>
    <row r="319" spans="1:53" x14ac:dyDescent="0.2">
      <c r="A319" s="323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4"/>
      <c r="N319" s="316" t="s">
        <v>66</v>
      </c>
      <c r="O319" s="317"/>
      <c r="P319" s="317"/>
      <c r="Q319" s="317"/>
      <c r="R319" s="317"/>
      <c r="S319" s="317"/>
      <c r="T319" s="318"/>
      <c r="U319" s="37" t="s">
        <v>65</v>
      </c>
      <c r="V319" s="309">
        <f>IFERROR(SUM(V314:V317),"0")</f>
        <v>0</v>
      </c>
      <c r="W319" s="309">
        <f>IFERROR(SUM(W314:W317),"0")</f>
        <v>0</v>
      </c>
      <c r="X319" s="37"/>
      <c r="Y319" s="310"/>
      <c r="Z319" s="310"/>
    </row>
    <row r="320" spans="1:53" ht="14.25" customHeight="1" x14ac:dyDescent="0.25">
      <c r="A320" s="335" t="s">
        <v>60</v>
      </c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3"/>
      <c r="N320" s="323"/>
      <c r="O320" s="323"/>
      <c r="P320" s="323"/>
      <c r="Q320" s="323"/>
      <c r="R320" s="323"/>
      <c r="S320" s="323"/>
      <c r="T320" s="323"/>
      <c r="U320" s="323"/>
      <c r="V320" s="323"/>
      <c r="W320" s="323"/>
      <c r="X320" s="323"/>
      <c r="Y320" s="303"/>
      <c r="Z320" s="303"/>
    </row>
    <row r="321" spans="1:53" ht="27" customHeight="1" x14ac:dyDescent="0.25">
      <c r="A321" s="54" t="s">
        <v>462</v>
      </c>
      <c r="B321" s="54" t="s">
        <v>463</v>
      </c>
      <c r="C321" s="31">
        <v>4301031139</v>
      </c>
      <c r="D321" s="315">
        <v>4607091384802</v>
      </c>
      <c r="E321" s="313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464</v>
      </c>
      <c r="B322" s="54" t="s">
        <v>465</v>
      </c>
      <c r="C322" s="31">
        <v>4301031140</v>
      </c>
      <c r="D322" s="315">
        <v>4607091384826</v>
      </c>
      <c r="E322" s="313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165</v>
      </c>
      <c r="L322" s="33" t="s">
        <v>64</v>
      </c>
      <c r="M322" s="32">
        <v>35</v>
      </c>
      <c r="N322" s="5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12"/>
      <c r="P322" s="312"/>
      <c r="Q322" s="312"/>
      <c r="R322" s="313"/>
      <c r="S322" s="34"/>
      <c r="T322" s="34"/>
      <c r="U322" s="35" t="s">
        <v>65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22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4"/>
      <c r="N323" s="316" t="s">
        <v>66</v>
      </c>
      <c r="O323" s="317"/>
      <c r="P323" s="317"/>
      <c r="Q323" s="317"/>
      <c r="R323" s="317"/>
      <c r="S323" s="317"/>
      <c r="T323" s="318"/>
      <c r="U323" s="37" t="s">
        <v>67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3"/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4"/>
      <c r="N324" s="316" t="s">
        <v>66</v>
      </c>
      <c r="O324" s="317"/>
      <c r="P324" s="317"/>
      <c r="Q324" s="317"/>
      <c r="R324" s="317"/>
      <c r="S324" s="317"/>
      <c r="T324" s="318"/>
      <c r="U324" s="37" t="s">
        <v>65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35" t="s">
        <v>68</v>
      </c>
      <c r="B325" s="323"/>
      <c r="C325" s="323"/>
      <c r="D325" s="323"/>
      <c r="E325" s="323"/>
      <c r="F325" s="323"/>
      <c r="G325" s="323"/>
      <c r="H325" s="323"/>
      <c r="I325" s="323"/>
      <c r="J325" s="323"/>
      <c r="K325" s="323"/>
      <c r="L325" s="323"/>
      <c r="M325" s="323"/>
      <c r="N325" s="323"/>
      <c r="O325" s="323"/>
      <c r="P325" s="323"/>
      <c r="Q325" s="323"/>
      <c r="R325" s="323"/>
      <c r="S325" s="323"/>
      <c r="T325" s="323"/>
      <c r="U325" s="323"/>
      <c r="V325" s="323"/>
      <c r="W325" s="323"/>
      <c r="X325" s="323"/>
      <c r="Y325" s="303"/>
      <c r="Z325" s="303"/>
    </row>
    <row r="326" spans="1:53" ht="27" customHeight="1" x14ac:dyDescent="0.25">
      <c r="A326" s="54" t="s">
        <v>466</v>
      </c>
      <c r="B326" s="54" t="s">
        <v>467</v>
      </c>
      <c r="C326" s="31">
        <v>4301051303</v>
      </c>
      <c r="D326" s="315">
        <v>4607091384246</v>
      </c>
      <c r="E326" s="313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4301051445</v>
      </c>
      <c r="D327" s="315">
        <v>4680115881976</v>
      </c>
      <c r="E327" s="313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12"/>
      <c r="P327" s="312"/>
      <c r="Q327" s="312"/>
      <c r="R327" s="313"/>
      <c r="S327" s="34"/>
      <c r="T327" s="34"/>
      <c r="U327" s="35" t="s">
        <v>65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470</v>
      </c>
      <c r="B328" s="54" t="s">
        <v>471</v>
      </c>
      <c r="C328" s="31">
        <v>4301051297</v>
      </c>
      <c r="D328" s="315">
        <v>4607091384253</v>
      </c>
      <c r="E328" s="313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12"/>
      <c r="P328" s="312"/>
      <c r="Q328" s="312"/>
      <c r="R328" s="313"/>
      <c r="S328" s="34"/>
      <c r="T328" s="34"/>
      <c r="U328" s="35" t="s">
        <v>65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472</v>
      </c>
      <c r="B329" s="54" t="s">
        <v>473</v>
      </c>
      <c r="C329" s="31">
        <v>4301051444</v>
      </c>
      <c r="D329" s="315">
        <v>4680115881969</v>
      </c>
      <c r="E329" s="313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12"/>
      <c r="P329" s="312"/>
      <c r="Q329" s="312"/>
      <c r="R329" s="313"/>
      <c r="S329" s="34"/>
      <c r="T329" s="34"/>
      <c r="U329" s="35" t="s">
        <v>65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4"/>
      <c r="N330" s="316" t="s">
        <v>66</v>
      </c>
      <c r="O330" s="317"/>
      <c r="P330" s="317"/>
      <c r="Q330" s="317"/>
      <c r="R330" s="317"/>
      <c r="S330" s="317"/>
      <c r="T330" s="318"/>
      <c r="U330" s="37" t="s">
        <v>67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4"/>
      <c r="N331" s="316" t="s">
        <v>66</v>
      </c>
      <c r="O331" s="317"/>
      <c r="P331" s="317"/>
      <c r="Q331" s="317"/>
      <c r="R331" s="317"/>
      <c r="S331" s="317"/>
      <c r="T331" s="318"/>
      <c r="U331" s="37" t="s">
        <v>65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35" t="s">
        <v>211</v>
      </c>
      <c r="B332" s="323"/>
      <c r="C332" s="323"/>
      <c r="D332" s="323"/>
      <c r="E332" s="323"/>
      <c r="F332" s="323"/>
      <c r="G332" s="323"/>
      <c r="H332" s="323"/>
      <c r="I332" s="323"/>
      <c r="J332" s="323"/>
      <c r="K332" s="323"/>
      <c r="L332" s="323"/>
      <c r="M332" s="323"/>
      <c r="N332" s="323"/>
      <c r="O332" s="323"/>
      <c r="P332" s="323"/>
      <c r="Q332" s="323"/>
      <c r="R332" s="323"/>
      <c r="S332" s="323"/>
      <c r="T332" s="323"/>
      <c r="U332" s="323"/>
      <c r="V332" s="323"/>
      <c r="W332" s="323"/>
      <c r="X332" s="323"/>
      <c r="Y332" s="303"/>
      <c r="Z332" s="303"/>
    </row>
    <row r="333" spans="1:53" ht="27" customHeight="1" x14ac:dyDescent="0.25">
      <c r="A333" s="54" t="s">
        <v>474</v>
      </c>
      <c r="B333" s="54" t="s">
        <v>475</v>
      </c>
      <c r="C333" s="31">
        <v>4301060322</v>
      </c>
      <c r="D333" s="315">
        <v>4607091389357</v>
      </c>
      <c r="E333" s="313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22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16" t="s">
        <v>66</v>
      </c>
      <c r="O334" s="317"/>
      <c r="P334" s="317"/>
      <c r="Q334" s="317"/>
      <c r="R334" s="317"/>
      <c r="S334" s="317"/>
      <c r="T334" s="318"/>
      <c r="U334" s="37" t="s">
        <v>67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3"/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4"/>
      <c r="N335" s="316" t="s">
        <v>66</v>
      </c>
      <c r="O335" s="317"/>
      <c r="P335" s="317"/>
      <c r="Q335" s="317"/>
      <c r="R335" s="317"/>
      <c r="S335" s="317"/>
      <c r="T335" s="318"/>
      <c r="U335" s="37" t="s">
        <v>65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3" t="s">
        <v>476</v>
      </c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4"/>
      <c r="W336" s="364"/>
      <c r="X336" s="364"/>
      <c r="Y336" s="48"/>
      <c r="Z336" s="48"/>
    </row>
    <row r="337" spans="1:53" ht="16.5" customHeight="1" x14ac:dyDescent="0.25">
      <c r="A337" s="360" t="s">
        <v>477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23"/>
      <c r="Y337" s="302"/>
      <c r="Z337" s="302"/>
    </row>
    <row r="338" spans="1:53" ht="14.25" customHeight="1" x14ac:dyDescent="0.25">
      <c r="A338" s="335" t="s">
        <v>103</v>
      </c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3"/>
      <c r="M338" s="323"/>
      <c r="N338" s="323"/>
      <c r="O338" s="323"/>
      <c r="P338" s="323"/>
      <c r="Q338" s="323"/>
      <c r="R338" s="323"/>
      <c r="S338" s="323"/>
      <c r="T338" s="323"/>
      <c r="U338" s="323"/>
      <c r="V338" s="323"/>
      <c r="W338" s="323"/>
      <c r="X338" s="323"/>
      <c r="Y338" s="303"/>
      <c r="Z338" s="303"/>
    </row>
    <row r="339" spans="1:53" ht="27" customHeight="1" x14ac:dyDescent="0.25">
      <c r="A339" s="54" t="s">
        <v>478</v>
      </c>
      <c r="B339" s="54" t="s">
        <v>479</v>
      </c>
      <c r="C339" s="31">
        <v>4301011428</v>
      </c>
      <c r="D339" s="315">
        <v>4607091389708</v>
      </c>
      <c r="E339" s="313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12"/>
      <c r="P339" s="312"/>
      <c r="Q339" s="312"/>
      <c r="R339" s="313"/>
      <c r="S339" s="34"/>
      <c r="T339" s="34"/>
      <c r="U339" s="35" t="s">
        <v>65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480</v>
      </c>
      <c r="B340" s="54" t="s">
        <v>481</v>
      </c>
      <c r="C340" s="31">
        <v>4301011427</v>
      </c>
      <c r="D340" s="315">
        <v>4607091389692</v>
      </c>
      <c r="E340" s="313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12"/>
      <c r="P340" s="312"/>
      <c r="Q340" s="312"/>
      <c r="R340" s="313"/>
      <c r="S340" s="34"/>
      <c r="T340" s="34"/>
      <c r="U340" s="35" t="s">
        <v>65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22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16" t="s">
        <v>66</v>
      </c>
      <c r="O341" s="317"/>
      <c r="P341" s="317"/>
      <c r="Q341" s="317"/>
      <c r="R341" s="317"/>
      <c r="S341" s="317"/>
      <c r="T341" s="318"/>
      <c r="U341" s="37" t="s">
        <v>67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3"/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4"/>
      <c r="N342" s="316" t="s">
        <v>66</v>
      </c>
      <c r="O342" s="317"/>
      <c r="P342" s="317"/>
      <c r="Q342" s="317"/>
      <c r="R342" s="317"/>
      <c r="S342" s="317"/>
      <c r="T342" s="318"/>
      <c r="U342" s="37" t="s">
        <v>65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35" t="s">
        <v>60</v>
      </c>
      <c r="B343" s="323"/>
      <c r="C343" s="323"/>
      <c r="D343" s="323"/>
      <c r="E343" s="323"/>
      <c r="F343" s="323"/>
      <c r="G343" s="323"/>
      <c r="H343" s="323"/>
      <c r="I343" s="323"/>
      <c r="J343" s="323"/>
      <c r="K343" s="323"/>
      <c r="L343" s="323"/>
      <c r="M343" s="323"/>
      <c r="N343" s="323"/>
      <c r="O343" s="323"/>
      <c r="P343" s="323"/>
      <c r="Q343" s="323"/>
      <c r="R343" s="323"/>
      <c r="S343" s="323"/>
      <c r="T343" s="323"/>
      <c r="U343" s="323"/>
      <c r="V343" s="323"/>
      <c r="W343" s="323"/>
      <c r="X343" s="323"/>
      <c r="Y343" s="303"/>
      <c r="Z343" s="303"/>
    </row>
    <row r="344" spans="1:53" ht="27" customHeight="1" x14ac:dyDescent="0.25">
      <c r="A344" s="54" t="s">
        <v>482</v>
      </c>
      <c r="B344" s="54" t="s">
        <v>483</v>
      </c>
      <c r="C344" s="31">
        <v>4301031177</v>
      </c>
      <c r="D344" s="315">
        <v>4607091389753</v>
      </c>
      <c r="E344" s="313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4301031174</v>
      </c>
      <c r="D345" s="315">
        <v>4607091389760</v>
      </c>
      <c r="E345" s="313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12"/>
      <c r="P345" s="312"/>
      <c r="Q345" s="312"/>
      <c r="R345" s="313"/>
      <c r="S345" s="34"/>
      <c r="T345" s="34"/>
      <c r="U345" s="35" t="s">
        <v>65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4301031175</v>
      </c>
      <c r="D346" s="315">
        <v>4607091389746</v>
      </c>
      <c r="E346" s="313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12"/>
      <c r="P346" s="312"/>
      <c r="Q346" s="312"/>
      <c r="R346" s="313"/>
      <c r="S346" s="34"/>
      <c r="T346" s="34"/>
      <c r="U346" s="35" t="s">
        <v>65</v>
      </c>
      <c r="V346" s="307">
        <v>0</v>
      </c>
      <c r="W346" s="308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488</v>
      </c>
      <c r="B347" s="54" t="s">
        <v>489</v>
      </c>
      <c r="C347" s="31">
        <v>4301031236</v>
      </c>
      <c r="D347" s="315">
        <v>4680115882928</v>
      </c>
      <c r="E347" s="313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12"/>
      <c r="P347" s="312"/>
      <c r="Q347" s="312"/>
      <c r="R347" s="313"/>
      <c r="S347" s="34"/>
      <c r="T347" s="34"/>
      <c r="U347" s="35" t="s">
        <v>65</v>
      </c>
      <c r="V347" s="307">
        <v>0</v>
      </c>
      <c r="W347" s="308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4301031257</v>
      </c>
      <c r="D348" s="315">
        <v>4680115883147</v>
      </c>
      <c r="E348" s="313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165</v>
      </c>
      <c r="L348" s="33" t="s">
        <v>64</v>
      </c>
      <c r="M348" s="32">
        <v>45</v>
      </c>
      <c r="N348" s="5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4301031178</v>
      </c>
      <c r="D349" s="315">
        <v>4607091384338</v>
      </c>
      <c r="E349" s="313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165</v>
      </c>
      <c r="L349" s="33" t="s">
        <v>64</v>
      </c>
      <c r="M349" s="32">
        <v>45</v>
      </c>
      <c r="N349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4301031254</v>
      </c>
      <c r="D350" s="315">
        <v>4680115883154</v>
      </c>
      <c r="E350" s="313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165</v>
      </c>
      <c r="L350" s="33" t="s">
        <v>64</v>
      </c>
      <c r="M350" s="32">
        <v>45</v>
      </c>
      <c r="N350" s="42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496</v>
      </c>
      <c r="B351" s="54" t="s">
        <v>497</v>
      </c>
      <c r="C351" s="31">
        <v>4301031171</v>
      </c>
      <c r="D351" s="315">
        <v>4607091389524</v>
      </c>
      <c r="E351" s="313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165</v>
      </c>
      <c r="L351" s="33" t="s">
        <v>64</v>
      </c>
      <c r="M351" s="32">
        <v>45</v>
      </c>
      <c r="N351" s="5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4301031258</v>
      </c>
      <c r="D352" s="315">
        <v>4680115883161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165</v>
      </c>
      <c r="L352" s="33" t="s">
        <v>64</v>
      </c>
      <c r="M352" s="32">
        <v>45</v>
      </c>
      <c r="N352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4301031170</v>
      </c>
      <c r="D353" s="315">
        <v>4607091384345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165</v>
      </c>
      <c r="L353" s="33" t="s">
        <v>64</v>
      </c>
      <c r="M353" s="32">
        <v>45</v>
      </c>
      <c r="N353" s="55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4301031256</v>
      </c>
      <c r="D354" s="315">
        <v>4680115883178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165</v>
      </c>
      <c r="L354" s="33" t="s">
        <v>64</v>
      </c>
      <c r="M354" s="32">
        <v>45</v>
      </c>
      <c r="N354" s="5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4301031172</v>
      </c>
      <c r="D355" s="315">
        <v>4607091389531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165</v>
      </c>
      <c r="L355" s="33" t="s">
        <v>64</v>
      </c>
      <c r="M355" s="32">
        <v>45</v>
      </c>
      <c r="N355" s="4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4301031255</v>
      </c>
      <c r="D356" s="315">
        <v>4680115883185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165</v>
      </c>
      <c r="L356" s="33" t="s">
        <v>64</v>
      </c>
      <c r="M356" s="32">
        <v>45</v>
      </c>
      <c r="N356" s="590" t="s">
        <v>508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22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3"/>
      <c r="M357" s="324"/>
      <c r="N357" s="316" t="s">
        <v>66</v>
      </c>
      <c r="O357" s="317"/>
      <c r="P357" s="317"/>
      <c r="Q357" s="317"/>
      <c r="R357" s="317"/>
      <c r="S357" s="317"/>
      <c r="T357" s="318"/>
      <c r="U357" s="37" t="s">
        <v>67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10"/>
      <c r="Z357" s="310"/>
    </row>
    <row r="358" spans="1:53" x14ac:dyDescent="0.2">
      <c r="A358" s="323"/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4"/>
      <c r="N358" s="316" t="s">
        <v>66</v>
      </c>
      <c r="O358" s="317"/>
      <c r="P358" s="317"/>
      <c r="Q358" s="317"/>
      <c r="R358" s="317"/>
      <c r="S358" s="317"/>
      <c r="T358" s="318"/>
      <c r="U358" s="37" t="s">
        <v>65</v>
      </c>
      <c r="V358" s="309">
        <f>IFERROR(SUM(V344:V356),"0")</f>
        <v>0</v>
      </c>
      <c r="W358" s="309">
        <f>IFERROR(SUM(W344:W356),"0")</f>
        <v>0</v>
      </c>
      <c r="X358" s="37"/>
      <c r="Y358" s="310"/>
      <c r="Z358" s="310"/>
    </row>
    <row r="359" spans="1:53" ht="14.25" customHeight="1" x14ac:dyDescent="0.25">
      <c r="A359" s="335" t="s">
        <v>68</v>
      </c>
      <c r="B359" s="323"/>
      <c r="C359" s="323"/>
      <c r="D359" s="323"/>
      <c r="E359" s="323"/>
      <c r="F359" s="323"/>
      <c r="G359" s="323"/>
      <c r="H359" s="323"/>
      <c r="I359" s="323"/>
      <c r="J359" s="323"/>
      <c r="K359" s="323"/>
      <c r="L359" s="323"/>
      <c r="M359" s="323"/>
      <c r="N359" s="323"/>
      <c r="O359" s="323"/>
      <c r="P359" s="323"/>
      <c r="Q359" s="323"/>
      <c r="R359" s="323"/>
      <c r="S359" s="323"/>
      <c r="T359" s="323"/>
      <c r="U359" s="323"/>
      <c r="V359" s="323"/>
      <c r="W359" s="323"/>
      <c r="X359" s="323"/>
      <c r="Y359" s="303"/>
      <c r="Z359" s="303"/>
    </row>
    <row r="360" spans="1:53" ht="27" customHeight="1" x14ac:dyDescent="0.25">
      <c r="A360" s="54" t="s">
        <v>509</v>
      </c>
      <c r="B360" s="54" t="s">
        <v>510</v>
      </c>
      <c r="C360" s="31">
        <v>4301051258</v>
      </c>
      <c r="D360" s="315">
        <v>4607091389685</v>
      </c>
      <c r="E360" s="313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98</v>
      </c>
      <c r="L360" s="33" t="s">
        <v>119</v>
      </c>
      <c r="M360" s="32">
        <v>45</v>
      </c>
      <c r="N360" s="4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4301051431</v>
      </c>
      <c r="D361" s="315">
        <v>4607091389654</v>
      </c>
      <c r="E361" s="313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63</v>
      </c>
      <c r="L361" s="33" t="s">
        <v>119</v>
      </c>
      <c r="M361" s="32">
        <v>45</v>
      </c>
      <c r="N361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12"/>
      <c r="P361" s="312"/>
      <c r="Q361" s="312"/>
      <c r="R361" s="313"/>
      <c r="S361" s="34"/>
      <c r="T361" s="34"/>
      <c r="U361" s="35" t="s">
        <v>65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513</v>
      </c>
      <c r="B362" s="54" t="s">
        <v>514</v>
      </c>
      <c r="C362" s="31">
        <v>4301051284</v>
      </c>
      <c r="D362" s="315">
        <v>4607091384352</v>
      </c>
      <c r="E362" s="313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63</v>
      </c>
      <c r="L362" s="33" t="s">
        <v>119</v>
      </c>
      <c r="M362" s="32">
        <v>45</v>
      </c>
      <c r="N362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12"/>
      <c r="P362" s="312"/>
      <c r="Q362" s="312"/>
      <c r="R362" s="313"/>
      <c r="S362" s="34"/>
      <c r="T362" s="34"/>
      <c r="U362" s="35" t="s">
        <v>65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515</v>
      </c>
      <c r="B363" s="54" t="s">
        <v>516</v>
      </c>
      <c r="C363" s="31">
        <v>4301051257</v>
      </c>
      <c r="D363" s="315">
        <v>4607091389661</v>
      </c>
      <c r="E363" s="313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63</v>
      </c>
      <c r="L363" s="33" t="s">
        <v>119</v>
      </c>
      <c r="M363" s="32">
        <v>45</v>
      </c>
      <c r="N363" s="41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12"/>
      <c r="P363" s="312"/>
      <c r="Q363" s="312"/>
      <c r="R363" s="313"/>
      <c r="S363" s="34"/>
      <c r="T363" s="34"/>
      <c r="U363" s="35" t="s">
        <v>65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22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3"/>
      <c r="M364" s="324"/>
      <c r="N364" s="316" t="s">
        <v>66</v>
      </c>
      <c r="O364" s="317"/>
      <c r="P364" s="317"/>
      <c r="Q364" s="317"/>
      <c r="R364" s="317"/>
      <c r="S364" s="317"/>
      <c r="T364" s="318"/>
      <c r="U364" s="37" t="s">
        <v>67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3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4"/>
      <c r="N365" s="316" t="s">
        <v>66</v>
      </c>
      <c r="O365" s="317"/>
      <c r="P365" s="317"/>
      <c r="Q365" s="317"/>
      <c r="R365" s="317"/>
      <c r="S365" s="317"/>
      <c r="T365" s="318"/>
      <c r="U365" s="37" t="s">
        <v>65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35" t="s">
        <v>211</v>
      </c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3"/>
      <c r="N366" s="323"/>
      <c r="O366" s="323"/>
      <c r="P366" s="323"/>
      <c r="Q366" s="323"/>
      <c r="R366" s="323"/>
      <c r="S366" s="323"/>
      <c r="T366" s="323"/>
      <c r="U366" s="323"/>
      <c r="V366" s="323"/>
      <c r="W366" s="323"/>
      <c r="X366" s="323"/>
      <c r="Y366" s="303"/>
      <c r="Z366" s="303"/>
    </row>
    <row r="367" spans="1:53" ht="27" customHeight="1" x14ac:dyDescent="0.25">
      <c r="A367" s="54" t="s">
        <v>517</v>
      </c>
      <c r="B367" s="54" t="s">
        <v>518</v>
      </c>
      <c r="C367" s="31">
        <v>4301060352</v>
      </c>
      <c r="D367" s="315">
        <v>4680115881648</v>
      </c>
      <c r="E367" s="313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22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16" t="s">
        <v>66</v>
      </c>
      <c r="O368" s="317"/>
      <c r="P368" s="317"/>
      <c r="Q368" s="317"/>
      <c r="R368" s="317"/>
      <c r="S368" s="317"/>
      <c r="T368" s="318"/>
      <c r="U368" s="37" t="s">
        <v>67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3"/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4"/>
      <c r="N369" s="316" t="s">
        <v>66</v>
      </c>
      <c r="O369" s="317"/>
      <c r="P369" s="317"/>
      <c r="Q369" s="317"/>
      <c r="R369" s="317"/>
      <c r="S369" s="317"/>
      <c r="T369" s="318"/>
      <c r="U369" s="37" t="s">
        <v>65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35" t="s">
        <v>81</v>
      </c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3"/>
      <c r="M370" s="323"/>
      <c r="N370" s="323"/>
      <c r="O370" s="323"/>
      <c r="P370" s="323"/>
      <c r="Q370" s="323"/>
      <c r="R370" s="323"/>
      <c r="S370" s="323"/>
      <c r="T370" s="323"/>
      <c r="U370" s="323"/>
      <c r="V370" s="323"/>
      <c r="W370" s="323"/>
      <c r="X370" s="323"/>
      <c r="Y370" s="303"/>
      <c r="Z370" s="303"/>
    </row>
    <row r="371" spans="1:53" ht="27" customHeight="1" x14ac:dyDescent="0.25">
      <c r="A371" s="54" t="s">
        <v>519</v>
      </c>
      <c r="B371" s="54" t="s">
        <v>520</v>
      </c>
      <c r="C371" s="31">
        <v>4301032046</v>
      </c>
      <c r="D371" s="315">
        <v>4680115884359</v>
      </c>
      <c r="E371" s="313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521</v>
      </c>
      <c r="L371" s="33" t="s">
        <v>522</v>
      </c>
      <c r="M371" s="32">
        <v>60</v>
      </c>
      <c r="N371" s="453" t="s">
        <v>523</v>
      </c>
      <c r="O371" s="312"/>
      <c r="P371" s="312"/>
      <c r="Q371" s="312"/>
      <c r="R371" s="313"/>
      <c r="S371" s="34" t="s">
        <v>524</v>
      </c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525</v>
      </c>
      <c r="AD371" s="58"/>
      <c r="BA371" s="256" t="s">
        <v>1</v>
      </c>
    </row>
    <row r="372" spans="1:53" ht="27" customHeight="1" x14ac:dyDescent="0.25">
      <c r="A372" s="54" t="s">
        <v>526</v>
      </c>
      <c r="B372" s="54" t="s">
        <v>527</v>
      </c>
      <c r="C372" s="31">
        <v>4301032045</v>
      </c>
      <c r="D372" s="315">
        <v>4680115884335</v>
      </c>
      <c r="E372" s="313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521</v>
      </c>
      <c r="L372" s="33" t="s">
        <v>522</v>
      </c>
      <c r="M372" s="32">
        <v>60</v>
      </c>
      <c r="N372" s="475" t="s">
        <v>528</v>
      </c>
      <c r="O372" s="312"/>
      <c r="P372" s="312"/>
      <c r="Q372" s="312"/>
      <c r="R372" s="313"/>
      <c r="S372" s="34" t="s">
        <v>524</v>
      </c>
      <c r="T372" s="34"/>
      <c r="U372" s="35" t="s">
        <v>65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525</v>
      </c>
      <c r="AD372" s="58"/>
      <c r="BA372" s="257" t="s">
        <v>1</v>
      </c>
    </row>
    <row r="373" spans="1:53" ht="27" customHeight="1" x14ac:dyDescent="0.25">
      <c r="A373" s="54" t="s">
        <v>529</v>
      </c>
      <c r="B373" s="54" t="s">
        <v>530</v>
      </c>
      <c r="C373" s="31">
        <v>4301170011</v>
      </c>
      <c r="D373" s="315">
        <v>4680115884113</v>
      </c>
      <c r="E373" s="313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521</v>
      </c>
      <c r="L373" s="33" t="s">
        <v>522</v>
      </c>
      <c r="M373" s="32">
        <v>150</v>
      </c>
      <c r="N373" s="449" t="s">
        <v>531</v>
      </c>
      <c r="O373" s="312"/>
      <c r="P373" s="312"/>
      <c r="Q373" s="312"/>
      <c r="R373" s="313"/>
      <c r="S373" s="34"/>
      <c r="T373" s="34"/>
      <c r="U373" s="35" t="s">
        <v>65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525</v>
      </c>
      <c r="AD373" s="58"/>
      <c r="BA373" s="258" t="s">
        <v>1</v>
      </c>
    </row>
    <row r="374" spans="1:53" ht="27" customHeight="1" x14ac:dyDescent="0.25">
      <c r="A374" s="54" t="s">
        <v>532</v>
      </c>
      <c r="B374" s="54" t="s">
        <v>533</v>
      </c>
      <c r="C374" s="31">
        <v>4301032047</v>
      </c>
      <c r="D374" s="315">
        <v>4680115884342</v>
      </c>
      <c r="E374" s="313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521</v>
      </c>
      <c r="L374" s="33" t="s">
        <v>522</v>
      </c>
      <c r="M374" s="32">
        <v>60</v>
      </c>
      <c r="N374" s="481" t="s">
        <v>534</v>
      </c>
      <c r="O374" s="312"/>
      <c r="P374" s="312"/>
      <c r="Q374" s="312"/>
      <c r="R374" s="313"/>
      <c r="S374" s="34" t="s">
        <v>524</v>
      </c>
      <c r="T374" s="34"/>
      <c r="U374" s="35" t="s">
        <v>65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22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3"/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4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35" t="s">
        <v>90</v>
      </c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23"/>
      <c r="Y377" s="303"/>
      <c r="Z377" s="303"/>
    </row>
    <row r="378" spans="1:53" ht="27" customHeight="1" x14ac:dyDescent="0.25">
      <c r="A378" s="54" t="s">
        <v>535</v>
      </c>
      <c r="B378" s="54" t="s">
        <v>536</v>
      </c>
      <c r="C378" s="31">
        <v>4301170010</v>
      </c>
      <c r="D378" s="315">
        <v>4680115884090</v>
      </c>
      <c r="E378" s="313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521</v>
      </c>
      <c r="L378" s="33" t="s">
        <v>522</v>
      </c>
      <c r="M378" s="32">
        <v>150</v>
      </c>
      <c r="N378" s="442" t="s">
        <v>537</v>
      </c>
      <c r="O378" s="312"/>
      <c r="P378" s="312"/>
      <c r="Q378" s="312"/>
      <c r="R378" s="313"/>
      <c r="S378" s="34"/>
      <c r="T378" s="34"/>
      <c r="U378" s="35" t="s">
        <v>65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525</v>
      </c>
      <c r="AD378" s="58"/>
      <c r="BA378" s="260" t="s">
        <v>1</v>
      </c>
    </row>
    <row r="379" spans="1:53" ht="27" customHeight="1" x14ac:dyDescent="0.25">
      <c r="A379" s="54" t="s">
        <v>538</v>
      </c>
      <c r="B379" s="54" t="s">
        <v>539</v>
      </c>
      <c r="C379" s="31">
        <v>4301170009</v>
      </c>
      <c r="D379" s="315">
        <v>4680115882997</v>
      </c>
      <c r="E379" s="313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521</v>
      </c>
      <c r="L379" s="33" t="s">
        <v>522</v>
      </c>
      <c r="M379" s="32">
        <v>150</v>
      </c>
      <c r="N379" s="560" t="s">
        <v>540</v>
      </c>
      <c r="O379" s="312"/>
      <c r="P379" s="312"/>
      <c r="Q379" s="312"/>
      <c r="R379" s="313"/>
      <c r="S379" s="34"/>
      <c r="T379" s="34"/>
      <c r="U379" s="35" t="s">
        <v>65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4"/>
      <c r="N380" s="316" t="s">
        <v>66</v>
      </c>
      <c r="O380" s="317"/>
      <c r="P380" s="317"/>
      <c r="Q380" s="317"/>
      <c r="R380" s="317"/>
      <c r="S380" s="317"/>
      <c r="T380" s="318"/>
      <c r="U380" s="37" t="s">
        <v>67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3"/>
      <c r="M381" s="324"/>
      <c r="N381" s="316" t="s">
        <v>66</v>
      </c>
      <c r="O381" s="317"/>
      <c r="P381" s="317"/>
      <c r="Q381" s="317"/>
      <c r="R381" s="317"/>
      <c r="S381" s="317"/>
      <c r="T381" s="318"/>
      <c r="U381" s="37" t="s">
        <v>65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60" t="s">
        <v>541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23"/>
      <c r="Y382" s="302"/>
      <c r="Z382" s="302"/>
    </row>
    <row r="383" spans="1:53" ht="14.25" customHeight="1" x14ac:dyDescent="0.25">
      <c r="A383" s="335" t="s">
        <v>95</v>
      </c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3"/>
      <c r="M383" s="323"/>
      <c r="N383" s="323"/>
      <c r="O383" s="323"/>
      <c r="P383" s="323"/>
      <c r="Q383" s="323"/>
      <c r="R383" s="323"/>
      <c r="S383" s="323"/>
      <c r="T383" s="323"/>
      <c r="U383" s="323"/>
      <c r="V383" s="323"/>
      <c r="W383" s="323"/>
      <c r="X383" s="323"/>
      <c r="Y383" s="303"/>
      <c r="Z383" s="303"/>
    </row>
    <row r="384" spans="1:53" ht="27" customHeight="1" x14ac:dyDescent="0.25">
      <c r="A384" s="54" t="s">
        <v>542</v>
      </c>
      <c r="B384" s="54" t="s">
        <v>543</v>
      </c>
      <c r="C384" s="31">
        <v>4301020196</v>
      </c>
      <c r="D384" s="315">
        <v>4607091389388</v>
      </c>
      <c r="E384" s="313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98</v>
      </c>
      <c r="L384" s="33" t="s">
        <v>119</v>
      </c>
      <c r="M384" s="32">
        <v>35</v>
      </c>
      <c r="N384" s="4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12"/>
      <c r="P384" s="312"/>
      <c r="Q384" s="312"/>
      <c r="R384" s="313"/>
      <c r="S384" s="34"/>
      <c r="T384" s="34"/>
      <c r="U384" s="35" t="s">
        <v>65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544</v>
      </c>
      <c r="B385" s="54" t="s">
        <v>545</v>
      </c>
      <c r="C385" s="31">
        <v>4301020185</v>
      </c>
      <c r="D385" s="315">
        <v>4607091389364</v>
      </c>
      <c r="E385" s="313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63</v>
      </c>
      <c r="L385" s="33" t="s">
        <v>119</v>
      </c>
      <c r="M385" s="32">
        <v>35</v>
      </c>
      <c r="N385" s="6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22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16" t="s">
        <v>66</v>
      </c>
      <c r="O386" s="317"/>
      <c r="P386" s="317"/>
      <c r="Q386" s="317"/>
      <c r="R386" s="317"/>
      <c r="S386" s="317"/>
      <c r="T386" s="318"/>
      <c r="U386" s="37" t="s">
        <v>67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3"/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4"/>
      <c r="N387" s="316" t="s">
        <v>66</v>
      </c>
      <c r="O387" s="317"/>
      <c r="P387" s="317"/>
      <c r="Q387" s="317"/>
      <c r="R387" s="317"/>
      <c r="S387" s="317"/>
      <c r="T387" s="318"/>
      <c r="U387" s="37" t="s">
        <v>65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35" t="s">
        <v>60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3"/>
      <c r="Z388" s="303"/>
    </row>
    <row r="389" spans="1:53" ht="27" customHeight="1" x14ac:dyDescent="0.25">
      <c r="A389" s="54" t="s">
        <v>546</v>
      </c>
      <c r="B389" s="54" t="s">
        <v>547</v>
      </c>
      <c r="C389" s="31">
        <v>4301031212</v>
      </c>
      <c r="D389" s="315">
        <v>4607091389739</v>
      </c>
      <c r="E389" s="313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63</v>
      </c>
      <c r="L389" s="33" t="s">
        <v>99</v>
      </c>
      <c r="M389" s="32">
        <v>45</v>
      </c>
      <c r="N389" s="6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ref="W389:W395" si="17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4301031247</v>
      </c>
      <c r="D390" s="315">
        <v>4680115883048</v>
      </c>
      <c r="E390" s="313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63</v>
      </c>
      <c r="L390" s="33" t="s">
        <v>64</v>
      </c>
      <c r="M390" s="32">
        <v>40</v>
      </c>
      <c r="N390" s="6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550</v>
      </c>
      <c r="B391" s="54" t="s">
        <v>551</v>
      </c>
      <c r="C391" s="31">
        <v>4301031176</v>
      </c>
      <c r="D391" s="315">
        <v>4607091389425</v>
      </c>
      <c r="E391" s="313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3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552</v>
      </c>
      <c r="B392" s="54" t="s">
        <v>553</v>
      </c>
      <c r="C392" s="31">
        <v>4301031215</v>
      </c>
      <c r="D392" s="315">
        <v>4680115882911</v>
      </c>
      <c r="E392" s="313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165</v>
      </c>
      <c r="L392" s="33" t="s">
        <v>64</v>
      </c>
      <c r="M392" s="32">
        <v>40</v>
      </c>
      <c r="N392" s="339" t="s">
        <v>554</v>
      </c>
      <c r="O392" s="312"/>
      <c r="P392" s="312"/>
      <c r="Q392" s="312"/>
      <c r="R392" s="313"/>
      <c r="S392" s="34"/>
      <c r="T392" s="34"/>
      <c r="U392" s="35" t="s">
        <v>65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4301031167</v>
      </c>
      <c r="D393" s="315">
        <v>4680115880771</v>
      </c>
      <c r="E393" s="313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165</v>
      </c>
      <c r="L393" s="33" t="s">
        <v>64</v>
      </c>
      <c r="M393" s="32">
        <v>45</v>
      </c>
      <c r="N393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12"/>
      <c r="P393" s="312"/>
      <c r="Q393" s="312"/>
      <c r="R393" s="313"/>
      <c r="S393" s="34"/>
      <c r="T393" s="34"/>
      <c r="U393" s="35" t="s">
        <v>65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557</v>
      </c>
      <c r="B394" s="54" t="s">
        <v>558</v>
      </c>
      <c r="C394" s="31">
        <v>4301031173</v>
      </c>
      <c r="D394" s="315">
        <v>4607091389500</v>
      </c>
      <c r="E394" s="313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12"/>
      <c r="P394" s="312"/>
      <c r="Q394" s="312"/>
      <c r="R394" s="313"/>
      <c r="S394" s="34"/>
      <c r="T394" s="34"/>
      <c r="U394" s="35" t="s">
        <v>65</v>
      </c>
      <c r="V394" s="307">
        <v>0</v>
      </c>
      <c r="W394" s="308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559</v>
      </c>
      <c r="B395" s="54" t="s">
        <v>560</v>
      </c>
      <c r="C395" s="31">
        <v>4301031103</v>
      </c>
      <c r="D395" s="315">
        <v>4680115881983</v>
      </c>
      <c r="E395" s="313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165</v>
      </c>
      <c r="L395" s="33" t="s">
        <v>64</v>
      </c>
      <c r="M395" s="32">
        <v>40</v>
      </c>
      <c r="N395" s="5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22"/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4"/>
      <c r="N396" s="316" t="s">
        <v>66</v>
      </c>
      <c r="O396" s="317"/>
      <c r="P396" s="317"/>
      <c r="Q396" s="317"/>
      <c r="R396" s="317"/>
      <c r="S396" s="317"/>
      <c r="T396" s="318"/>
      <c r="U396" s="37" t="s">
        <v>67</v>
      </c>
      <c r="V396" s="309">
        <f>IFERROR(V389/H389,"0")+IFERROR(V390/H390,"0")+IFERROR(V391/H391,"0")+IFERROR(V392/H392,"0")+IFERROR(V393/H393,"0")+IFERROR(V394/H394,"0")+IFERROR(V395/H395,"0")</f>
        <v>0</v>
      </c>
      <c r="W396" s="309">
        <f>IFERROR(W389/H389,"0")+IFERROR(W390/H390,"0")+IFERROR(W391/H391,"0")+IFERROR(W392/H392,"0")+IFERROR(W393/H393,"0")+IFERROR(W394/H394,"0")+IFERROR(W395/H395,"0")</f>
        <v>0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</v>
      </c>
      <c r="Y396" s="310"/>
      <c r="Z396" s="310"/>
    </row>
    <row r="397" spans="1:53" x14ac:dyDescent="0.2">
      <c r="A397" s="323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3"/>
      <c r="M397" s="324"/>
      <c r="N397" s="316" t="s">
        <v>66</v>
      </c>
      <c r="O397" s="317"/>
      <c r="P397" s="317"/>
      <c r="Q397" s="317"/>
      <c r="R397" s="317"/>
      <c r="S397" s="317"/>
      <c r="T397" s="318"/>
      <c r="U397" s="37" t="s">
        <v>65</v>
      </c>
      <c r="V397" s="309">
        <f>IFERROR(SUM(V389:V395),"0")</f>
        <v>0</v>
      </c>
      <c r="W397" s="309">
        <f>IFERROR(SUM(W389:W395),"0")</f>
        <v>0</v>
      </c>
      <c r="X397" s="37"/>
      <c r="Y397" s="310"/>
      <c r="Z397" s="310"/>
    </row>
    <row r="398" spans="1:53" ht="14.25" customHeight="1" x14ac:dyDescent="0.25">
      <c r="A398" s="335" t="s">
        <v>90</v>
      </c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3"/>
      <c r="M398" s="323"/>
      <c r="N398" s="323"/>
      <c r="O398" s="323"/>
      <c r="P398" s="323"/>
      <c r="Q398" s="323"/>
      <c r="R398" s="323"/>
      <c r="S398" s="323"/>
      <c r="T398" s="323"/>
      <c r="U398" s="323"/>
      <c r="V398" s="323"/>
      <c r="W398" s="323"/>
      <c r="X398" s="323"/>
      <c r="Y398" s="303"/>
      <c r="Z398" s="303"/>
    </row>
    <row r="399" spans="1:53" ht="27" customHeight="1" x14ac:dyDescent="0.25">
      <c r="A399" s="54" t="s">
        <v>561</v>
      </c>
      <c r="B399" s="54" t="s">
        <v>562</v>
      </c>
      <c r="C399" s="31">
        <v>4301170008</v>
      </c>
      <c r="D399" s="315">
        <v>4680115882980</v>
      </c>
      <c r="E399" s="313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521</v>
      </c>
      <c r="L399" s="33" t="s">
        <v>522</v>
      </c>
      <c r="M399" s="32">
        <v>150</v>
      </c>
      <c r="N399" s="3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12"/>
      <c r="P399" s="312"/>
      <c r="Q399" s="312"/>
      <c r="R399" s="313"/>
      <c r="S399" s="34"/>
      <c r="T399" s="34"/>
      <c r="U399" s="35" t="s">
        <v>65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22"/>
      <c r="B400" s="323"/>
      <c r="C400" s="323"/>
      <c r="D400" s="323"/>
      <c r="E400" s="323"/>
      <c r="F400" s="323"/>
      <c r="G400" s="323"/>
      <c r="H400" s="323"/>
      <c r="I400" s="323"/>
      <c r="J400" s="323"/>
      <c r="K400" s="323"/>
      <c r="L400" s="323"/>
      <c r="M400" s="324"/>
      <c r="N400" s="316" t="s">
        <v>66</v>
      </c>
      <c r="O400" s="317"/>
      <c r="P400" s="317"/>
      <c r="Q400" s="317"/>
      <c r="R400" s="317"/>
      <c r="S400" s="317"/>
      <c r="T400" s="318"/>
      <c r="U400" s="37" t="s">
        <v>67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3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16" t="s">
        <v>66</v>
      </c>
      <c r="O401" s="317"/>
      <c r="P401" s="317"/>
      <c r="Q401" s="317"/>
      <c r="R401" s="317"/>
      <c r="S401" s="317"/>
      <c r="T401" s="318"/>
      <c r="U401" s="37" t="s">
        <v>65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3" t="s">
        <v>563</v>
      </c>
      <c r="B402" s="364"/>
      <c r="C402" s="364"/>
      <c r="D402" s="364"/>
      <c r="E402" s="364"/>
      <c r="F402" s="364"/>
      <c r="G402" s="364"/>
      <c r="H402" s="364"/>
      <c r="I402" s="364"/>
      <c r="J402" s="364"/>
      <c r="K402" s="364"/>
      <c r="L402" s="364"/>
      <c r="M402" s="364"/>
      <c r="N402" s="364"/>
      <c r="O402" s="364"/>
      <c r="P402" s="364"/>
      <c r="Q402" s="364"/>
      <c r="R402" s="364"/>
      <c r="S402" s="364"/>
      <c r="T402" s="364"/>
      <c r="U402" s="364"/>
      <c r="V402" s="364"/>
      <c r="W402" s="364"/>
      <c r="X402" s="364"/>
      <c r="Y402" s="48"/>
      <c r="Z402" s="48"/>
    </row>
    <row r="403" spans="1:53" ht="16.5" customHeight="1" x14ac:dyDescent="0.25">
      <c r="A403" s="360" t="s">
        <v>563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2"/>
      <c r="Z403" s="302"/>
    </row>
    <row r="404" spans="1:53" ht="14.25" customHeight="1" x14ac:dyDescent="0.25">
      <c r="A404" s="335" t="s">
        <v>103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23"/>
      <c r="Y404" s="303"/>
      <c r="Z404" s="303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5">
        <v>4607091389067</v>
      </c>
      <c r="E405" s="313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98</v>
      </c>
      <c r="L405" s="33" t="s">
        <v>119</v>
      </c>
      <c r="M405" s="32">
        <v>55</v>
      </c>
      <c r="N405" s="50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5">
        <v>4607091383522</v>
      </c>
      <c r="E406" s="313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250</v>
      </c>
      <c r="W406" s="308">
        <f t="shared" si="18"/>
        <v>253.44</v>
      </c>
      <c r="X406" s="36">
        <f>IFERROR(IF(W406=0,"",ROUNDUP(W406/H406,0)*0.01196),"")</f>
        <v>0.57408000000000003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5">
        <v>4607091384437</v>
      </c>
      <c r="E407" s="313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98</v>
      </c>
      <c r="L407" s="33" t="s">
        <v>99</v>
      </c>
      <c r="M407" s="32">
        <v>50</v>
      </c>
      <c r="N407" s="39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75</v>
      </c>
      <c r="W407" s="308">
        <f t="shared" si="18"/>
        <v>79.2</v>
      </c>
      <c r="X407" s="36">
        <f>IFERROR(IF(W407=0,"",ROUNDUP(W407/H407,0)*0.01196),"")</f>
        <v>0.1794</v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5">
        <v>4607091389104</v>
      </c>
      <c r="E408" s="313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98</v>
      </c>
      <c r="L408" s="33" t="s">
        <v>99</v>
      </c>
      <c r="M408" s="32">
        <v>55</v>
      </c>
      <c r="N408" s="52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5">
        <v>4680115880603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5">
        <v>4607091389999</v>
      </c>
      <c r="E410" s="313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2"/>
      <c r="P410" s="312"/>
      <c r="Q410" s="312"/>
      <c r="R410" s="313"/>
      <c r="S410" s="34"/>
      <c r="T410" s="34"/>
      <c r="U410" s="35" t="s">
        <v>65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5">
        <v>4680115882782</v>
      </c>
      <c r="E411" s="313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63</v>
      </c>
      <c r="L411" s="33" t="s">
        <v>99</v>
      </c>
      <c r="M411" s="32">
        <v>50</v>
      </c>
      <c r="N411" s="4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2"/>
      <c r="P411" s="312"/>
      <c r="Q411" s="312"/>
      <c r="R411" s="313"/>
      <c r="S411" s="34"/>
      <c r="T411" s="34"/>
      <c r="U411" s="35" t="s">
        <v>65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5">
        <v>4607091389098</v>
      </c>
      <c r="E412" s="313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63</v>
      </c>
      <c r="L412" s="33" t="s">
        <v>119</v>
      </c>
      <c r="M412" s="32">
        <v>50</v>
      </c>
      <c r="N412" s="3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2"/>
      <c r="P412" s="312"/>
      <c r="Q412" s="312"/>
      <c r="R412" s="313"/>
      <c r="S412" s="34"/>
      <c r="T412" s="34"/>
      <c r="U412" s="35" t="s">
        <v>65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5">
        <v>4607091389982</v>
      </c>
      <c r="E413" s="313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22"/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4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9">
        <f>IFERROR(V405/H405,"0")+IFERROR(V406/H406,"0")+IFERROR(V407/H407,"0")+IFERROR(V408/H408,"0")+IFERROR(V409/H409,"0")+IFERROR(V410/H410,"0")+IFERROR(V411/H411,"0")+IFERROR(V412/H412,"0")+IFERROR(V413/H413,"0")</f>
        <v>61.553030303030297</v>
      </c>
      <c r="W414" s="309">
        <f>IFERROR(W405/H405,"0")+IFERROR(W406/H406,"0")+IFERROR(W407/H407,"0")+IFERROR(W408/H408,"0")+IFERROR(W409/H409,"0")+IFERROR(W410/H410,"0")+IFERROR(W411/H411,"0")+IFERROR(W412/H412,"0")+IFERROR(W413/H413,"0")</f>
        <v>63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0.75348000000000004</v>
      </c>
      <c r="Y414" s="310"/>
      <c r="Z414" s="310"/>
    </row>
    <row r="415" spans="1:53" x14ac:dyDescent="0.2">
      <c r="A415" s="323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3"/>
      <c r="M415" s="324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9">
        <f>IFERROR(SUM(V405:V413),"0")</f>
        <v>325</v>
      </c>
      <c r="W415" s="309">
        <f>IFERROR(SUM(W405:W413),"0")</f>
        <v>332.64</v>
      </c>
      <c r="X415" s="37"/>
      <c r="Y415" s="310"/>
      <c r="Z415" s="310"/>
    </row>
    <row r="416" spans="1:53" ht="14.25" customHeight="1" x14ac:dyDescent="0.25">
      <c r="A416" s="335" t="s">
        <v>95</v>
      </c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3"/>
      <c r="M416" s="323"/>
      <c r="N416" s="323"/>
      <c r="O416" s="323"/>
      <c r="P416" s="323"/>
      <c r="Q416" s="323"/>
      <c r="R416" s="323"/>
      <c r="S416" s="323"/>
      <c r="T416" s="323"/>
      <c r="U416" s="323"/>
      <c r="V416" s="323"/>
      <c r="W416" s="323"/>
      <c r="X416" s="323"/>
      <c r="Y416" s="303"/>
      <c r="Z416" s="303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5">
        <v>4607091388930</v>
      </c>
      <c r="E417" s="313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2"/>
      <c r="P417" s="312"/>
      <c r="Q417" s="312"/>
      <c r="R417" s="313"/>
      <c r="S417" s="34"/>
      <c r="T417" s="34"/>
      <c r="U417" s="35" t="s">
        <v>65</v>
      </c>
      <c r="V417" s="307">
        <v>0</v>
      </c>
      <c r="W417" s="308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5">
        <v>4680115880054</v>
      </c>
      <c r="E418" s="313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16" t="s">
        <v>66</v>
      </c>
      <c r="O419" s="317"/>
      <c r="P419" s="317"/>
      <c r="Q419" s="317"/>
      <c r="R419" s="317"/>
      <c r="S419" s="317"/>
      <c r="T419" s="318"/>
      <c r="U419" s="37" t="s">
        <v>67</v>
      </c>
      <c r="V419" s="309">
        <f>IFERROR(V417/H417,"0")+IFERROR(V418/H418,"0")</f>
        <v>0</v>
      </c>
      <c r="W419" s="309">
        <f>IFERROR(W417/H417,"0")+IFERROR(W418/H418,"0")</f>
        <v>0</v>
      </c>
      <c r="X419" s="309">
        <f>IFERROR(IF(X417="",0,X417),"0")+IFERROR(IF(X418="",0,X418),"0")</f>
        <v>0</v>
      </c>
      <c r="Y419" s="310"/>
      <c r="Z419" s="310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16" t="s">
        <v>66</v>
      </c>
      <c r="O420" s="317"/>
      <c r="P420" s="317"/>
      <c r="Q420" s="317"/>
      <c r="R420" s="317"/>
      <c r="S420" s="317"/>
      <c r="T420" s="318"/>
      <c r="U420" s="37" t="s">
        <v>65</v>
      </c>
      <c r="V420" s="309">
        <f>IFERROR(SUM(V417:V418),"0")</f>
        <v>0</v>
      </c>
      <c r="W420" s="309">
        <f>IFERROR(SUM(W417:W418),"0")</f>
        <v>0</v>
      </c>
      <c r="X420" s="37"/>
      <c r="Y420" s="310"/>
      <c r="Z420" s="310"/>
    </row>
    <row r="421" spans="1:53" ht="14.25" customHeight="1" x14ac:dyDescent="0.25">
      <c r="A421" s="335" t="s">
        <v>60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3"/>
      <c r="Z421" s="303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5">
        <v>4680115883116</v>
      </c>
      <c r="E422" s="313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98</v>
      </c>
      <c r="L422" s="33" t="s">
        <v>99</v>
      </c>
      <c r="M422" s="32">
        <v>60</v>
      </c>
      <c r="N422" s="4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5">
        <v>4680115883093</v>
      </c>
      <c r="E423" s="313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98</v>
      </c>
      <c r="L423" s="33" t="s">
        <v>64</v>
      </c>
      <c r="M423" s="32">
        <v>60</v>
      </c>
      <c r="N423" s="5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5">
        <v>4680115883109</v>
      </c>
      <c r="E424" s="313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98</v>
      </c>
      <c r="L424" s="33" t="s">
        <v>64</v>
      </c>
      <c r="M424" s="32">
        <v>60</v>
      </c>
      <c r="N424" s="4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2"/>
      <c r="P424" s="312"/>
      <c r="Q424" s="312"/>
      <c r="R424" s="313"/>
      <c r="S424" s="34"/>
      <c r="T424" s="34"/>
      <c r="U424" s="35" t="s">
        <v>65</v>
      </c>
      <c r="V424" s="307">
        <v>0</v>
      </c>
      <c r="W424" s="308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5">
        <v>4680115882072</v>
      </c>
      <c r="E425" s="313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63</v>
      </c>
      <c r="L425" s="33" t="s">
        <v>99</v>
      </c>
      <c r="M425" s="32">
        <v>60</v>
      </c>
      <c r="N425" s="585" t="s">
        <v>594</v>
      </c>
      <c r="O425" s="312"/>
      <c r="P425" s="312"/>
      <c r="Q425" s="312"/>
      <c r="R425" s="313"/>
      <c r="S425" s="34"/>
      <c r="T425" s="34"/>
      <c r="U425" s="35" t="s">
        <v>65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5">
        <v>4680115882102</v>
      </c>
      <c r="E426" s="313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63</v>
      </c>
      <c r="L426" s="33" t="s">
        <v>64</v>
      </c>
      <c r="M426" s="32">
        <v>60</v>
      </c>
      <c r="N426" s="389" t="s">
        <v>597</v>
      </c>
      <c r="O426" s="312"/>
      <c r="P426" s="312"/>
      <c r="Q426" s="312"/>
      <c r="R426" s="313"/>
      <c r="S426" s="34"/>
      <c r="T426" s="34"/>
      <c r="U426" s="35" t="s">
        <v>65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5">
        <v>4680115882096</v>
      </c>
      <c r="E427" s="313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63</v>
      </c>
      <c r="L427" s="33" t="s">
        <v>64</v>
      </c>
      <c r="M427" s="32">
        <v>60</v>
      </c>
      <c r="N427" s="471" t="s">
        <v>600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22"/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4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9">
        <f>IFERROR(V422/H422,"0")+IFERROR(V423/H423,"0")+IFERROR(V424/H424,"0")+IFERROR(V425/H425,"0")+IFERROR(V426/H426,"0")+IFERROR(V427/H427,"0")</f>
        <v>0</v>
      </c>
      <c r="W428" s="309">
        <f>IFERROR(W422/H422,"0")+IFERROR(W423/H423,"0")+IFERROR(W424/H424,"0")+IFERROR(W425/H425,"0")+IFERROR(W426/H426,"0")+IFERROR(W427/H427,"0")</f>
        <v>0</v>
      </c>
      <c r="X428" s="309">
        <f>IFERROR(IF(X422="",0,X422),"0")+IFERROR(IF(X423="",0,X423),"0")+IFERROR(IF(X424="",0,X424),"0")+IFERROR(IF(X425="",0,X425),"0")+IFERROR(IF(X426="",0,X426),"0")+IFERROR(IF(X427="",0,X427),"0")</f>
        <v>0</v>
      </c>
      <c r="Y428" s="310"/>
      <c r="Z428" s="310"/>
    </row>
    <row r="429" spans="1:53" x14ac:dyDescent="0.2">
      <c r="A429" s="323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3"/>
      <c r="M429" s="324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9">
        <f>IFERROR(SUM(V422:V427),"0")</f>
        <v>0</v>
      </c>
      <c r="W429" s="309">
        <f>IFERROR(SUM(W422:W427),"0")</f>
        <v>0</v>
      </c>
      <c r="X429" s="37"/>
      <c r="Y429" s="310"/>
      <c r="Z429" s="310"/>
    </row>
    <row r="430" spans="1:53" ht="14.25" customHeight="1" x14ac:dyDescent="0.25">
      <c r="A430" s="335" t="s">
        <v>68</v>
      </c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3"/>
      <c r="M430" s="323"/>
      <c r="N430" s="323"/>
      <c r="O430" s="323"/>
      <c r="P430" s="323"/>
      <c r="Q430" s="323"/>
      <c r="R430" s="323"/>
      <c r="S430" s="323"/>
      <c r="T430" s="323"/>
      <c r="U430" s="323"/>
      <c r="V430" s="323"/>
      <c r="W430" s="323"/>
      <c r="X430" s="323"/>
      <c r="Y430" s="303"/>
      <c r="Z430" s="303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5">
        <v>4607091383409</v>
      </c>
      <c r="E431" s="313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98</v>
      </c>
      <c r="L431" s="33" t="s">
        <v>64</v>
      </c>
      <c r="M431" s="32">
        <v>45</v>
      </c>
      <c r="N431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2"/>
      <c r="P431" s="312"/>
      <c r="Q431" s="312"/>
      <c r="R431" s="313"/>
      <c r="S431" s="34"/>
      <c r="T431" s="34"/>
      <c r="U431" s="35" t="s">
        <v>65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5">
        <v>4607091383416</v>
      </c>
      <c r="E432" s="313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98</v>
      </c>
      <c r="L432" s="33" t="s">
        <v>64</v>
      </c>
      <c r="M432" s="32">
        <v>45</v>
      </c>
      <c r="N432" s="5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2"/>
      <c r="P432" s="312"/>
      <c r="Q432" s="312"/>
      <c r="R432" s="313"/>
      <c r="S432" s="34"/>
      <c r="T432" s="34"/>
      <c r="U432" s="35" t="s">
        <v>65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16" t="s">
        <v>66</v>
      </c>
      <c r="O433" s="317"/>
      <c r="P433" s="317"/>
      <c r="Q433" s="317"/>
      <c r="R433" s="317"/>
      <c r="S433" s="317"/>
      <c r="T433" s="318"/>
      <c r="U433" s="37" t="s">
        <v>67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16" t="s">
        <v>66</v>
      </c>
      <c r="O434" s="317"/>
      <c r="P434" s="317"/>
      <c r="Q434" s="317"/>
      <c r="R434" s="317"/>
      <c r="S434" s="317"/>
      <c r="T434" s="318"/>
      <c r="U434" s="37" t="s">
        <v>65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3" t="s">
        <v>605</v>
      </c>
      <c r="B435" s="364"/>
      <c r="C435" s="364"/>
      <c r="D435" s="364"/>
      <c r="E435" s="364"/>
      <c r="F435" s="364"/>
      <c r="G435" s="364"/>
      <c r="H435" s="364"/>
      <c r="I435" s="364"/>
      <c r="J435" s="364"/>
      <c r="K435" s="364"/>
      <c r="L435" s="364"/>
      <c r="M435" s="364"/>
      <c r="N435" s="364"/>
      <c r="O435" s="364"/>
      <c r="P435" s="364"/>
      <c r="Q435" s="364"/>
      <c r="R435" s="364"/>
      <c r="S435" s="364"/>
      <c r="T435" s="364"/>
      <c r="U435" s="364"/>
      <c r="V435" s="364"/>
      <c r="W435" s="364"/>
      <c r="X435" s="364"/>
      <c r="Y435" s="48"/>
      <c r="Z435" s="48"/>
    </row>
    <row r="436" spans="1:53" ht="16.5" customHeight="1" x14ac:dyDescent="0.25">
      <c r="A436" s="360" t="s">
        <v>606</v>
      </c>
      <c r="B436" s="323"/>
      <c r="C436" s="323"/>
      <c r="D436" s="323"/>
      <c r="E436" s="323"/>
      <c r="F436" s="323"/>
      <c r="G436" s="323"/>
      <c r="H436" s="323"/>
      <c r="I436" s="323"/>
      <c r="J436" s="323"/>
      <c r="K436" s="323"/>
      <c r="L436" s="323"/>
      <c r="M436" s="323"/>
      <c r="N436" s="323"/>
      <c r="O436" s="323"/>
      <c r="P436" s="323"/>
      <c r="Q436" s="323"/>
      <c r="R436" s="323"/>
      <c r="S436" s="323"/>
      <c r="T436" s="323"/>
      <c r="U436" s="323"/>
      <c r="V436" s="323"/>
      <c r="W436" s="323"/>
      <c r="X436" s="323"/>
      <c r="Y436" s="302"/>
      <c r="Z436" s="302"/>
    </row>
    <row r="437" spans="1:53" ht="14.25" customHeight="1" x14ac:dyDescent="0.25">
      <c r="A437" s="335" t="s">
        <v>103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23"/>
      <c r="Y437" s="303"/>
      <c r="Z437" s="303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5">
        <v>4640242180441</v>
      </c>
      <c r="E438" s="313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98</v>
      </c>
      <c r="L438" s="33" t="s">
        <v>99</v>
      </c>
      <c r="M438" s="32">
        <v>50</v>
      </c>
      <c r="N438" s="582" t="s">
        <v>609</v>
      </c>
      <c r="O438" s="312"/>
      <c r="P438" s="312"/>
      <c r="Q438" s="312"/>
      <c r="R438" s="313"/>
      <c r="S438" s="34"/>
      <c r="T438" s="34"/>
      <c r="U438" s="35" t="s">
        <v>65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5">
        <v>4640242180564</v>
      </c>
      <c r="E439" s="313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98</v>
      </c>
      <c r="L439" s="33" t="s">
        <v>99</v>
      </c>
      <c r="M439" s="32">
        <v>50</v>
      </c>
      <c r="N439" s="611" t="s">
        <v>612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22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9">
        <f>IFERROR(V438/H438,"0")+IFERROR(V439/H439,"0")</f>
        <v>0</v>
      </c>
      <c r="W440" s="309">
        <f>IFERROR(W438/H438,"0")+IFERROR(W439/H439,"0")</f>
        <v>0</v>
      </c>
      <c r="X440" s="309">
        <f>IFERROR(IF(X438="",0,X438),"0")+IFERROR(IF(X439="",0,X439),"0")</f>
        <v>0</v>
      </c>
      <c r="Y440" s="310"/>
      <c r="Z440" s="310"/>
    </row>
    <row r="441" spans="1:53" x14ac:dyDescent="0.2">
      <c r="A441" s="323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3"/>
      <c r="M441" s="324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9">
        <f>IFERROR(SUM(V438:V439),"0")</f>
        <v>0</v>
      </c>
      <c r="W441" s="309">
        <f>IFERROR(SUM(W438:W439),"0")</f>
        <v>0</v>
      </c>
      <c r="X441" s="37"/>
      <c r="Y441" s="310"/>
      <c r="Z441" s="310"/>
    </row>
    <row r="442" spans="1:53" ht="14.25" customHeight="1" x14ac:dyDescent="0.25">
      <c r="A442" s="335" t="s">
        <v>95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3"/>
      <c r="Z442" s="303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5">
        <v>4640242180526</v>
      </c>
      <c r="E443" s="313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98</v>
      </c>
      <c r="L443" s="33" t="s">
        <v>99</v>
      </c>
      <c r="M443" s="32">
        <v>50</v>
      </c>
      <c r="N443" s="477" t="s">
        <v>615</v>
      </c>
      <c r="O443" s="312"/>
      <c r="P443" s="312"/>
      <c r="Q443" s="312"/>
      <c r="R443" s="313"/>
      <c r="S443" s="34"/>
      <c r="T443" s="34"/>
      <c r="U443" s="35" t="s">
        <v>65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5">
        <v>4640242180519</v>
      </c>
      <c r="E444" s="313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98</v>
      </c>
      <c r="L444" s="33" t="s">
        <v>119</v>
      </c>
      <c r="M444" s="32">
        <v>50</v>
      </c>
      <c r="N444" s="399" t="s">
        <v>618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22"/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4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3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35" t="s">
        <v>60</v>
      </c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3"/>
      <c r="N447" s="323"/>
      <c r="O447" s="323"/>
      <c r="P447" s="323"/>
      <c r="Q447" s="323"/>
      <c r="R447" s="323"/>
      <c r="S447" s="323"/>
      <c r="T447" s="323"/>
      <c r="U447" s="323"/>
      <c r="V447" s="323"/>
      <c r="W447" s="323"/>
      <c r="X447" s="323"/>
      <c r="Y447" s="303"/>
      <c r="Z447" s="303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5">
        <v>4640242180816</v>
      </c>
      <c r="E448" s="313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63</v>
      </c>
      <c r="L448" s="33" t="s">
        <v>64</v>
      </c>
      <c r="M448" s="32">
        <v>40</v>
      </c>
      <c r="N448" s="515" t="s">
        <v>621</v>
      </c>
      <c r="O448" s="312"/>
      <c r="P448" s="312"/>
      <c r="Q448" s="312"/>
      <c r="R448" s="313"/>
      <c r="S448" s="34"/>
      <c r="T448" s="34"/>
      <c r="U448" s="35" t="s">
        <v>65</v>
      </c>
      <c r="V448" s="307">
        <v>125</v>
      </c>
      <c r="W448" s="308">
        <f>IFERROR(IF(V448="",0,CEILING((V448/$H448),1)*$H448),"")</f>
        <v>126</v>
      </c>
      <c r="X448" s="36">
        <f>IFERROR(IF(W448=0,"",ROUNDUP(W448/H448,0)*0.00753),"")</f>
        <v>0.22590000000000002</v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5">
        <v>4640242180595</v>
      </c>
      <c r="E449" s="313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63</v>
      </c>
      <c r="L449" s="33" t="s">
        <v>64</v>
      </c>
      <c r="M449" s="32">
        <v>40</v>
      </c>
      <c r="N449" s="463" t="s">
        <v>624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22"/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4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9">
        <f>IFERROR(V448/H448,"0")+IFERROR(V449/H449,"0")</f>
        <v>29.761904761904759</v>
      </c>
      <c r="W450" s="309">
        <f>IFERROR(W448/H448,"0")+IFERROR(W449/H449,"0")</f>
        <v>30</v>
      </c>
      <c r="X450" s="309">
        <f>IFERROR(IF(X448="",0,X448),"0")+IFERROR(IF(X449="",0,X449),"0")</f>
        <v>0.22590000000000002</v>
      </c>
      <c r="Y450" s="310"/>
      <c r="Z450" s="310"/>
    </row>
    <row r="451" spans="1:53" x14ac:dyDescent="0.2">
      <c r="A451" s="323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9">
        <f>IFERROR(SUM(V448:V449),"0")</f>
        <v>125</v>
      </c>
      <c r="W451" s="309">
        <f>IFERROR(SUM(W448:W449),"0")</f>
        <v>126</v>
      </c>
      <c r="X451" s="37"/>
      <c r="Y451" s="310"/>
      <c r="Z451" s="310"/>
    </row>
    <row r="452" spans="1:53" ht="14.25" customHeight="1" x14ac:dyDescent="0.25">
      <c r="A452" s="335" t="s">
        <v>68</v>
      </c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3"/>
      <c r="N452" s="323"/>
      <c r="O452" s="323"/>
      <c r="P452" s="323"/>
      <c r="Q452" s="323"/>
      <c r="R452" s="323"/>
      <c r="S452" s="323"/>
      <c r="T452" s="323"/>
      <c r="U452" s="323"/>
      <c r="V452" s="323"/>
      <c r="W452" s="323"/>
      <c r="X452" s="323"/>
      <c r="Y452" s="303"/>
      <c r="Z452" s="303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5">
        <v>4640242180540</v>
      </c>
      <c r="E453" s="313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98</v>
      </c>
      <c r="L453" s="33" t="s">
        <v>64</v>
      </c>
      <c r="M453" s="32">
        <v>30</v>
      </c>
      <c r="N453" s="393" t="s">
        <v>627</v>
      </c>
      <c r="O453" s="312"/>
      <c r="P453" s="312"/>
      <c r="Q453" s="312"/>
      <c r="R453" s="313"/>
      <c r="S453" s="34"/>
      <c r="T453" s="34"/>
      <c r="U453" s="35" t="s">
        <v>65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5">
        <v>4640242180557</v>
      </c>
      <c r="E454" s="313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63</v>
      </c>
      <c r="L454" s="33" t="s">
        <v>64</v>
      </c>
      <c r="M454" s="32">
        <v>30</v>
      </c>
      <c r="N454" s="629" t="s">
        <v>630</v>
      </c>
      <c r="O454" s="312"/>
      <c r="P454" s="312"/>
      <c r="Q454" s="312"/>
      <c r="R454" s="313"/>
      <c r="S454" s="34"/>
      <c r="T454" s="34"/>
      <c r="U454" s="35" t="s">
        <v>65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22"/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4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3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60" t="s">
        <v>631</v>
      </c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3"/>
      <c r="N457" s="323"/>
      <c r="O457" s="323"/>
      <c r="P457" s="323"/>
      <c r="Q457" s="323"/>
      <c r="R457" s="323"/>
      <c r="S457" s="323"/>
      <c r="T457" s="323"/>
      <c r="U457" s="323"/>
      <c r="V457" s="323"/>
      <c r="W457" s="323"/>
      <c r="X457" s="323"/>
      <c r="Y457" s="302"/>
      <c r="Z457" s="302"/>
    </row>
    <row r="458" spans="1:53" ht="14.25" customHeight="1" x14ac:dyDescent="0.25">
      <c r="A458" s="335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3"/>
      <c r="Z458" s="303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5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119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2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3"/>
      <c r="M460" s="324"/>
      <c r="N460" s="316" t="s">
        <v>66</v>
      </c>
      <c r="O460" s="317"/>
      <c r="P460" s="317"/>
      <c r="Q460" s="317"/>
      <c r="R460" s="317"/>
      <c r="S460" s="317"/>
      <c r="T460" s="318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3"/>
      <c r="M461" s="324"/>
      <c r="N461" s="316" t="s">
        <v>66</v>
      </c>
      <c r="O461" s="317"/>
      <c r="P461" s="317"/>
      <c r="Q461" s="317"/>
      <c r="R461" s="317"/>
      <c r="S461" s="317"/>
      <c r="T461" s="318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20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69"/>
      <c r="N462" s="348" t="s">
        <v>634</v>
      </c>
      <c r="O462" s="349"/>
      <c r="P462" s="349"/>
      <c r="Q462" s="349"/>
      <c r="R462" s="349"/>
      <c r="S462" s="349"/>
      <c r="T462" s="350"/>
      <c r="U462" s="37" t="s">
        <v>65</v>
      </c>
      <c r="V462" s="309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>3300</v>
      </c>
      <c r="W462" s="309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>3314.04</v>
      </c>
      <c r="X462" s="37"/>
      <c r="Y462" s="310"/>
      <c r="Z462" s="310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69"/>
      <c r="N463" s="348" t="s">
        <v>635</v>
      </c>
      <c r="O463" s="349"/>
      <c r="P463" s="349"/>
      <c r="Q463" s="349"/>
      <c r="R463" s="349"/>
      <c r="S463" s="349"/>
      <c r="T463" s="350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3422.854329004329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3437.6640000000002</v>
      </c>
      <c r="X463" s="37"/>
      <c r="Y463" s="310"/>
      <c r="Z463" s="310"/>
    </row>
    <row r="464" spans="1:53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69"/>
      <c r="N464" s="348" t="s">
        <v>636</v>
      </c>
      <c r="O464" s="349"/>
      <c r="P464" s="349"/>
      <c r="Q464" s="349"/>
      <c r="R464" s="349"/>
      <c r="S464" s="349"/>
      <c r="T464" s="350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5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5</v>
      </c>
      <c r="X464" s="37"/>
      <c r="Y464" s="310"/>
      <c r="Z464" s="310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69"/>
      <c r="N465" s="348" t="s">
        <v>638</v>
      </c>
      <c r="O465" s="349"/>
      <c r="P465" s="349"/>
      <c r="Q465" s="349"/>
      <c r="R465" s="349"/>
      <c r="S465" s="349"/>
      <c r="T465" s="350"/>
      <c r="U465" s="37" t="s">
        <v>65</v>
      </c>
      <c r="V465" s="309">
        <f>GrossWeightTotal+PalletQtyTotal*25</f>
        <v>3547.854329004329</v>
      </c>
      <c r="W465" s="309">
        <f>GrossWeightTotalR+PalletQtyTotalR*25</f>
        <v>3562.6640000000002</v>
      </c>
      <c r="X465" s="37"/>
      <c r="Y465" s="310"/>
      <c r="Z465" s="310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69"/>
      <c r="N466" s="348" t="s">
        <v>639</v>
      </c>
      <c r="O466" s="349"/>
      <c r="P466" s="349"/>
      <c r="Q466" s="349"/>
      <c r="R466" s="349"/>
      <c r="S466" s="349"/>
      <c r="T466" s="350"/>
      <c r="U466" s="37" t="s">
        <v>637</v>
      </c>
      <c r="V466" s="309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>283.93398268398266</v>
      </c>
      <c r="W466" s="309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>286</v>
      </c>
      <c r="X466" s="37"/>
      <c r="Y466" s="310"/>
      <c r="Z466" s="310"/>
    </row>
    <row r="467" spans="1:29" ht="14.25" customHeight="1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69"/>
      <c r="N467" s="348" t="s">
        <v>640</v>
      </c>
      <c r="O467" s="349"/>
      <c r="P467" s="349"/>
      <c r="Q467" s="349"/>
      <c r="R467" s="349"/>
      <c r="S467" s="349"/>
      <c r="T467" s="350"/>
      <c r="U467" s="39" t="s">
        <v>641</v>
      </c>
      <c r="V467" s="37"/>
      <c r="W467" s="37"/>
      <c r="X467" s="37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>4.9228100000000001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304" t="s">
        <v>59</v>
      </c>
      <c r="C469" s="319" t="s">
        <v>93</v>
      </c>
      <c r="D469" s="320"/>
      <c r="E469" s="320"/>
      <c r="F469" s="321"/>
      <c r="G469" s="319" t="s">
        <v>232</v>
      </c>
      <c r="H469" s="320"/>
      <c r="I469" s="320"/>
      <c r="J469" s="320"/>
      <c r="K469" s="320"/>
      <c r="L469" s="320"/>
      <c r="M469" s="321"/>
      <c r="N469" s="319" t="s">
        <v>426</v>
      </c>
      <c r="O469" s="321"/>
      <c r="P469" s="319" t="s">
        <v>476</v>
      </c>
      <c r="Q469" s="321"/>
      <c r="R469" s="304" t="s">
        <v>563</v>
      </c>
      <c r="S469" s="319" t="s">
        <v>605</v>
      </c>
      <c r="T469" s="321"/>
      <c r="U469" s="305"/>
      <c r="Z469" s="52"/>
      <c r="AC469" s="305"/>
    </row>
    <row r="470" spans="1:29" ht="14.25" customHeight="1" thickTop="1" x14ac:dyDescent="0.2">
      <c r="A470" s="456" t="s">
        <v>643</v>
      </c>
      <c r="B470" s="319" t="s">
        <v>59</v>
      </c>
      <c r="C470" s="319" t="s">
        <v>94</v>
      </c>
      <c r="D470" s="319" t="s">
        <v>102</v>
      </c>
      <c r="E470" s="319" t="s">
        <v>93</v>
      </c>
      <c r="F470" s="319" t="s">
        <v>224</v>
      </c>
      <c r="G470" s="319" t="s">
        <v>233</v>
      </c>
      <c r="H470" s="319" t="s">
        <v>240</v>
      </c>
      <c r="I470" s="319" t="s">
        <v>257</v>
      </c>
      <c r="J470" s="319" t="s">
        <v>317</v>
      </c>
      <c r="K470" s="305"/>
      <c r="L470" s="319" t="s">
        <v>397</v>
      </c>
      <c r="M470" s="319" t="s">
        <v>415</v>
      </c>
      <c r="N470" s="319" t="s">
        <v>427</v>
      </c>
      <c r="O470" s="319" t="s">
        <v>453</v>
      </c>
      <c r="P470" s="319" t="s">
        <v>477</v>
      </c>
      <c r="Q470" s="319" t="s">
        <v>541</v>
      </c>
      <c r="R470" s="319" t="s">
        <v>563</v>
      </c>
      <c r="S470" s="319" t="s">
        <v>606</v>
      </c>
      <c r="T470" s="319" t="s">
        <v>631</v>
      </c>
      <c r="U470" s="305"/>
      <c r="Z470" s="52"/>
      <c r="AC470" s="305"/>
    </row>
    <row r="471" spans="1:29" ht="13.5" customHeight="1" thickBot="1" x14ac:dyDescent="0.25">
      <c r="A471" s="457"/>
      <c r="B471" s="325"/>
      <c r="C471" s="325"/>
      <c r="D471" s="325"/>
      <c r="E471" s="325"/>
      <c r="F471" s="325"/>
      <c r="G471" s="325"/>
      <c r="H471" s="325"/>
      <c r="I471" s="325"/>
      <c r="J471" s="325"/>
      <c r="K471" s="305"/>
      <c r="L471" s="325"/>
      <c r="M471" s="325"/>
      <c r="N471" s="325"/>
      <c r="O471" s="325"/>
      <c r="P471" s="325"/>
      <c r="Q471" s="325"/>
      <c r="R471" s="325"/>
      <c r="S471" s="325"/>
      <c r="T471" s="325"/>
      <c r="U471" s="305"/>
      <c r="Z471" s="52"/>
      <c r="AC471" s="305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50.400000000000006</v>
      </c>
      <c r="F472" s="46">
        <f>IFERROR(W124*1,"0")+IFERROR(W125*1,"0")+IFERROR(W126*1,"0")</f>
        <v>0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</f>
        <v>0</v>
      </c>
      <c r="I472" s="46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>0</v>
      </c>
      <c r="J472" s="46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0</v>
      </c>
      <c r="K472" s="305"/>
      <c r="L472" s="46">
        <f>IFERROR(W253*1,"0")+IFERROR(W254*1,"0")+IFERROR(W255*1,"0")+IFERROR(W256*1,"0")+IFERROR(W257*1,"0")+IFERROR(W258*1,"0")+IFERROR(W259*1,"0")+IFERROR(W263*1,"0")+IFERROR(W264*1,"0")</f>
        <v>0</v>
      </c>
      <c r="M472" s="46">
        <f>IFERROR(W269*1,"0")+IFERROR(W273*1,"0")+IFERROR(W274*1,"0")+IFERROR(W278*1,"0")+IFERROR(W282*1,"0")</f>
        <v>0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2805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0</v>
      </c>
      <c r="Q472" s="46">
        <f>IFERROR(W384*1,"0")+IFERROR(W385*1,"0")+IFERROR(W389*1,"0")+IFERROR(W390*1,"0")+IFERROR(W391*1,"0")+IFERROR(W392*1,"0")+IFERROR(W393*1,"0")+IFERROR(W394*1,"0")+IFERROR(W395*1,"0")+IFERROR(W399*1,"0")</f>
        <v>0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332.64</v>
      </c>
      <c r="S472" s="46">
        <f>IFERROR(W438*1,"0")+IFERROR(W439*1,"0")+IFERROR(W443*1,"0")+IFERROR(W444*1,"0")+IFERROR(W448*1,"0")+IFERROR(W449*1,"0")+IFERROR(W453*1,"0")+IFERROR(W454*1,"0")</f>
        <v>126</v>
      </c>
      <c r="T472" s="46">
        <f>IFERROR(W459*1,"0")</f>
        <v>0</v>
      </c>
      <c r="U472" s="305"/>
      <c r="Z472" s="52"/>
      <c r="AC472" s="305"/>
    </row>
  </sheetData>
  <sheetProtection algorithmName="SHA-512" hashValue="4/xZzv2Rhi067Q1J28o9zJXFpSdlzw2mS/LsCB9s4B7pEL9Mj/pqT4VZvq3EgUkpy2FgGN7h1smaBuXRwwjd+A==" saltValue="e52m0NKCIZN9JeRgpK8vk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265:T265"/>
    <mergeCell ref="D408:E408"/>
    <mergeCell ref="Y17:Y18"/>
    <mergeCell ref="A210:X210"/>
    <mergeCell ref="D57:E57"/>
    <mergeCell ref="A8:C8"/>
    <mergeCell ref="D355:E355"/>
    <mergeCell ref="N101:T101"/>
    <mergeCell ref="D293:E293"/>
    <mergeCell ref="N151:R151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A130:X130"/>
    <mergeCell ref="A270:M271"/>
    <mergeCell ref="R5:S5"/>
    <mergeCell ref="N27:R27"/>
    <mergeCell ref="N83:R83"/>
    <mergeCell ref="N390:R390"/>
    <mergeCell ref="A442:X442"/>
    <mergeCell ref="N456:T456"/>
    <mergeCell ref="N389:R389"/>
    <mergeCell ref="A364:M365"/>
    <mergeCell ref="N327:R327"/>
    <mergeCell ref="N156:R156"/>
    <mergeCell ref="N85:R85"/>
    <mergeCell ref="N454:R454"/>
    <mergeCell ref="A137:X137"/>
    <mergeCell ref="A325:X325"/>
    <mergeCell ref="D291:E291"/>
    <mergeCell ref="N397:T397"/>
    <mergeCell ref="D95:E95"/>
    <mergeCell ref="S17:T17"/>
    <mergeCell ref="N385:R385"/>
    <mergeCell ref="N310:T310"/>
    <mergeCell ref="A272:X272"/>
    <mergeCell ref="D395:E395"/>
    <mergeCell ref="A375:M376"/>
    <mergeCell ref="A440:M441"/>
    <mergeCell ref="D470:D471"/>
    <mergeCell ref="F470:F471"/>
    <mergeCell ref="A135:M136"/>
    <mergeCell ref="A433:M434"/>
    <mergeCell ref="N299:R299"/>
    <mergeCell ref="A53:X53"/>
    <mergeCell ref="D171:E171"/>
    <mergeCell ref="N386:T386"/>
    <mergeCell ref="D407:E407"/>
    <mergeCell ref="A416:X416"/>
    <mergeCell ref="N165:T165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A251:X251"/>
    <mergeCell ref="N235:R235"/>
    <mergeCell ref="D278:E278"/>
    <mergeCell ref="D163:E163"/>
    <mergeCell ref="N213:T213"/>
    <mergeCell ref="D405:E405"/>
    <mergeCell ref="D234:E234"/>
    <mergeCell ref="D107:E107"/>
    <mergeCell ref="A13:L13"/>
    <mergeCell ref="A19:X19"/>
    <mergeCell ref="A15:L15"/>
    <mergeCell ref="A48:X48"/>
    <mergeCell ref="N23:T23"/>
    <mergeCell ref="J9:L9"/>
    <mergeCell ref="N465:T465"/>
    <mergeCell ref="A421:X421"/>
    <mergeCell ref="A304:X304"/>
    <mergeCell ref="D29:E29"/>
    <mergeCell ref="N344:R344"/>
    <mergeCell ref="N244:T244"/>
    <mergeCell ref="D216:E216"/>
    <mergeCell ref="N231:T231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246:R246"/>
    <mergeCell ref="N439:R439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A185:M186"/>
    <mergeCell ref="N253:R253"/>
    <mergeCell ref="N82:R82"/>
    <mergeCell ref="T11:U11"/>
    <mergeCell ref="D392:E392"/>
    <mergeCell ref="N57:R57"/>
    <mergeCell ref="N293:R293"/>
    <mergeCell ref="A249:M250"/>
    <mergeCell ref="N317:R317"/>
    <mergeCell ref="N146:R146"/>
    <mergeCell ref="A167:X167"/>
    <mergeCell ref="D152:E152"/>
    <mergeCell ref="D394:E394"/>
    <mergeCell ref="D223:E223"/>
    <mergeCell ref="A403:X403"/>
    <mergeCell ref="D35:E35"/>
    <mergeCell ref="D10:E10"/>
    <mergeCell ref="F10:G10"/>
    <mergeCell ref="A187:X187"/>
    <mergeCell ref="D305:E305"/>
    <mergeCell ref="N227:R227"/>
    <mergeCell ref="N110:R110"/>
    <mergeCell ref="D99:E99"/>
    <mergeCell ref="N376:T376"/>
    <mergeCell ref="N164:R164"/>
    <mergeCell ref="A12:L12"/>
    <mergeCell ref="A214:X214"/>
    <mergeCell ref="N291:R291"/>
    <mergeCell ref="N80:T80"/>
    <mergeCell ref="D76:E76"/>
    <mergeCell ref="N33:T33"/>
    <mergeCell ref="G469:M469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6:L6"/>
    <mergeCell ref="O13:P13"/>
    <mergeCell ref="N201:R201"/>
    <mergeCell ref="N139:R139"/>
    <mergeCell ref="N406:R406"/>
    <mergeCell ref="D389:E389"/>
    <mergeCell ref="D84:E84"/>
    <mergeCell ref="D22:E22"/>
    <mergeCell ref="N203:R203"/>
    <mergeCell ref="N301:R301"/>
    <mergeCell ref="D385:E385"/>
    <mergeCell ref="N105:R105"/>
    <mergeCell ref="N43:R43"/>
    <mergeCell ref="D257:E257"/>
    <mergeCell ref="A239:X239"/>
    <mergeCell ref="D86:E86"/>
    <mergeCell ref="D384:E384"/>
    <mergeCell ref="D151:E151"/>
    <mergeCell ref="N278:R278"/>
    <mergeCell ref="N107:R107"/>
    <mergeCell ref="D321:E321"/>
    <mergeCell ref="N365:T365"/>
    <mergeCell ref="N243:T243"/>
    <mergeCell ref="D215:E215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85:E85"/>
    <mergeCell ref="N379:R379"/>
    <mergeCell ref="N300:R300"/>
    <mergeCell ref="N183:R183"/>
    <mergeCell ref="Q470:Q471"/>
    <mergeCell ref="N469:O469"/>
    <mergeCell ref="N434:T434"/>
    <mergeCell ref="N428:T428"/>
    <mergeCell ref="D449:E449"/>
    <mergeCell ref="N415:T415"/>
    <mergeCell ref="N357:T357"/>
    <mergeCell ref="T470:T471"/>
    <mergeCell ref="M17:M18"/>
    <mergeCell ref="G17:G18"/>
    <mergeCell ref="D314:E314"/>
    <mergeCell ref="N364:T364"/>
    <mergeCell ref="N220:T220"/>
    <mergeCell ref="H10:L10"/>
    <mergeCell ref="A193:X193"/>
    <mergeCell ref="A46:X46"/>
    <mergeCell ref="N188:R188"/>
    <mergeCell ref="N66:R66"/>
    <mergeCell ref="N284:T284"/>
    <mergeCell ref="A283:M284"/>
    <mergeCell ref="N351:R351"/>
    <mergeCell ref="D288:E288"/>
    <mergeCell ref="N68:R68"/>
    <mergeCell ref="N295:R295"/>
    <mergeCell ref="N117:R117"/>
    <mergeCell ref="A313:X313"/>
    <mergeCell ref="N282:R282"/>
    <mergeCell ref="N353:R353"/>
    <mergeCell ref="D225:E225"/>
    <mergeCell ref="D200:E200"/>
    <mergeCell ref="N290:R290"/>
    <mergeCell ref="D292:E292"/>
    <mergeCell ref="A336:X336"/>
    <mergeCell ref="Z17:Z18"/>
    <mergeCell ref="N271:T271"/>
    <mergeCell ref="N100:T100"/>
    <mergeCell ref="S469:T469"/>
    <mergeCell ref="N111:R111"/>
    <mergeCell ref="D367:E367"/>
    <mergeCell ref="A32:M33"/>
    <mergeCell ref="D439:E439"/>
    <mergeCell ref="D317:E317"/>
    <mergeCell ref="D146:E146"/>
    <mergeCell ref="N119:R119"/>
    <mergeCell ref="N211:R211"/>
    <mergeCell ref="N162:R162"/>
    <mergeCell ref="D83:E83"/>
    <mergeCell ref="D143:E143"/>
    <mergeCell ref="N127:T127"/>
    <mergeCell ref="N177:R177"/>
    <mergeCell ref="N269:R269"/>
    <mergeCell ref="D256:E256"/>
    <mergeCell ref="D207:E207"/>
    <mergeCell ref="N191:T191"/>
    <mergeCell ref="N120:T120"/>
    <mergeCell ref="A458:X458"/>
    <mergeCell ref="A343:X343"/>
    <mergeCell ref="H1:O1"/>
    <mergeCell ref="A268:X268"/>
    <mergeCell ref="N345:R345"/>
    <mergeCell ref="N270:T270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A237:M238"/>
    <mergeCell ref="N296:T296"/>
    <mergeCell ref="D194:E194"/>
    <mergeCell ref="A287:X287"/>
    <mergeCell ref="A452:X452"/>
    <mergeCell ref="D299:E299"/>
    <mergeCell ref="A281:X281"/>
    <mergeCell ref="N206:R206"/>
    <mergeCell ref="D222:E222"/>
    <mergeCell ref="N35:R35"/>
    <mergeCell ref="N128:T128"/>
    <mergeCell ref="D39:E39"/>
    <mergeCell ref="N423:R423"/>
    <mergeCell ref="D418:E418"/>
    <mergeCell ref="N410:R410"/>
    <mergeCell ref="D393:E393"/>
    <mergeCell ref="N254:R254"/>
    <mergeCell ref="N147:T147"/>
    <mergeCell ref="N216:R216"/>
    <mergeCell ref="N59:T59"/>
    <mergeCell ref="N256:R256"/>
    <mergeCell ref="A212:M213"/>
    <mergeCell ref="D199:E199"/>
    <mergeCell ref="N109:R109"/>
    <mergeCell ref="N417:R417"/>
    <mergeCell ref="D227:E227"/>
    <mergeCell ref="N67:R67"/>
    <mergeCell ref="A332:X332"/>
    <mergeCell ref="N132:R132"/>
    <mergeCell ref="D333:E333"/>
    <mergeCell ref="H17:H18"/>
    <mergeCell ref="N161:R161"/>
    <mergeCell ref="N459:R459"/>
    <mergeCell ref="D204:E204"/>
    <mergeCell ref="A42:X42"/>
    <mergeCell ref="D198:E198"/>
    <mergeCell ref="N419:T419"/>
    <mergeCell ref="D269:E269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N283:T283"/>
    <mergeCell ref="A120:M121"/>
    <mergeCell ref="N112:T112"/>
    <mergeCell ref="D181:E181"/>
    <mergeCell ref="D273:E273"/>
    <mergeCell ref="N323:T323"/>
    <mergeCell ref="A380:M381"/>
    <mergeCell ref="N341:T34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A149:X149"/>
    <mergeCell ref="D438:E438"/>
    <mergeCell ref="A447:X447"/>
    <mergeCell ref="D425:E425"/>
    <mergeCell ref="N96:R96"/>
    <mergeCell ref="N408:R408"/>
    <mergeCell ref="D459:E459"/>
    <mergeCell ref="N432:R432"/>
    <mergeCell ref="N440:T440"/>
    <mergeCell ref="N429:T429"/>
    <mergeCell ref="D348:E348"/>
    <mergeCell ref="D56:E56"/>
    <mergeCell ref="N448:R448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455:T455"/>
    <mergeCell ref="N26:R26"/>
    <mergeCell ref="N249:T249"/>
    <mergeCell ref="A79:M80"/>
    <mergeCell ref="S470:S471"/>
    <mergeCell ref="N40:T40"/>
    <mergeCell ref="N405:R405"/>
    <mergeCell ref="N234:R234"/>
    <mergeCell ref="N184:R184"/>
    <mergeCell ref="D7:L7"/>
    <mergeCell ref="A330:M331"/>
    <mergeCell ref="A208:M209"/>
    <mergeCell ref="N171:R171"/>
    <mergeCell ref="B470:B471"/>
    <mergeCell ref="N79:T79"/>
    <mergeCell ref="A158:M159"/>
    <mergeCell ref="N115:R115"/>
    <mergeCell ref="N302:T302"/>
    <mergeCell ref="D254:E254"/>
    <mergeCell ref="D346:E346"/>
    <mergeCell ref="A89:M90"/>
    <mergeCell ref="N179:R179"/>
    <mergeCell ref="N414:T414"/>
    <mergeCell ref="A147:M148"/>
    <mergeCell ref="D125:E125"/>
    <mergeCell ref="I470:I471"/>
    <mergeCell ref="N140:R140"/>
    <mergeCell ref="D183:E183"/>
    <mergeCell ref="A192:X192"/>
    <mergeCell ref="A21:X21"/>
    <mergeCell ref="D444:E444"/>
    <mergeCell ref="D248:E248"/>
    <mergeCell ref="D104:E104"/>
    <mergeCell ref="N154:T154"/>
    <mergeCell ref="D340:E340"/>
    <mergeCell ref="N77:R77"/>
    <mergeCell ref="A129:X129"/>
    <mergeCell ref="N169:R169"/>
    <mergeCell ref="N263:R263"/>
    <mergeCell ref="N92:R92"/>
    <mergeCell ref="D371:E371"/>
    <mergeCell ref="A131:X131"/>
    <mergeCell ref="N229:R229"/>
    <mergeCell ref="N200:R200"/>
    <mergeCell ref="D43:E43"/>
    <mergeCell ref="N29:R29"/>
    <mergeCell ref="N401:T401"/>
    <mergeCell ref="D422:E422"/>
    <mergeCell ref="A190:M191"/>
    <mergeCell ref="T5:U5"/>
    <mergeCell ref="N374:R374"/>
    <mergeCell ref="N174:R174"/>
    <mergeCell ref="D119:E119"/>
    <mergeCell ref="D246:E246"/>
    <mergeCell ref="U17:U18"/>
    <mergeCell ref="N361:R361"/>
    <mergeCell ref="N261:T261"/>
    <mergeCell ref="D282:E282"/>
    <mergeCell ref="D111:E111"/>
    <mergeCell ref="N90:T90"/>
    <mergeCell ref="T6:U9"/>
    <mergeCell ref="N202:R202"/>
    <mergeCell ref="N258:R258"/>
    <mergeCell ref="N87:R87"/>
    <mergeCell ref="N329:R329"/>
    <mergeCell ref="D74:E74"/>
    <mergeCell ref="N31:R31"/>
    <mergeCell ref="D372:E372"/>
    <mergeCell ref="D201:E201"/>
    <mergeCell ref="D68:E68"/>
    <mergeCell ref="A34:X34"/>
    <mergeCell ref="D188:E188"/>
    <mergeCell ref="N168:R168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A265:M266"/>
    <mergeCell ref="A245:X245"/>
    <mergeCell ref="N185:T185"/>
    <mergeCell ref="D328:E328"/>
    <mergeCell ref="D157:E157"/>
    <mergeCell ref="A337:X337"/>
    <mergeCell ref="N136:T136"/>
    <mergeCell ref="A44:M45"/>
    <mergeCell ref="A402:X402"/>
    <mergeCell ref="N99:R99"/>
    <mergeCell ref="N74:R74"/>
    <mergeCell ref="A279:M280"/>
    <mergeCell ref="A470:A471"/>
    <mergeCell ref="D180:E180"/>
    <mergeCell ref="D9:E9"/>
    <mergeCell ref="D118:E118"/>
    <mergeCell ref="F9:G9"/>
    <mergeCell ref="A320:X320"/>
    <mergeCell ref="N289:R289"/>
    <mergeCell ref="D161:E16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A267:X267"/>
    <mergeCell ref="D350:E350"/>
    <mergeCell ref="N152:R152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N73:R73"/>
    <mergeCell ref="N371:R371"/>
    <mergeCell ref="A20:X20"/>
    <mergeCell ref="N431:R431"/>
    <mergeCell ref="A17:A18"/>
    <mergeCell ref="C17:C18"/>
    <mergeCell ref="K17:K18"/>
    <mergeCell ref="D103:E103"/>
    <mergeCell ref="N380:T380"/>
    <mergeCell ref="D230:E230"/>
    <mergeCell ref="N209:T209"/>
    <mergeCell ref="D339:E339"/>
    <mergeCell ref="D168:E168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21:X221"/>
    <mergeCell ref="A25:X25"/>
    <mergeCell ref="A368:M369"/>
    <mergeCell ref="A286:X286"/>
    <mergeCell ref="N158:T158"/>
    <mergeCell ref="N369:T369"/>
    <mergeCell ref="D27:E27"/>
    <mergeCell ref="N15:R16"/>
    <mergeCell ref="N375:T375"/>
    <mergeCell ref="D116:E116"/>
    <mergeCell ref="D352:E352"/>
    <mergeCell ref="N194:R194"/>
    <mergeCell ref="O11:P11"/>
    <mergeCell ref="N205:R205"/>
    <mergeCell ref="N314:R314"/>
    <mergeCell ref="D322:E322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D162:E162"/>
    <mergeCell ref="D327:E327"/>
    <mergeCell ref="D156:E156"/>
    <mergeCell ref="A262:X262"/>
    <mergeCell ref="N316:R316"/>
    <mergeCell ref="N372:R372"/>
    <mergeCell ref="N145:R145"/>
    <mergeCell ref="N443:R443"/>
    <mergeCell ref="D182:E182"/>
    <mergeCell ref="T12:U12"/>
    <mergeCell ref="N445:T445"/>
    <mergeCell ref="A404:X404"/>
    <mergeCell ref="N51:T51"/>
    <mergeCell ref="D72:E72"/>
    <mergeCell ref="A81:X81"/>
    <mergeCell ref="N276:T276"/>
    <mergeCell ref="D235:E235"/>
    <mergeCell ref="D255:E255"/>
    <mergeCell ref="A23:M24"/>
    <mergeCell ref="A357:M358"/>
    <mergeCell ref="N78:R78"/>
    <mergeCell ref="A260:M261"/>
    <mergeCell ref="N163:R163"/>
    <mergeCell ref="D109:E109"/>
    <mergeCell ref="N324:T324"/>
    <mergeCell ref="D345:E345"/>
    <mergeCell ref="N76:R76"/>
    <mergeCell ref="D409:E409"/>
    <mergeCell ref="D424:E424"/>
    <mergeCell ref="D132:E132"/>
    <mergeCell ref="D399:E399"/>
    <mergeCell ref="A383:X383"/>
    <mergeCell ref="D295:E295"/>
    <mergeCell ref="D1:F1"/>
    <mergeCell ref="J17:J18"/>
    <mergeCell ref="D82:E82"/>
    <mergeCell ref="L17:L18"/>
    <mergeCell ref="N219:T219"/>
    <mergeCell ref="D240:E240"/>
    <mergeCell ref="N226:R226"/>
    <mergeCell ref="A127:M128"/>
    <mergeCell ref="N65:R65"/>
    <mergeCell ref="N228:R228"/>
    <mergeCell ref="N17:R18"/>
    <mergeCell ref="N63:R63"/>
    <mergeCell ref="O6:P6"/>
    <mergeCell ref="N134:R134"/>
    <mergeCell ref="N50:R50"/>
    <mergeCell ref="D31:E31"/>
    <mergeCell ref="A233:X233"/>
    <mergeCell ref="D229:E229"/>
    <mergeCell ref="N208:T208"/>
    <mergeCell ref="N236:R236"/>
    <mergeCell ref="D77:E77"/>
    <mergeCell ref="D108:E108"/>
    <mergeCell ref="N223:R223"/>
    <mergeCell ref="N237:T237"/>
    <mergeCell ref="L470:L471"/>
    <mergeCell ref="N39:R39"/>
    <mergeCell ref="A91:X91"/>
    <mergeCell ref="D87:E87"/>
    <mergeCell ref="A219:M220"/>
    <mergeCell ref="D274:E274"/>
    <mergeCell ref="N116:R116"/>
    <mergeCell ref="D301:E301"/>
    <mergeCell ref="N352:R352"/>
    <mergeCell ref="N103:R103"/>
    <mergeCell ref="D224:E224"/>
    <mergeCell ref="N339:R339"/>
    <mergeCell ref="A155:X155"/>
    <mergeCell ref="D211:E211"/>
    <mergeCell ref="A400:M401"/>
    <mergeCell ref="N363:R363"/>
    <mergeCell ref="A457:X457"/>
    <mergeCell ref="N355:R355"/>
    <mergeCell ref="N305:R305"/>
    <mergeCell ref="N292:R292"/>
    <mergeCell ref="D329:E329"/>
    <mergeCell ref="N350:R350"/>
    <mergeCell ref="N250:T250"/>
    <mergeCell ref="N470:N471"/>
    <mergeCell ref="D5:E5"/>
    <mergeCell ref="N453:R453"/>
    <mergeCell ref="N222:R222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N335:T335"/>
    <mergeCell ref="D356:E356"/>
    <mergeCell ref="N75:R75"/>
    <mergeCell ref="A243:M244"/>
    <mergeCell ref="N444:R444"/>
    <mergeCell ref="N273:R273"/>
    <mergeCell ref="D316:E316"/>
    <mergeCell ref="A298:X298"/>
    <mergeCell ref="D145:E145"/>
    <mergeCell ref="D443:E443"/>
    <mergeCell ref="D8:L8"/>
    <mergeCell ref="I17:I18"/>
    <mergeCell ref="D141:E141"/>
    <mergeCell ref="D28:E28"/>
    <mergeCell ref="A100:M101"/>
    <mergeCell ref="D326:E326"/>
    <mergeCell ref="A231:M232"/>
    <mergeCell ref="A165:M16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N212:T212"/>
    <mergeCell ref="A312:X312"/>
    <mergeCell ref="A370:X370"/>
    <mergeCell ref="D178:E178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D379:E379"/>
    <mergeCell ref="AA17:AC18"/>
    <mergeCell ref="A388:X388"/>
    <mergeCell ref="A277:X277"/>
    <mergeCell ref="N279:T279"/>
    <mergeCell ref="D300:E300"/>
    <mergeCell ref="D139:E139"/>
    <mergeCell ref="N125:R125"/>
    <mergeCell ref="A285:X285"/>
    <mergeCell ref="N45:T45"/>
    <mergeCell ref="N387:T387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461:T461"/>
    <mergeCell ref="D142:E142"/>
    <mergeCell ref="D378:E378"/>
    <mergeCell ref="N49:R49"/>
    <mergeCell ref="D406:E406"/>
    <mergeCell ref="N280:T280"/>
    <mergeCell ref="N347:R347"/>
    <mergeCell ref="N176:R176"/>
    <mergeCell ref="N412:R412"/>
    <mergeCell ref="N64:R64"/>
    <mergeCell ref="N362:R362"/>
    <mergeCell ref="D259:E259"/>
    <mergeCell ref="A386:M387"/>
    <mergeCell ref="N349:R349"/>
    <mergeCell ref="H5:L5"/>
    <mergeCell ref="N409:R409"/>
    <mergeCell ref="N190:T190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N28:R28"/>
    <mergeCell ref="N392:R392"/>
    <mergeCell ref="D71:E71"/>
    <mergeCell ref="N121:T12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A160:X160"/>
    <mergeCell ref="D66:E66"/>
    <mergeCell ref="D126:E126"/>
    <mergeCell ref="N181:R181"/>
    <mergeCell ref="D197:E197"/>
    <mergeCell ref="D253:E253"/>
    <mergeCell ref="A377:X377"/>
    <mergeCell ref="N32:T32"/>
    <mergeCell ref="N330:T330"/>
    <mergeCell ref="D351:E351"/>
    <mergeCell ref="N159:T159"/>
    <mergeCell ref="D289:E289"/>
    <mergeCell ref="E470:E471"/>
    <mergeCell ref="A334:M335"/>
    <mergeCell ref="N24:T24"/>
    <mergeCell ref="H9:I9"/>
    <mergeCell ref="A296:M297"/>
    <mergeCell ref="N260:T260"/>
    <mergeCell ref="N89:T89"/>
    <mergeCell ref="N153:T153"/>
    <mergeCell ref="N264:R264"/>
    <mergeCell ref="N93:R93"/>
    <mergeCell ref="N391:R391"/>
    <mergeCell ref="D70:E70"/>
    <mergeCell ref="D263:E263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N144:R144"/>
    <mergeCell ref="N315:R315"/>
    <mergeCell ref="D423:E423"/>
    <mergeCell ref="D174:E174"/>
    <mergeCell ref="N451:T451"/>
    <mergeCell ref="D410:E410"/>
    <mergeCell ref="C469:F469"/>
    <mergeCell ref="A153:M154"/>
    <mergeCell ref="A36:M37"/>
    <mergeCell ref="A302:M303"/>
    <mergeCell ref="N172:R172"/>
    <mergeCell ref="N199:R199"/>
    <mergeCell ref="N446:T446"/>
    <mergeCell ref="D411:E411"/>
    <mergeCell ref="A122:X122"/>
    <mergeCell ref="N464:T464"/>
    <mergeCell ref="D454:E454"/>
    <mergeCell ref="N467:T467"/>
    <mergeCell ref="D172:E172"/>
    <mergeCell ref="N240:R240"/>
    <mergeCell ref="A445:M446"/>
    <mergeCell ref="N215:R215"/>
    <mergeCell ref="A436:X436"/>
    <mergeCell ref="N460:T46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9" spans="2:8" x14ac:dyDescent="0.2">
      <c r="B9" s="47" t="s">
        <v>652</v>
      </c>
      <c r="C9" s="47" t="s">
        <v>647</v>
      </c>
      <c r="D9" s="47"/>
      <c r="E9" s="47"/>
    </row>
    <row r="11" spans="2:8" x14ac:dyDescent="0.2">
      <c r="B11" s="47" t="s">
        <v>652</v>
      </c>
      <c r="C11" s="47" t="s">
        <v>650</v>
      </c>
      <c r="D11" s="47"/>
      <c r="E11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  <row r="21" spans="2:5" x14ac:dyDescent="0.2">
      <c r="B21" s="47" t="s">
        <v>661</v>
      </c>
      <c r="C21" s="47"/>
      <c r="D21" s="47"/>
      <c r="E21" s="47"/>
    </row>
    <row r="22" spans="2:5" x14ac:dyDescent="0.2">
      <c r="B22" s="47" t="s">
        <v>662</v>
      </c>
      <c r="C22" s="47"/>
      <c r="D22" s="47"/>
      <c r="E22" s="47"/>
    </row>
    <row r="23" spans="2:5" x14ac:dyDescent="0.2">
      <c r="B23" s="47" t="s">
        <v>663</v>
      </c>
      <c r="C23" s="47"/>
      <c r="D23" s="47"/>
      <c r="E23" s="47"/>
    </row>
  </sheetData>
  <sheetProtection algorithmName="SHA-512" hashValue="JLfqiuWXgv8wxmkzJShi4TMe/ysjsAMGhujiwTLnNIlIAaAd1jt5jnODO71/ayIseu5ppNqqrOL7kbS9/lav3A==" saltValue="n++3SpPZrgVhfXCM865y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