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39" i="1"/>
  <c r="V438" i="1"/>
  <c r="W437" i="1"/>
  <c r="X437" i="1" s="1"/>
  <c r="N437" i="1"/>
  <c r="W436" i="1"/>
  <c r="X436" i="1" s="1"/>
  <c r="X438" i="1" s="1"/>
  <c r="N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V425" i="1"/>
  <c r="V424" i="1"/>
  <c r="W423" i="1"/>
  <c r="X423" i="1" s="1"/>
  <c r="N423" i="1"/>
  <c r="W422" i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X394" i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N365" i="1"/>
  <c r="V363" i="1"/>
  <c r="V362" i="1"/>
  <c r="W361" i="1"/>
  <c r="X361" i="1" s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N349" i="1"/>
  <c r="V347" i="1"/>
  <c r="V346" i="1"/>
  <c r="W345" i="1"/>
  <c r="X345" i="1" s="1"/>
  <c r="N345" i="1"/>
  <c r="X344" i="1"/>
  <c r="X346" i="1" s="1"/>
  <c r="W344" i="1"/>
  <c r="N344" i="1"/>
  <c r="V340" i="1"/>
  <c r="W339" i="1"/>
  <c r="V339" i="1"/>
  <c r="X338" i="1"/>
  <c r="X339" i="1" s="1"/>
  <c r="W338" i="1"/>
  <c r="W340" i="1" s="1"/>
  <c r="N338" i="1"/>
  <c r="V336" i="1"/>
  <c r="V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9" i="1"/>
  <c r="V328" i="1"/>
  <c r="W327" i="1"/>
  <c r="X327" i="1" s="1"/>
  <c r="N327" i="1"/>
  <c r="W326" i="1"/>
  <c r="W328" i="1" s="1"/>
  <c r="N326" i="1"/>
  <c r="V324" i="1"/>
  <c r="V323" i="1"/>
  <c r="X322" i="1"/>
  <c r="W322" i="1"/>
  <c r="N322" i="1"/>
  <c r="W321" i="1"/>
  <c r="X321" i="1" s="1"/>
  <c r="N321" i="1"/>
  <c r="W320" i="1"/>
  <c r="X320" i="1" s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W305" i="1"/>
  <c r="X305" i="1" s="1"/>
  <c r="W304" i="1"/>
  <c r="X304" i="1" s="1"/>
  <c r="X307" i="1" s="1"/>
  <c r="N304" i="1"/>
  <c r="V302" i="1"/>
  <c r="V301" i="1"/>
  <c r="W300" i="1"/>
  <c r="X300" i="1" s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V289" i="1"/>
  <c r="V288" i="1"/>
  <c r="W287" i="1"/>
  <c r="W289" i="1" s="1"/>
  <c r="N287" i="1"/>
  <c r="V285" i="1"/>
  <c r="V284" i="1"/>
  <c r="W283" i="1"/>
  <c r="W285" i="1" s="1"/>
  <c r="N283" i="1"/>
  <c r="V281" i="1"/>
  <c r="V280" i="1"/>
  <c r="W279" i="1"/>
  <c r="X279" i="1" s="1"/>
  <c r="N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W220" i="1"/>
  <c r="X220" i="1" s="1"/>
  <c r="N220" i="1"/>
  <c r="V218" i="1"/>
  <c r="V217" i="1"/>
  <c r="W216" i="1"/>
  <c r="W218" i="1" s="1"/>
  <c r="N216" i="1"/>
  <c r="V214" i="1"/>
  <c r="V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W194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70" i="1" s="1"/>
  <c r="N165" i="1"/>
  <c r="V163" i="1"/>
  <c r="V162" i="1"/>
  <c r="W161" i="1"/>
  <c r="X161" i="1" s="1"/>
  <c r="N161" i="1"/>
  <c r="X160" i="1"/>
  <c r="X162" i="1" s="1"/>
  <c r="W160" i="1"/>
  <c r="V158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G477" i="1" s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W114" i="1"/>
  <c r="X114" i="1" s="1"/>
  <c r="N114" i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W86" i="1"/>
  <c r="X86" i="1" s="1"/>
  <c r="W85" i="1"/>
  <c r="X85" i="1" s="1"/>
  <c r="W84" i="1"/>
  <c r="X84" i="1" s="1"/>
  <c r="N84" i="1"/>
  <c r="W83" i="1"/>
  <c r="V81" i="1"/>
  <c r="V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47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467" i="1" s="1"/>
  <c r="V23" i="1"/>
  <c r="W22" i="1"/>
  <c r="W23" i="1" s="1"/>
  <c r="N22" i="1"/>
  <c r="H10" i="1"/>
  <c r="A9" i="1"/>
  <c r="A10" i="1" s="1"/>
  <c r="D7" i="1"/>
  <c r="O6" i="1"/>
  <c r="N2" i="1"/>
  <c r="W91" i="1" l="1"/>
  <c r="W103" i="1"/>
  <c r="W190" i="1"/>
  <c r="X224" i="1"/>
  <c r="X283" i="1"/>
  <c r="X284" i="1" s="1"/>
  <c r="W284" i="1"/>
  <c r="X287" i="1"/>
  <c r="X288" i="1" s="1"/>
  <c r="W288" i="1"/>
  <c r="W369" i="1"/>
  <c r="W446" i="1"/>
  <c r="V470" i="1"/>
  <c r="X369" i="1"/>
  <c r="X401" i="1"/>
  <c r="X22" i="1"/>
  <c r="X23" i="1" s="1"/>
  <c r="X26" i="1"/>
  <c r="X32" i="1" s="1"/>
  <c r="X93" i="1"/>
  <c r="X103" i="1" s="1"/>
  <c r="W117" i="1"/>
  <c r="W125" i="1"/>
  <c r="W131" i="1"/>
  <c r="H477" i="1"/>
  <c r="W162" i="1"/>
  <c r="X172" i="1"/>
  <c r="X189" i="1" s="1"/>
  <c r="X192" i="1"/>
  <c r="X194" i="1" s="1"/>
  <c r="W214" i="1"/>
  <c r="X216" i="1"/>
  <c r="X217" i="1" s="1"/>
  <c r="W217" i="1"/>
  <c r="W248" i="1"/>
  <c r="X326" i="1"/>
  <c r="X328" i="1" s="1"/>
  <c r="X365" i="1"/>
  <c r="W434" i="1"/>
  <c r="W433" i="1"/>
  <c r="X443" i="1"/>
  <c r="X445" i="1" s="1"/>
  <c r="W445" i="1"/>
  <c r="X59" i="1"/>
  <c r="X80" i="1"/>
  <c r="X116" i="1"/>
  <c r="X124" i="1"/>
  <c r="F9" i="1"/>
  <c r="J9" i="1"/>
  <c r="F10" i="1"/>
  <c r="W33" i="1"/>
  <c r="W37" i="1"/>
  <c r="W41" i="1"/>
  <c r="W45" i="1"/>
  <c r="W51" i="1"/>
  <c r="W60" i="1"/>
  <c r="W80" i="1"/>
  <c r="W90" i="1"/>
  <c r="W104" i="1"/>
  <c r="W116" i="1"/>
  <c r="W124" i="1"/>
  <c r="W132" i="1"/>
  <c r="W140" i="1"/>
  <c r="W151" i="1"/>
  <c r="W158" i="1"/>
  <c r="W163" i="1"/>
  <c r="W169" i="1"/>
  <c r="W189" i="1"/>
  <c r="W195" i="1"/>
  <c r="W213" i="1"/>
  <c r="W237" i="1"/>
  <c r="W242" i="1"/>
  <c r="X239" i="1"/>
  <c r="X242" i="1" s="1"/>
  <c r="W255" i="1"/>
  <c r="L477" i="1"/>
  <c r="W266" i="1"/>
  <c r="X258" i="1"/>
  <c r="X265" i="1" s="1"/>
  <c r="W265" i="1"/>
  <c r="W271" i="1"/>
  <c r="M477" i="1"/>
  <c r="W275" i="1"/>
  <c r="X274" i="1"/>
  <c r="X275" i="1" s="1"/>
  <c r="W276" i="1"/>
  <c r="W281" i="1"/>
  <c r="X278" i="1"/>
  <c r="X280" i="1" s="1"/>
  <c r="W301" i="1"/>
  <c r="W370" i="1"/>
  <c r="W373" i="1"/>
  <c r="X372" i="1"/>
  <c r="X373" i="1" s="1"/>
  <c r="W374" i="1"/>
  <c r="W385" i="1"/>
  <c r="X383" i="1"/>
  <c r="X385" i="1" s="1"/>
  <c r="W386" i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24" i="1"/>
  <c r="F477" i="1"/>
  <c r="O477" i="1"/>
  <c r="H9" i="1"/>
  <c r="W469" i="1"/>
  <c r="W468" i="1"/>
  <c r="V471" i="1"/>
  <c r="W24" i="1"/>
  <c r="X35" i="1"/>
  <c r="X36" i="1" s="1"/>
  <c r="X39" i="1"/>
  <c r="X40" i="1" s="1"/>
  <c r="X43" i="1"/>
  <c r="X44" i="1" s="1"/>
  <c r="X49" i="1"/>
  <c r="X51" i="1" s="1"/>
  <c r="W52" i="1"/>
  <c r="D477" i="1"/>
  <c r="W59" i="1"/>
  <c r="E477" i="1"/>
  <c r="W81" i="1"/>
  <c r="X83" i="1"/>
  <c r="X90" i="1" s="1"/>
  <c r="X128" i="1"/>
  <c r="X131" i="1" s="1"/>
  <c r="X136" i="1"/>
  <c r="X139" i="1" s="1"/>
  <c r="W139" i="1"/>
  <c r="X143" i="1"/>
  <c r="X151" i="1" s="1"/>
  <c r="W152" i="1"/>
  <c r="I477" i="1"/>
  <c r="W157" i="1"/>
  <c r="X165" i="1"/>
  <c r="X169" i="1" s="1"/>
  <c r="X198" i="1"/>
  <c r="X213" i="1" s="1"/>
  <c r="W224" i="1"/>
  <c r="W225" i="1"/>
  <c r="W236" i="1"/>
  <c r="X227" i="1"/>
  <c r="X236" i="1" s="1"/>
  <c r="W243" i="1"/>
  <c r="W249" i="1"/>
  <c r="W254" i="1"/>
  <c r="X251" i="1"/>
  <c r="X254" i="1" s="1"/>
  <c r="W270" i="1"/>
  <c r="W280" i="1"/>
  <c r="X301" i="1"/>
  <c r="P477" i="1"/>
  <c r="W439" i="1"/>
  <c r="W450" i="1"/>
  <c r="X448" i="1"/>
  <c r="X450" i="1" s="1"/>
  <c r="W451" i="1"/>
  <c r="W461" i="1"/>
  <c r="T477" i="1"/>
  <c r="W465" i="1"/>
  <c r="X464" i="1"/>
  <c r="X465" i="1" s="1"/>
  <c r="W466" i="1"/>
  <c r="B477" i="1"/>
  <c r="J477" i="1"/>
  <c r="S477" i="1"/>
  <c r="N477" i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Q477" i="1"/>
  <c r="W346" i="1"/>
  <c r="X472" i="1" l="1"/>
  <c r="W471" i="1"/>
  <c r="W467" i="1"/>
  <c r="W470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<sst xmlns="http://schemas.openxmlformats.org/spreadsheetml/2006/main" count="1993" uniqueCount="686">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</sst>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17"/>
      <c r="F1" s="317"/>
      <c r="G1" s="12" t="s">
        <v>1</v>
      </c>
      <c r="H1" s="449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32" t="s">
        <v>8</v>
      </c>
      <c r="B5" s="351"/>
      <c r="C5" s="352"/>
      <c r="D5" s="576"/>
      <c r="E5" s="577"/>
      <c r="F5" s="387" t="s">
        <v>9</v>
      </c>
      <c r="G5" s="352"/>
      <c r="H5" s="576" t="s">
        <v>685</v>
      </c>
      <c r="I5" s="624"/>
      <c r="J5" s="624"/>
      <c r="K5" s="624"/>
      <c r="L5" s="577"/>
      <c r="N5" s="24" t="s">
        <v>10</v>
      </c>
      <c r="O5" s="366">
        <v>45255</v>
      </c>
      <c r="P5" s="367"/>
      <c r="R5" s="356" t="s">
        <v>11</v>
      </c>
      <c r="S5" s="357"/>
      <c r="T5" s="507" t="s">
        <v>12</v>
      </c>
      <c r="U5" s="367"/>
      <c r="Z5" s="51"/>
      <c r="AA5" s="51"/>
      <c r="AB5" s="51"/>
    </row>
    <row r="6" spans="1:29" s="310" customFormat="1" ht="24" customHeight="1" x14ac:dyDescent="0.2">
      <c r="A6" s="532" t="s">
        <v>13</v>
      </c>
      <c r="B6" s="351"/>
      <c r="C6" s="352"/>
      <c r="D6" s="414" t="s">
        <v>14</v>
      </c>
      <c r="E6" s="415"/>
      <c r="F6" s="415"/>
      <c r="G6" s="415"/>
      <c r="H6" s="415"/>
      <c r="I6" s="415"/>
      <c r="J6" s="415"/>
      <c r="K6" s="415"/>
      <c r="L6" s="367"/>
      <c r="N6" s="24" t="s">
        <v>15</v>
      </c>
      <c r="O6" s="565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2" t="s">
        <v>16</v>
      </c>
      <c r="S6" s="357"/>
      <c r="T6" s="510" t="s">
        <v>17</v>
      </c>
      <c r="U6" s="511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77" t="str">
        <f>IFERROR(VLOOKUP(DeliveryAddress,Table,3,0),1)</f>
        <v>2</v>
      </c>
      <c r="E7" s="478"/>
      <c r="F7" s="478"/>
      <c r="G7" s="478"/>
      <c r="H7" s="478"/>
      <c r="I7" s="478"/>
      <c r="J7" s="478"/>
      <c r="K7" s="478"/>
      <c r="L7" s="455"/>
      <c r="N7" s="24"/>
      <c r="O7" s="42"/>
      <c r="P7" s="42"/>
      <c r="R7" s="319"/>
      <c r="S7" s="357"/>
      <c r="T7" s="512"/>
      <c r="U7" s="513"/>
      <c r="Z7" s="51"/>
      <c r="AA7" s="51"/>
      <c r="AB7" s="51"/>
    </row>
    <row r="8" spans="1:29" s="310" customFormat="1" ht="25.5" customHeight="1" x14ac:dyDescent="0.2">
      <c r="A8" s="341" t="s">
        <v>18</v>
      </c>
      <c r="B8" s="335"/>
      <c r="C8" s="33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404">
        <v>0.58333333333333337</v>
      </c>
      <c r="P8" s="367"/>
      <c r="R8" s="319"/>
      <c r="S8" s="357"/>
      <c r="T8" s="512"/>
      <c r="U8" s="513"/>
      <c r="Z8" s="51"/>
      <c r="AA8" s="51"/>
      <c r="AB8" s="51"/>
    </row>
    <row r="9" spans="1:29" s="310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12"/>
      <c r="E9" s="35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6"/>
      <c r="P9" s="367"/>
      <c r="R9" s="319"/>
      <c r="S9" s="357"/>
      <c r="T9" s="514"/>
      <c r="U9" s="51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12"/>
      <c r="E10" s="35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3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4"/>
      <c r="P10" s="367"/>
      <c r="S10" s="24" t="s">
        <v>22</v>
      </c>
      <c r="T10" s="632" t="s">
        <v>23</v>
      </c>
      <c r="U10" s="511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67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54"/>
      <c r="P12" s="455"/>
      <c r="Q12" s="23"/>
      <c r="S12" s="24"/>
      <c r="T12" s="317"/>
      <c r="U12" s="319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40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17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35</v>
      </c>
      <c r="B17" s="324" t="s">
        <v>36</v>
      </c>
      <c r="C17" s="538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562"/>
      <c r="P17" s="562"/>
      <c r="Q17" s="562"/>
      <c r="R17" s="325"/>
      <c r="S17" s="353" t="s">
        <v>48</v>
      </c>
      <c r="T17" s="352"/>
      <c r="U17" s="324" t="s">
        <v>49</v>
      </c>
      <c r="V17" s="324" t="s">
        <v>50</v>
      </c>
      <c r="W17" s="617" t="s">
        <v>51</v>
      </c>
      <c r="X17" s="324" t="s">
        <v>52</v>
      </c>
      <c r="Y17" s="338" t="s">
        <v>53</v>
      </c>
      <c r="Z17" s="338" t="s">
        <v>54</v>
      </c>
      <c r="AA17" s="338" t="s">
        <v>55</v>
      </c>
      <c r="AB17" s="612"/>
      <c r="AC17" s="613"/>
      <c r="AD17" s="544"/>
      <c r="BA17" s="605" t="s">
        <v>56</v>
      </c>
    </row>
    <row r="18" spans="1:53" ht="14.25" customHeight="1" x14ac:dyDescent="0.2">
      <c r="A18" s="332"/>
      <c r="B18" s="332"/>
      <c r="C18" s="332"/>
      <c r="D18" s="326"/>
      <c r="E18" s="327"/>
      <c r="F18" s="332"/>
      <c r="G18" s="332"/>
      <c r="H18" s="332"/>
      <c r="I18" s="332"/>
      <c r="J18" s="332"/>
      <c r="K18" s="332"/>
      <c r="L18" s="332"/>
      <c r="M18" s="332"/>
      <c r="N18" s="326"/>
      <c r="O18" s="563"/>
      <c r="P18" s="563"/>
      <c r="Q18" s="563"/>
      <c r="R18" s="327"/>
      <c r="S18" s="309" t="s">
        <v>57</v>
      </c>
      <c r="T18" s="309" t="s">
        <v>58</v>
      </c>
      <c r="U18" s="332"/>
      <c r="V18" s="332"/>
      <c r="W18" s="618"/>
      <c r="X18" s="332"/>
      <c r="Y18" s="339"/>
      <c r="Z18" s="339"/>
      <c r="AA18" s="614"/>
      <c r="AB18" s="615"/>
      <c r="AC18" s="616"/>
      <c r="AD18" s="545"/>
      <c r="BA18" s="319"/>
    </row>
    <row r="19" spans="1:53" ht="27.75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customHeight="1" x14ac:dyDescent="0.25">
      <c r="A20" s="340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customHeight="1" x14ac:dyDescent="0.25">
      <c r="A21" s="333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8">
        <v>4607091389258</v>
      </c>
      <c r="E22" s="323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8">
        <v>4607091383881</v>
      </c>
      <c r="E26" s="323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8">
        <v>4607091388237</v>
      </c>
      <c r="E27" s="323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8">
        <v>4607091383935</v>
      </c>
      <c r="E28" s="323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8">
        <v>4680115881853</v>
      </c>
      <c r="E29" s="323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8">
        <v>4607091383911</v>
      </c>
      <c r="E30" s="323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8">
        <v>4607091388244</v>
      </c>
      <c r="E31" s="323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34" t="s">
        <v>66</v>
      </c>
      <c r="O32" s="335"/>
      <c r="P32" s="335"/>
      <c r="Q32" s="335"/>
      <c r="R32" s="335"/>
      <c r="S32" s="335"/>
      <c r="T32" s="336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34" t="s">
        <v>66</v>
      </c>
      <c r="O33" s="335"/>
      <c r="P33" s="335"/>
      <c r="Q33" s="335"/>
      <c r="R33" s="335"/>
      <c r="S33" s="335"/>
      <c r="T33" s="336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8">
        <v>4607091388503</v>
      </c>
      <c r="E35" s="323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2">
        <v>0.55999999999999994</v>
      </c>
      <c r="W35" s="313">
        <f>IFERROR(IF(V35="",0,CEILING((V35/$H35),1)*$H35),"")</f>
        <v>0.6</v>
      </c>
      <c r="X35" s="36">
        <f>IFERROR(IF(W35=0,"",ROUNDUP(W35/H35,0)*0.00753),"")</f>
        <v>7.5300000000000002E-3</v>
      </c>
      <c r="Y35" s="56"/>
      <c r="Z35" s="57"/>
      <c r="AD35" s="58"/>
      <c r="BA35" s="66" t="s">
        <v>85</v>
      </c>
    </row>
    <row r="36" spans="1:53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34" t="s">
        <v>66</v>
      </c>
      <c r="O36" s="335"/>
      <c r="P36" s="335"/>
      <c r="Q36" s="335"/>
      <c r="R36" s="335"/>
      <c r="S36" s="335"/>
      <c r="T36" s="336"/>
      <c r="U36" s="37" t="s">
        <v>67</v>
      </c>
      <c r="V36" s="314">
        <f>IFERROR(V35/H35,"0")</f>
        <v>0.93333333333333324</v>
      </c>
      <c r="W36" s="314">
        <f>IFERROR(W35/H35,"0")</f>
        <v>1</v>
      </c>
      <c r="X36" s="314">
        <f>IFERROR(IF(X35="",0,X35),"0")</f>
        <v>7.5300000000000002E-3</v>
      </c>
      <c r="Y36" s="315"/>
      <c r="Z36" s="315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34" t="s">
        <v>66</v>
      </c>
      <c r="O37" s="335"/>
      <c r="P37" s="335"/>
      <c r="Q37" s="335"/>
      <c r="R37" s="335"/>
      <c r="S37" s="335"/>
      <c r="T37" s="336"/>
      <c r="U37" s="37" t="s">
        <v>65</v>
      </c>
      <c r="V37" s="314">
        <f>IFERROR(SUM(V35:V35),"0")</f>
        <v>0.55999999999999994</v>
      </c>
      <c r="W37" s="314">
        <f>IFERROR(SUM(W35:W35),"0")</f>
        <v>0.6</v>
      </c>
      <c r="X37" s="37"/>
      <c r="Y37" s="315"/>
      <c r="Z37" s="315"/>
    </row>
    <row r="38" spans="1:53" ht="14.25" customHeight="1" x14ac:dyDescent="0.25">
      <c r="A38" s="333" t="s">
        <v>86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8">
        <v>4607091388282</v>
      </c>
      <c r="E39" s="323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34" t="s">
        <v>66</v>
      </c>
      <c r="O40" s="335"/>
      <c r="P40" s="335"/>
      <c r="Q40" s="335"/>
      <c r="R40" s="335"/>
      <c r="S40" s="335"/>
      <c r="T40" s="336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34" t="s">
        <v>66</v>
      </c>
      <c r="O41" s="335"/>
      <c r="P41" s="335"/>
      <c r="Q41" s="335"/>
      <c r="R41" s="335"/>
      <c r="S41" s="335"/>
      <c r="T41" s="336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8">
        <v>4607091389111</v>
      </c>
      <c r="E43" s="323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2">
        <v>1</v>
      </c>
      <c r="W43" s="313">
        <f>IFERROR(IF(V43="",0,CEILING((V43/$H43),1)*$H43),"")</f>
        <v>1</v>
      </c>
      <c r="X43" s="36">
        <f>IFERROR(IF(W43=0,"",ROUNDUP(W43/H43,0)*0.00753),"")</f>
        <v>3.0120000000000001E-2</v>
      </c>
      <c r="Y43" s="56"/>
      <c r="Z43" s="57"/>
      <c r="AD43" s="58"/>
      <c r="BA43" s="68" t="s">
        <v>85</v>
      </c>
    </row>
    <row r="44" spans="1:53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34" t="s">
        <v>66</v>
      </c>
      <c r="O44" s="335"/>
      <c r="P44" s="335"/>
      <c r="Q44" s="335"/>
      <c r="R44" s="335"/>
      <c r="S44" s="335"/>
      <c r="T44" s="336"/>
      <c r="U44" s="37" t="s">
        <v>67</v>
      </c>
      <c r="V44" s="314">
        <f>IFERROR(V43/H43,"0")</f>
        <v>4</v>
      </c>
      <c r="W44" s="314">
        <f>IFERROR(W43/H43,"0")</f>
        <v>4</v>
      </c>
      <c r="X44" s="314">
        <f>IFERROR(IF(X43="",0,X43),"0")</f>
        <v>3.0120000000000001E-2</v>
      </c>
      <c r="Y44" s="315"/>
      <c r="Z44" s="315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34" t="s">
        <v>66</v>
      </c>
      <c r="O45" s="335"/>
      <c r="P45" s="335"/>
      <c r="Q45" s="335"/>
      <c r="R45" s="335"/>
      <c r="S45" s="335"/>
      <c r="T45" s="336"/>
      <c r="U45" s="37" t="s">
        <v>65</v>
      </c>
      <c r="V45" s="314">
        <f>IFERROR(SUM(V43:V43),"0")</f>
        <v>1</v>
      </c>
      <c r="W45" s="314">
        <f>IFERROR(SUM(W43:W43),"0")</f>
        <v>1</v>
      </c>
      <c r="X45" s="37"/>
      <c r="Y45" s="315"/>
      <c r="Z45" s="315"/>
    </row>
    <row r="46" spans="1:53" ht="27.75" customHeight="1" x14ac:dyDescent="0.2">
      <c r="A46" s="375" t="s">
        <v>93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48"/>
      <c r="Z46" s="48"/>
    </row>
    <row r="47" spans="1:53" ht="16.5" customHeight="1" x14ac:dyDescent="0.25">
      <c r="A47" s="340" t="s">
        <v>94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07"/>
      <c r="Z47" s="307"/>
    </row>
    <row r="48" spans="1:53" ht="14.25" customHeight="1" x14ac:dyDescent="0.25">
      <c r="A48" s="333" t="s">
        <v>95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8">
        <v>4680115881440</v>
      </c>
      <c r="E49" s="323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2">
        <v>220</v>
      </c>
      <c r="W49" s="313">
        <f>IFERROR(IF(V49="",0,CEILING((V49/$H49),1)*$H49),"")</f>
        <v>226.8</v>
      </c>
      <c r="X49" s="36">
        <f>IFERROR(IF(W49=0,"",ROUNDUP(W49/H49,0)*0.02175),"")</f>
        <v>0.45674999999999999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8">
        <v>4680115881433</v>
      </c>
      <c r="E50" s="323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34" t="s">
        <v>66</v>
      </c>
      <c r="O51" s="335"/>
      <c r="P51" s="335"/>
      <c r="Q51" s="335"/>
      <c r="R51" s="335"/>
      <c r="S51" s="335"/>
      <c r="T51" s="336"/>
      <c r="U51" s="37" t="s">
        <v>67</v>
      </c>
      <c r="V51" s="314">
        <f>IFERROR(V49/H49,"0")+IFERROR(V50/H50,"0")</f>
        <v>20.37037037037037</v>
      </c>
      <c r="W51" s="314">
        <f>IFERROR(W49/H49,"0")+IFERROR(W50/H50,"0")</f>
        <v>21</v>
      </c>
      <c r="X51" s="314">
        <f>IFERROR(IF(X49="",0,X49),"0")+IFERROR(IF(X50="",0,X50),"0")</f>
        <v>0.45674999999999999</v>
      </c>
      <c r="Y51" s="315"/>
      <c r="Z51" s="315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34" t="s">
        <v>66</v>
      </c>
      <c r="O52" s="335"/>
      <c r="P52" s="335"/>
      <c r="Q52" s="335"/>
      <c r="R52" s="335"/>
      <c r="S52" s="335"/>
      <c r="T52" s="336"/>
      <c r="U52" s="37" t="s">
        <v>65</v>
      </c>
      <c r="V52" s="314">
        <f>IFERROR(SUM(V49:V50),"0")</f>
        <v>220</v>
      </c>
      <c r="W52" s="314">
        <f>IFERROR(SUM(W49:W50),"0")</f>
        <v>226.8</v>
      </c>
      <c r="X52" s="37"/>
      <c r="Y52" s="315"/>
      <c r="Z52" s="315"/>
    </row>
    <row r="53" spans="1:53" ht="16.5" customHeight="1" x14ac:dyDescent="0.25">
      <c r="A53" s="340" t="s">
        <v>102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07"/>
      <c r="Z53" s="307"/>
    </row>
    <row r="54" spans="1:53" ht="14.25" customHeight="1" x14ac:dyDescent="0.25">
      <c r="A54" s="333" t="s">
        <v>103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8">
        <v>4680115881426</v>
      </c>
      <c r="E55" s="323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8">
        <v>4680115881426</v>
      </c>
      <c r="E56" s="323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1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8">
        <v>4680115881419</v>
      </c>
      <c r="E57" s="323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8">
        <v>4680115881525</v>
      </c>
      <c r="E58" s="323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4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34" t="s">
        <v>66</v>
      </c>
      <c r="O59" s="335"/>
      <c r="P59" s="335"/>
      <c r="Q59" s="335"/>
      <c r="R59" s="335"/>
      <c r="S59" s="335"/>
      <c r="T59" s="336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34" t="s">
        <v>66</v>
      </c>
      <c r="O60" s="335"/>
      <c r="P60" s="335"/>
      <c r="Q60" s="335"/>
      <c r="R60" s="335"/>
      <c r="S60" s="335"/>
      <c r="T60" s="336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40" t="s">
        <v>93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07"/>
      <c r="Z61" s="307"/>
    </row>
    <row r="62" spans="1:53" ht="14.25" customHeight="1" x14ac:dyDescent="0.25">
      <c r="A62" s="333" t="s">
        <v>103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8">
        <v>4607091382945</v>
      </c>
      <c r="E63" s="323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6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8">
        <v>4607091385670</v>
      </c>
      <c r="E64" s="323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8">
        <v>4680115881327</v>
      </c>
      <c r="E65" s="323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8">
        <v>4680115882133</v>
      </c>
      <c r="E66" s="323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8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8">
        <v>4607091382952</v>
      </c>
      <c r="E67" s="323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8">
        <v>4607091385687</v>
      </c>
      <c r="E68" s="323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8">
        <v>4680115882539</v>
      </c>
      <c r="E69" s="323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8">
        <v>4607091384604</v>
      </c>
      <c r="E70" s="323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8">
        <v>4680115880283</v>
      </c>
      <c r="E71" s="323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8">
        <v>4680115881518</v>
      </c>
      <c r="E72" s="323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2">
        <v>5</v>
      </c>
      <c r="W72" s="313">
        <f t="shared" si="2"/>
        <v>8</v>
      </c>
      <c r="X72" s="36">
        <f t="shared" si="3"/>
        <v>1.874E-2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8">
        <v>4680115881303</v>
      </c>
      <c r="E73" s="323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8">
        <v>4680115882577</v>
      </c>
      <c r="E74" s="323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8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8">
        <v>4680115882720</v>
      </c>
      <c r="E75" s="323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0" t="s">
        <v>146</v>
      </c>
      <c r="O75" s="322"/>
      <c r="P75" s="322"/>
      <c r="Q75" s="322"/>
      <c r="R75" s="323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8">
        <v>4607091388466</v>
      </c>
      <c r="E76" s="323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2"/>
      <c r="P76" s="322"/>
      <c r="Q76" s="322"/>
      <c r="R76" s="323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8">
        <v>4680115880269</v>
      </c>
      <c r="E77" s="323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2"/>
      <c r="P77" s="322"/>
      <c r="Q77" s="322"/>
      <c r="R77" s="323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8">
        <v>4680115880429</v>
      </c>
      <c r="E78" s="323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2">
        <v>7</v>
      </c>
      <c r="W78" s="313">
        <f t="shared" si="2"/>
        <v>9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8">
        <v>4680115881457</v>
      </c>
      <c r="E79" s="323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34" t="s">
        <v>66</v>
      </c>
      <c r="O80" s="335"/>
      <c r="P80" s="335"/>
      <c r="Q80" s="335"/>
      <c r="R80" s="335"/>
      <c r="S80" s="335"/>
      <c r="T80" s="336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2.8055555555555554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4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3.7479999999999999E-2</v>
      </c>
      <c r="Y80" s="315"/>
      <c r="Z80" s="315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34" t="s">
        <v>66</v>
      </c>
      <c r="O81" s="335"/>
      <c r="P81" s="335"/>
      <c r="Q81" s="335"/>
      <c r="R81" s="335"/>
      <c r="S81" s="335"/>
      <c r="T81" s="336"/>
      <c r="U81" s="37" t="s">
        <v>65</v>
      </c>
      <c r="V81" s="314">
        <f>IFERROR(SUM(V63:V79),"0")</f>
        <v>12</v>
      </c>
      <c r="W81" s="314">
        <f>IFERROR(SUM(W63:W79),"0")</f>
        <v>17</v>
      </c>
      <c r="X81" s="37"/>
      <c r="Y81" s="315"/>
      <c r="Z81" s="315"/>
    </row>
    <row r="82" spans="1:53" ht="14.25" customHeight="1" x14ac:dyDescent="0.25">
      <c r="A82" s="333" t="s">
        <v>95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8">
        <v>4607091384789</v>
      </c>
      <c r="E83" s="323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9" t="s">
        <v>157</v>
      </c>
      <c r="O83" s="322"/>
      <c r="P83" s="322"/>
      <c r="Q83" s="322"/>
      <c r="R83" s="323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8">
        <v>4680115881488</v>
      </c>
      <c r="E84" s="323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2">
        <v>45</v>
      </c>
      <c r="W84" s="313">
        <f t="shared" si="4"/>
        <v>54</v>
      </c>
      <c r="X84" s="36">
        <f>IFERROR(IF(W84=0,"",ROUNDUP(W84/H84,0)*0.02175),"")</f>
        <v>0.10874999999999999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8">
        <v>4607091384765</v>
      </c>
      <c r="E85" s="323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1" t="s">
        <v>162</v>
      </c>
      <c r="O85" s="322"/>
      <c r="P85" s="322"/>
      <c r="Q85" s="322"/>
      <c r="R85" s="323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8">
        <v>4680115882751</v>
      </c>
      <c r="E86" s="323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0" t="s">
        <v>165</v>
      </c>
      <c r="O86" s="322"/>
      <c r="P86" s="322"/>
      <c r="Q86" s="322"/>
      <c r="R86" s="323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8">
        <v>4680115882775</v>
      </c>
      <c r="E87" s="323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498" t="s">
        <v>169</v>
      </c>
      <c r="O87" s="322"/>
      <c r="P87" s="322"/>
      <c r="Q87" s="322"/>
      <c r="R87" s="323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8">
        <v>4680115880658</v>
      </c>
      <c r="E88" s="323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8">
        <v>4607091381962</v>
      </c>
      <c r="E89" s="323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2"/>
      <c r="P89" s="322"/>
      <c r="Q89" s="322"/>
      <c r="R89" s="323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34" t="s">
        <v>66</v>
      </c>
      <c r="O90" s="335"/>
      <c r="P90" s="335"/>
      <c r="Q90" s="335"/>
      <c r="R90" s="335"/>
      <c r="S90" s="335"/>
      <c r="T90" s="336"/>
      <c r="U90" s="37" t="s">
        <v>67</v>
      </c>
      <c r="V90" s="314">
        <f>IFERROR(V83/H83,"0")+IFERROR(V84/H84,"0")+IFERROR(V85/H85,"0")+IFERROR(V86/H86,"0")+IFERROR(V87/H87,"0")+IFERROR(V88/H88,"0")+IFERROR(V89/H89,"0")</f>
        <v>4.1666666666666661</v>
      </c>
      <c r="W90" s="314">
        <f>IFERROR(W83/H83,"0")+IFERROR(W84/H84,"0")+IFERROR(W85/H85,"0")+IFERROR(W86/H86,"0")+IFERROR(W87/H87,"0")+IFERROR(W88/H88,"0")+IFERROR(W89/H89,"0")</f>
        <v>5</v>
      </c>
      <c r="X90" s="314">
        <f>IFERROR(IF(X83="",0,X83),"0")+IFERROR(IF(X84="",0,X84),"0")+IFERROR(IF(X85="",0,X85),"0")+IFERROR(IF(X86="",0,X86),"0")+IFERROR(IF(X87="",0,X87),"0")+IFERROR(IF(X88="",0,X88),"0")+IFERROR(IF(X89="",0,X89),"0")</f>
        <v>0.10874999999999999</v>
      </c>
      <c r="Y90" s="315"/>
      <c r="Z90" s="315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34" t="s">
        <v>66</v>
      </c>
      <c r="O91" s="335"/>
      <c r="P91" s="335"/>
      <c r="Q91" s="335"/>
      <c r="R91" s="335"/>
      <c r="S91" s="335"/>
      <c r="T91" s="336"/>
      <c r="U91" s="37" t="s">
        <v>65</v>
      </c>
      <c r="V91" s="314">
        <f>IFERROR(SUM(V83:V89),"0")</f>
        <v>45</v>
      </c>
      <c r="W91" s="314">
        <f>IFERROR(SUM(W83:W89),"0")</f>
        <v>54</v>
      </c>
      <c r="X91" s="37"/>
      <c r="Y91" s="315"/>
      <c r="Z91" s="315"/>
    </row>
    <row r="92" spans="1:53" ht="14.25" customHeight="1" x14ac:dyDescent="0.25">
      <c r="A92" s="333" t="s">
        <v>60</v>
      </c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8">
        <v>4607091387667</v>
      </c>
      <c r="E93" s="323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8">
        <v>4607091387636</v>
      </c>
      <c r="E94" s="323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8">
        <v>4607091384727</v>
      </c>
      <c r="E95" s="323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2">
        <v>12</v>
      </c>
      <c r="W95" s="313">
        <f t="shared" si="5"/>
        <v>14.399999999999999</v>
      </c>
      <c r="X95" s="36">
        <f>IFERROR(IF(W95=0,"",ROUNDUP(W95/H95,0)*0.01196),"")</f>
        <v>3.5880000000000002E-2</v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8">
        <v>4607091386745</v>
      </c>
      <c r="E96" s="323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8">
        <v>4607091382426</v>
      </c>
      <c r="E97" s="323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8">
        <v>4607091386547</v>
      </c>
      <c r="E98" s="323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8">
        <v>4607091384734</v>
      </c>
      <c r="E99" s="323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2"/>
      <c r="P99" s="322"/>
      <c r="Q99" s="322"/>
      <c r="R99" s="323"/>
      <c r="S99" s="34"/>
      <c r="T99" s="34"/>
      <c r="U99" s="35" t="s">
        <v>65</v>
      </c>
      <c r="V99" s="312">
        <v>7</v>
      </c>
      <c r="W99" s="313">
        <f t="shared" si="5"/>
        <v>8.4</v>
      </c>
      <c r="X99" s="36">
        <f>IFERROR(IF(W99=0,"",ROUNDUP(W99/H99,0)*0.00502),"")</f>
        <v>2.0080000000000001E-2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8">
        <v>4607091382464</v>
      </c>
      <c r="E100" s="323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28">
        <v>4680115883444</v>
      </c>
      <c r="E101" s="323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192</v>
      </c>
      <c r="O101" s="322"/>
      <c r="P101" s="322"/>
      <c r="Q101" s="322"/>
      <c r="R101" s="323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28">
        <v>4680115883444</v>
      </c>
      <c r="E102" s="323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2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34" t="s">
        <v>66</v>
      </c>
      <c r="O103" s="335"/>
      <c r="P103" s="335"/>
      <c r="Q103" s="335"/>
      <c r="R103" s="335"/>
      <c r="S103" s="335"/>
      <c r="T103" s="336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5.833333333333333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7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5.5960000000000003E-2</v>
      </c>
      <c r="Y103" s="315"/>
      <c r="Z103" s="315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34" t="s">
        <v>66</v>
      </c>
      <c r="O104" s="335"/>
      <c r="P104" s="335"/>
      <c r="Q104" s="335"/>
      <c r="R104" s="335"/>
      <c r="S104" s="335"/>
      <c r="T104" s="336"/>
      <c r="U104" s="37" t="s">
        <v>65</v>
      </c>
      <c r="V104" s="314">
        <f>IFERROR(SUM(V93:V102),"0")</f>
        <v>19</v>
      </c>
      <c r="W104" s="314">
        <f>IFERROR(SUM(W93:W102),"0")</f>
        <v>22.799999999999997</v>
      </c>
      <c r="X104" s="37"/>
      <c r="Y104" s="315"/>
      <c r="Z104" s="315"/>
    </row>
    <row r="105" spans="1:53" ht="14.25" customHeight="1" x14ac:dyDescent="0.25">
      <c r="A105" s="333" t="s">
        <v>68</v>
      </c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8">
        <v>4607091386967</v>
      </c>
      <c r="E106" s="323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28" t="s">
        <v>196</v>
      </c>
      <c r="O106" s="322"/>
      <c r="P106" s="322"/>
      <c r="Q106" s="322"/>
      <c r="R106" s="323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8">
        <v>4607091386967</v>
      </c>
      <c r="E107" s="323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3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8">
        <v>4607091385304</v>
      </c>
      <c r="E108" s="323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201</v>
      </c>
      <c r="O108" s="322"/>
      <c r="P108" s="322"/>
      <c r="Q108" s="322"/>
      <c r="R108" s="323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8">
        <v>4607091386264</v>
      </c>
      <c r="E109" s="323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2"/>
      <c r="P109" s="322"/>
      <c r="Q109" s="322"/>
      <c r="R109" s="323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28">
        <v>4680115882584</v>
      </c>
      <c r="E110" s="323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206</v>
      </c>
      <c r="O110" s="322"/>
      <c r="P110" s="322"/>
      <c r="Q110" s="322"/>
      <c r="R110" s="323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28">
        <v>4607091385731</v>
      </c>
      <c r="E111" s="323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444" t="s">
        <v>209</v>
      </c>
      <c r="O111" s="322"/>
      <c r="P111" s="322"/>
      <c r="Q111" s="322"/>
      <c r="R111" s="323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28">
        <v>4680115880214</v>
      </c>
      <c r="E112" s="323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627" t="s">
        <v>212</v>
      </c>
      <c r="O112" s="322"/>
      <c r="P112" s="322"/>
      <c r="Q112" s="322"/>
      <c r="R112" s="323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28">
        <v>4680115880894</v>
      </c>
      <c r="E113" s="323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608" t="s">
        <v>215</v>
      </c>
      <c r="O113" s="322"/>
      <c r="P113" s="322"/>
      <c r="Q113" s="322"/>
      <c r="R113" s="323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28">
        <v>4607091385427</v>
      </c>
      <c r="E114" s="323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2"/>
      <c r="P114" s="322"/>
      <c r="Q114" s="322"/>
      <c r="R114" s="323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28">
        <v>4680115882645</v>
      </c>
      <c r="E115" s="323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80" t="s">
        <v>220</v>
      </c>
      <c r="O115" s="322"/>
      <c r="P115" s="322"/>
      <c r="Q115" s="322"/>
      <c r="R115" s="323"/>
      <c r="S115" s="34"/>
      <c r="T115" s="34"/>
      <c r="U115" s="35" t="s">
        <v>65</v>
      </c>
      <c r="V115" s="312">
        <v>1.8</v>
      </c>
      <c r="W115" s="313">
        <f t="shared" si="6"/>
        <v>1.8</v>
      </c>
      <c r="X115" s="36">
        <f>IFERROR(IF(W115=0,"",ROUNDUP(W115/H115,0)*0.00753),"")</f>
        <v>7.5300000000000002E-3</v>
      </c>
      <c r="Y115" s="56"/>
      <c r="Z115" s="57"/>
      <c r="AD115" s="58"/>
      <c r="BA115" s="118" t="s">
        <v>1</v>
      </c>
    </row>
    <row r="116" spans="1:53" x14ac:dyDescent="0.2">
      <c r="A116" s="318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34" t="s">
        <v>66</v>
      </c>
      <c r="O116" s="335"/>
      <c r="P116" s="335"/>
      <c r="Q116" s="335"/>
      <c r="R116" s="335"/>
      <c r="S116" s="335"/>
      <c r="T116" s="336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1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1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7.5300000000000002E-3</v>
      </c>
      <c r="Y116" s="315"/>
      <c r="Z116" s="315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34" t="s">
        <v>66</v>
      </c>
      <c r="O117" s="335"/>
      <c r="P117" s="335"/>
      <c r="Q117" s="335"/>
      <c r="R117" s="335"/>
      <c r="S117" s="335"/>
      <c r="T117" s="336"/>
      <c r="U117" s="37" t="s">
        <v>65</v>
      </c>
      <c r="V117" s="314">
        <f>IFERROR(SUM(V106:V115),"0")</f>
        <v>1.8</v>
      </c>
      <c r="W117" s="314">
        <f>IFERROR(SUM(W106:W115),"0")</f>
        <v>1.8</v>
      </c>
      <c r="X117" s="37"/>
      <c r="Y117" s="315"/>
      <c r="Z117" s="315"/>
    </row>
    <row r="118" spans="1:53" ht="14.25" customHeight="1" x14ac:dyDescent="0.25">
      <c r="A118" s="333" t="s">
        <v>221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28">
        <v>4607091383065</v>
      </c>
      <c r="E119" s="323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2"/>
      <c r="P119" s="322"/>
      <c r="Q119" s="322"/>
      <c r="R119" s="323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28">
        <v>4680115881532</v>
      </c>
      <c r="E120" s="323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2"/>
      <c r="P120" s="322"/>
      <c r="Q120" s="322"/>
      <c r="R120" s="323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28">
        <v>4680115882652</v>
      </c>
      <c r="E121" s="323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9" t="s">
        <v>228</v>
      </c>
      <c r="O121" s="322"/>
      <c r="P121" s="322"/>
      <c r="Q121" s="322"/>
      <c r="R121" s="323"/>
      <c r="S121" s="34"/>
      <c r="T121" s="34"/>
      <c r="U121" s="35" t="s">
        <v>65</v>
      </c>
      <c r="V121" s="312">
        <v>2</v>
      </c>
      <c r="W121" s="313">
        <f>IFERROR(IF(V121="",0,CEILING((V121/$H121),1)*$H121),"")</f>
        <v>3.96</v>
      </c>
      <c r="X121" s="36">
        <f>IFERROR(IF(W121=0,"",ROUNDUP(W121/H121,0)*0.00753),"")</f>
        <v>1.506E-2</v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28">
        <v>4680115880238</v>
      </c>
      <c r="E122" s="323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2"/>
      <c r="P122" s="322"/>
      <c r="Q122" s="322"/>
      <c r="R122" s="323"/>
      <c r="S122" s="34"/>
      <c r="T122" s="34"/>
      <c r="U122" s="35" t="s">
        <v>65</v>
      </c>
      <c r="V122" s="312">
        <v>2</v>
      </c>
      <c r="W122" s="313">
        <f>IFERROR(IF(V122="",0,CEILING((V122/$H122),1)*$H122),"")</f>
        <v>3.96</v>
      </c>
      <c r="X122" s="36">
        <f>IFERROR(IF(W122=0,"",ROUNDUP(W122/H122,0)*0.00753),"")</f>
        <v>1.506E-2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28">
        <v>4680115881464</v>
      </c>
      <c r="E123" s="323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8" t="s">
        <v>233</v>
      </c>
      <c r="O123" s="322"/>
      <c r="P123" s="322"/>
      <c r="Q123" s="322"/>
      <c r="R123" s="323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34" t="s">
        <v>66</v>
      </c>
      <c r="O124" s="335"/>
      <c r="P124" s="335"/>
      <c r="Q124" s="335"/>
      <c r="R124" s="335"/>
      <c r="S124" s="335"/>
      <c r="T124" s="336"/>
      <c r="U124" s="37" t="s">
        <v>67</v>
      </c>
      <c r="V124" s="314">
        <f>IFERROR(V119/H119,"0")+IFERROR(V120/H120,"0")+IFERROR(V121/H121,"0")+IFERROR(V122/H122,"0")+IFERROR(V123/H123,"0")</f>
        <v>2.0202020202020203</v>
      </c>
      <c r="W124" s="314">
        <f>IFERROR(W119/H119,"0")+IFERROR(W120/H120,"0")+IFERROR(W121/H121,"0")+IFERROR(W122/H122,"0")+IFERROR(W123/H123,"0")</f>
        <v>4</v>
      </c>
      <c r="X124" s="314">
        <f>IFERROR(IF(X119="",0,X119),"0")+IFERROR(IF(X120="",0,X120),"0")+IFERROR(IF(X121="",0,X121),"0")+IFERROR(IF(X122="",0,X122),"0")+IFERROR(IF(X123="",0,X123),"0")</f>
        <v>3.0120000000000001E-2</v>
      </c>
      <c r="Y124" s="315"/>
      <c r="Z124" s="315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34" t="s">
        <v>66</v>
      </c>
      <c r="O125" s="335"/>
      <c r="P125" s="335"/>
      <c r="Q125" s="335"/>
      <c r="R125" s="335"/>
      <c r="S125" s="335"/>
      <c r="T125" s="336"/>
      <c r="U125" s="37" t="s">
        <v>65</v>
      </c>
      <c r="V125" s="314">
        <f>IFERROR(SUM(V119:V123),"0")</f>
        <v>4</v>
      </c>
      <c r="W125" s="314">
        <f>IFERROR(SUM(W119:W123),"0")</f>
        <v>7.92</v>
      </c>
      <c r="X125" s="37"/>
      <c r="Y125" s="315"/>
      <c r="Z125" s="315"/>
    </row>
    <row r="126" spans="1:53" ht="16.5" customHeight="1" x14ac:dyDescent="0.25">
      <c r="A126" s="340" t="s">
        <v>234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07"/>
      <c r="Z126" s="307"/>
    </row>
    <row r="127" spans="1:53" ht="14.25" customHeight="1" x14ac:dyDescent="0.25">
      <c r="A127" s="333" t="s">
        <v>68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28">
        <v>4607091385168</v>
      </c>
      <c r="E128" s="323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590" t="s">
        <v>237</v>
      </c>
      <c r="O128" s="322"/>
      <c r="P128" s="322"/>
      <c r="Q128" s="322"/>
      <c r="R128" s="323"/>
      <c r="S128" s="34"/>
      <c r="T128" s="34"/>
      <c r="U128" s="35" t="s">
        <v>65</v>
      </c>
      <c r="V128" s="312">
        <v>110</v>
      </c>
      <c r="W128" s="313">
        <f>IFERROR(IF(V128="",0,CEILING((V128/$H128),1)*$H128),"")</f>
        <v>117.60000000000001</v>
      </c>
      <c r="X128" s="36">
        <f>IFERROR(IF(W128=0,"",ROUNDUP(W128/H128,0)*0.02175),"")</f>
        <v>0.30449999999999999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28">
        <v>4607091383256</v>
      </c>
      <c r="E129" s="323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2"/>
      <c r="P129" s="322"/>
      <c r="Q129" s="322"/>
      <c r="R129" s="323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28">
        <v>4607091385748</v>
      </c>
      <c r="E130" s="323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2"/>
      <c r="P130" s="322"/>
      <c r="Q130" s="322"/>
      <c r="R130" s="323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34" t="s">
        <v>66</v>
      </c>
      <c r="O131" s="335"/>
      <c r="P131" s="335"/>
      <c r="Q131" s="335"/>
      <c r="R131" s="335"/>
      <c r="S131" s="335"/>
      <c r="T131" s="336"/>
      <c r="U131" s="37" t="s">
        <v>67</v>
      </c>
      <c r="V131" s="314">
        <f>IFERROR(V128/H128,"0")+IFERROR(V129/H129,"0")+IFERROR(V130/H130,"0")</f>
        <v>13.095238095238095</v>
      </c>
      <c r="W131" s="314">
        <f>IFERROR(W128/H128,"0")+IFERROR(W129/H129,"0")+IFERROR(W130/H130,"0")</f>
        <v>14</v>
      </c>
      <c r="X131" s="314">
        <f>IFERROR(IF(X128="",0,X128),"0")+IFERROR(IF(X129="",0,X129),"0")+IFERROR(IF(X130="",0,X130),"0")</f>
        <v>0.30449999999999999</v>
      </c>
      <c r="Y131" s="315"/>
      <c r="Z131" s="315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34" t="s">
        <v>66</v>
      </c>
      <c r="O132" s="335"/>
      <c r="P132" s="335"/>
      <c r="Q132" s="335"/>
      <c r="R132" s="335"/>
      <c r="S132" s="335"/>
      <c r="T132" s="336"/>
      <c r="U132" s="37" t="s">
        <v>65</v>
      </c>
      <c r="V132" s="314">
        <f>IFERROR(SUM(V128:V130),"0")</f>
        <v>110</v>
      </c>
      <c r="W132" s="314">
        <f>IFERROR(SUM(W128:W130),"0")</f>
        <v>117.60000000000001</v>
      </c>
      <c r="X132" s="37"/>
      <c r="Y132" s="315"/>
      <c r="Z132" s="315"/>
    </row>
    <row r="133" spans="1:53" ht="27.75" customHeight="1" x14ac:dyDescent="0.2">
      <c r="A133" s="375" t="s">
        <v>242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48"/>
      <c r="Z133" s="48"/>
    </row>
    <row r="134" spans="1:53" ht="16.5" customHeight="1" x14ac:dyDescent="0.25">
      <c r="A134" s="340" t="s">
        <v>243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07"/>
      <c r="Z134" s="307"/>
    </row>
    <row r="135" spans="1:53" ht="14.25" customHeight="1" x14ac:dyDescent="0.25">
      <c r="A135" s="333" t="s">
        <v>103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28">
        <v>4607091383423</v>
      </c>
      <c r="E136" s="323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2"/>
      <c r="P136" s="322"/>
      <c r="Q136" s="322"/>
      <c r="R136" s="323"/>
      <c r="S136" s="34"/>
      <c r="T136" s="34"/>
      <c r="U136" s="35" t="s">
        <v>65</v>
      </c>
      <c r="V136" s="312">
        <v>16</v>
      </c>
      <c r="W136" s="313">
        <f>IFERROR(IF(V136="",0,CEILING((V136/$H136),1)*$H136),"")</f>
        <v>21.6</v>
      </c>
      <c r="X136" s="36">
        <f>IFERROR(IF(W136=0,"",ROUNDUP(W136/H136,0)*0.02175),"")</f>
        <v>4.3499999999999997E-2</v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28">
        <v>4607091381405</v>
      </c>
      <c r="E137" s="323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2"/>
      <c r="P137" s="322"/>
      <c r="Q137" s="322"/>
      <c r="R137" s="323"/>
      <c r="S137" s="34"/>
      <c r="T137" s="34"/>
      <c r="U137" s="35" t="s">
        <v>65</v>
      </c>
      <c r="V137" s="312">
        <v>17</v>
      </c>
      <c r="W137" s="313">
        <f>IFERROR(IF(V137="",0,CEILING((V137/$H137),1)*$H137),"")</f>
        <v>21.6</v>
      </c>
      <c r="X137" s="36">
        <f>IFERROR(IF(W137=0,"",ROUNDUP(W137/H137,0)*0.02175),"")</f>
        <v>4.3499999999999997E-2</v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28">
        <v>4607091386516</v>
      </c>
      <c r="E138" s="323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34" t="s">
        <v>66</v>
      </c>
      <c r="O139" s="335"/>
      <c r="P139" s="335"/>
      <c r="Q139" s="335"/>
      <c r="R139" s="335"/>
      <c r="S139" s="335"/>
      <c r="T139" s="336"/>
      <c r="U139" s="37" t="s">
        <v>67</v>
      </c>
      <c r="V139" s="314">
        <f>IFERROR(V136/H136,"0")+IFERROR(V137/H137,"0")+IFERROR(V138/H138,"0")</f>
        <v>3.0555555555555554</v>
      </c>
      <c r="W139" s="314">
        <f>IFERROR(W136/H136,"0")+IFERROR(W137/H137,"0")+IFERROR(W138/H138,"0")</f>
        <v>4</v>
      </c>
      <c r="X139" s="314">
        <f>IFERROR(IF(X136="",0,X136),"0")+IFERROR(IF(X137="",0,X137),"0")+IFERROR(IF(X138="",0,X138),"0")</f>
        <v>8.6999999999999994E-2</v>
      </c>
      <c r="Y139" s="315"/>
      <c r="Z139" s="315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34" t="s">
        <v>66</v>
      </c>
      <c r="O140" s="335"/>
      <c r="P140" s="335"/>
      <c r="Q140" s="335"/>
      <c r="R140" s="335"/>
      <c r="S140" s="335"/>
      <c r="T140" s="336"/>
      <c r="U140" s="37" t="s">
        <v>65</v>
      </c>
      <c r="V140" s="314">
        <f>IFERROR(SUM(V136:V138),"0")</f>
        <v>33</v>
      </c>
      <c r="W140" s="314">
        <f>IFERROR(SUM(W136:W138),"0")</f>
        <v>43.2</v>
      </c>
      <c r="X140" s="37"/>
      <c r="Y140" s="315"/>
      <c r="Z140" s="315"/>
    </row>
    <row r="141" spans="1:53" ht="16.5" customHeight="1" x14ac:dyDescent="0.25">
      <c r="A141" s="340" t="s">
        <v>250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07"/>
      <c r="Z141" s="307"/>
    </row>
    <row r="142" spans="1:53" ht="14.25" customHeight="1" x14ac:dyDescent="0.25">
      <c r="A142" s="333" t="s">
        <v>60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28">
        <v>4680115880993</v>
      </c>
      <c r="E143" s="323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2"/>
      <c r="P143" s="322"/>
      <c r="Q143" s="322"/>
      <c r="R143" s="323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28">
        <v>4680115881761</v>
      </c>
      <c r="E144" s="323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28">
        <v>4680115881563</v>
      </c>
      <c r="E145" s="323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28">
        <v>4680115880986</v>
      </c>
      <c r="E146" s="323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3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2"/>
      <c r="P146" s="322"/>
      <c r="Q146" s="322"/>
      <c r="R146" s="323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28">
        <v>4680115880207</v>
      </c>
      <c r="E147" s="323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28">
        <v>4680115881785</v>
      </c>
      <c r="E148" s="323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28">
        <v>4680115881679</v>
      </c>
      <c r="E149" s="323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2"/>
      <c r="P149" s="322"/>
      <c r="Q149" s="322"/>
      <c r="R149" s="323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28">
        <v>4680115880191</v>
      </c>
      <c r="E150" s="323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34" t="s">
        <v>66</v>
      </c>
      <c r="O151" s="335"/>
      <c r="P151" s="335"/>
      <c r="Q151" s="335"/>
      <c r="R151" s="335"/>
      <c r="S151" s="335"/>
      <c r="T151" s="336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34" t="s">
        <v>66</v>
      </c>
      <c r="O152" s="335"/>
      <c r="P152" s="335"/>
      <c r="Q152" s="335"/>
      <c r="R152" s="335"/>
      <c r="S152" s="335"/>
      <c r="T152" s="336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40" t="s">
        <v>267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07"/>
      <c r="Z153" s="307"/>
    </row>
    <row r="154" spans="1:53" ht="14.25" customHeight="1" x14ac:dyDescent="0.25">
      <c r="A154" s="333" t="s">
        <v>103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28">
        <v>4680115881402</v>
      </c>
      <c r="E155" s="323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23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28">
        <v>4680115881396</v>
      </c>
      <c r="E156" s="323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23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34" t="s">
        <v>66</v>
      </c>
      <c r="O157" s="335"/>
      <c r="P157" s="335"/>
      <c r="Q157" s="335"/>
      <c r="R157" s="335"/>
      <c r="S157" s="335"/>
      <c r="T157" s="33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34" t="s">
        <v>66</v>
      </c>
      <c r="O158" s="335"/>
      <c r="P158" s="335"/>
      <c r="Q158" s="335"/>
      <c r="R158" s="335"/>
      <c r="S158" s="335"/>
      <c r="T158" s="33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3" t="s">
        <v>95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28">
        <v>4680115882935</v>
      </c>
      <c r="E160" s="323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380" t="s">
        <v>274</v>
      </c>
      <c r="O160" s="322"/>
      <c r="P160" s="322"/>
      <c r="Q160" s="322"/>
      <c r="R160" s="323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28">
        <v>4680115880764</v>
      </c>
      <c r="E161" s="323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23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34" t="s">
        <v>66</v>
      </c>
      <c r="O162" s="335"/>
      <c r="P162" s="335"/>
      <c r="Q162" s="335"/>
      <c r="R162" s="335"/>
      <c r="S162" s="335"/>
      <c r="T162" s="33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34" t="s">
        <v>66</v>
      </c>
      <c r="O163" s="335"/>
      <c r="P163" s="335"/>
      <c r="Q163" s="335"/>
      <c r="R163" s="335"/>
      <c r="S163" s="335"/>
      <c r="T163" s="33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3" t="s">
        <v>60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28">
        <v>4680115882683</v>
      </c>
      <c r="E165" s="323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2">
        <v>800</v>
      </c>
      <c r="W165" s="313">
        <f>IFERROR(IF(V165="",0,CEILING((V165/$H165),1)*$H165),"")</f>
        <v>804.6</v>
      </c>
      <c r="X165" s="36">
        <f>IFERROR(IF(W165=0,"",ROUNDUP(W165/H165,0)*0.00937),"")</f>
        <v>1.3961299999999999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28">
        <v>4680115882690</v>
      </c>
      <c r="E166" s="323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23"/>
      <c r="S166" s="34"/>
      <c r="T166" s="34"/>
      <c r="U166" s="35" t="s">
        <v>65</v>
      </c>
      <c r="V166" s="312">
        <v>745</v>
      </c>
      <c r="W166" s="313">
        <f>IFERROR(IF(V166="",0,CEILING((V166/$H166),1)*$H166),"")</f>
        <v>745.2</v>
      </c>
      <c r="X166" s="36">
        <f>IFERROR(IF(W166=0,"",ROUNDUP(W166/H166,0)*0.00937),"")</f>
        <v>1.2930599999999999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28">
        <v>4680115882669</v>
      </c>
      <c r="E167" s="323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23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28">
        <v>4680115882676</v>
      </c>
      <c r="E168" s="323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2">
        <v>21</v>
      </c>
      <c r="W168" s="313">
        <f>IFERROR(IF(V168="",0,CEILING((V168/$H168),1)*$H168),"")</f>
        <v>21.6</v>
      </c>
      <c r="X168" s="36">
        <f>IFERROR(IF(W168=0,"",ROUNDUP(W168/H168,0)*0.00937),"")</f>
        <v>3.7479999999999999E-2</v>
      </c>
      <c r="Y168" s="56"/>
      <c r="Z168" s="57"/>
      <c r="AD168" s="58"/>
      <c r="BA168" s="145" t="s">
        <v>1</v>
      </c>
    </row>
    <row r="169" spans="1:53" x14ac:dyDescent="0.2">
      <c r="A169" s="318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34" t="s">
        <v>66</v>
      </c>
      <c r="O169" s="335"/>
      <c r="P169" s="335"/>
      <c r="Q169" s="335"/>
      <c r="R169" s="335"/>
      <c r="S169" s="335"/>
      <c r="T169" s="336"/>
      <c r="U169" s="37" t="s">
        <v>67</v>
      </c>
      <c r="V169" s="314">
        <f>IFERROR(V165/H165,"0")+IFERROR(V166/H166,"0")+IFERROR(V167/H167,"0")+IFERROR(V168/H168,"0")</f>
        <v>290</v>
      </c>
      <c r="W169" s="314">
        <f>IFERROR(W165/H165,"0")+IFERROR(W166/H166,"0")+IFERROR(W167/H167,"0")+IFERROR(W168/H168,"0")</f>
        <v>291</v>
      </c>
      <c r="X169" s="314">
        <f>IFERROR(IF(X165="",0,X165),"0")+IFERROR(IF(X166="",0,X166),"0")+IFERROR(IF(X167="",0,X167),"0")+IFERROR(IF(X168="",0,X168),"0")</f>
        <v>2.7266699999999999</v>
      </c>
      <c r="Y169" s="315"/>
      <c r="Z169" s="315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34" t="s">
        <v>66</v>
      </c>
      <c r="O170" s="335"/>
      <c r="P170" s="335"/>
      <c r="Q170" s="335"/>
      <c r="R170" s="335"/>
      <c r="S170" s="335"/>
      <c r="T170" s="336"/>
      <c r="U170" s="37" t="s">
        <v>65</v>
      </c>
      <c r="V170" s="314">
        <f>IFERROR(SUM(V165:V168),"0")</f>
        <v>1566</v>
      </c>
      <c r="W170" s="314">
        <f>IFERROR(SUM(W165:W168),"0")</f>
        <v>1571.4</v>
      </c>
      <c r="X170" s="37"/>
      <c r="Y170" s="315"/>
      <c r="Z170" s="315"/>
    </row>
    <row r="171" spans="1:53" ht="14.25" customHeight="1" x14ac:dyDescent="0.25">
      <c r="A171" s="333" t="s">
        <v>68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28">
        <v>4680115881556</v>
      </c>
      <c r="E172" s="323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23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28">
        <v>4680115880573</v>
      </c>
      <c r="E173" s="323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9" t="s">
        <v>289</v>
      </c>
      <c r="O173" s="322"/>
      <c r="P173" s="322"/>
      <c r="Q173" s="322"/>
      <c r="R173" s="323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28">
        <v>4680115881594</v>
      </c>
      <c r="E174" s="323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23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28">
        <v>4680115881587</v>
      </c>
      <c r="E175" s="323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5" t="s">
        <v>294</v>
      </c>
      <c r="O175" s="322"/>
      <c r="P175" s="322"/>
      <c r="Q175" s="322"/>
      <c r="R175" s="323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28">
        <v>4680115880962</v>
      </c>
      <c r="E176" s="323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23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28">
        <v>4680115881617</v>
      </c>
      <c r="E177" s="323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4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23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28">
        <v>4680115881228</v>
      </c>
      <c r="E178" s="323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20" t="s">
        <v>301</v>
      </c>
      <c r="O178" s="322"/>
      <c r="P178" s="322"/>
      <c r="Q178" s="322"/>
      <c r="R178" s="323"/>
      <c r="S178" s="34"/>
      <c r="T178" s="34"/>
      <c r="U178" s="35" t="s">
        <v>65</v>
      </c>
      <c r="V178" s="312">
        <v>152</v>
      </c>
      <c r="W178" s="313">
        <f t="shared" si="8"/>
        <v>153.6</v>
      </c>
      <c r="X178" s="36">
        <f>IFERROR(IF(W178=0,"",ROUNDUP(W178/H178,0)*0.00753),"")</f>
        <v>0.48192000000000002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28">
        <v>4680115881037</v>
      </c>
      <c r="E179" s="323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2" t="s">
        <v>304</v>
      </c>
      <c r="O179" s="322"/>
      <c r="P179" s="322"/>
      <c r="Q179" s="322"/>
      <c r="R179" s="323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28">
        <v>4680115881211</v>
      </c>
      <c r="E180" s="323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2">
        <v>184</v>
      </c>
      <c r="W180" s="313">
        <f t="shared" si="8"/>
        <v>184.79999999999998</v>
      </c>
      <c r="X180" s="36">
        <f>IFERROR(IF(W180=0,"",ROUNDUP(W180/H180,0)*0.00753),"")</f>
        <v>0.57981000000000005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28">
        <v>4680115881020</v>
      </c>
      <c r="E181" s="323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23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28">
        <v>4680115882195</v>
      </c>
      <c r="E182" s="323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23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28">
        <v>4680115882607</v>
      </c>
      <c r="E183" s="323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28">
        <v>4680115880092</v>
      </c>
      <c r="E184" s="323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23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28">
        <v>4680115880221</v>
      </c>
      <c r="E185" s="323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28">
        <v>4680115882942</v>
      </c>
      <c r="E186" s="323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28">
        <v>4680115880504</v>
      </c>
      <c r="E187" s="323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23"/>
      <c r="S187" s="34"/>
      <c r="T187" s="34"/>
      <c r="U187" s="35" t="s">
        <v>65</v>
      </c>
      <c r="V187" s="312">
        <v>520</v>
      </c>
      <c r="W187" s="313">
        <f t="shared" si="8"/>
        <v>520.79999999999995</v>
      </c>
      <c r="X187" s="36">
        <f t="shared" si="9"/>
        <v>1.63401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28">
        <v>4680115882164</v>
      </c>
      <c r="E188" s="323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2">
        <v>300</v>
      </c>
      <c r="W188" s="313">
        <f t="shared" si="8"/>
        <v>300</v>
      </c>
      <c r="X188" s="36">
        <f t="shared" si="9"/>
        <v>0.94125000000000003</v>
      </c>
      <c r="Y188" s="56"/>
      <c r="Z188" s="57"/>
      <c r="AD188" s="58"/>
      <c r="BA188" s="162" t="s">
        <v>1</v>
      </c>
    </row>
    <row r="189" spans="1:53" x14ac:dyDescent="0.2">
      <c r="A189" s="318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34" t="s">
        <v>66</v>
      </c>
      <c r="O189" s="335"/>
      <c r="P189" s="335"/>
      <c r="Q189" s="335"/>
      <c r="R189" s="335"/>
      <c r="S189" s="335"/>
      <c r="T189" s="33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481.66666666666669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483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3.6369899999999999</v>
      </c>
      <c r="Y189" s="315"/>
      <c r="Z189" s="315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34" t="s">
        <v>66</v>
      </c>
      <c r="O190" s="335"/>
      <c r="P190" s="335"/>
      <c r="Q190" s="335"/>
      <c r="R190" s="335"/>
      <c r="S190" s="335"/>
      <c r="T190" s="336"/>
      <c r="U190" s="37" t="s">
        <v>65</v>
      </c>
      <c r="V190" s="314">
        <f>IFERROR(SUM(V172:V188),"0")</f>
        <v>1156</v>
      </c>
      <c r="W190" s="314">
        <f>IFERROR(SUM(W172:W188),"0")</f>
        <v>1159.1999999999998</v>
      </c>
      <c r="X190" s="37"/>
      <c r="Y190" s="315"/>
      <c r="Z190" s="315"/>
    </row>
    <row r="191" spans="1:53" ht="14.25" customHeight="1" x14ac:dyDescent="0.25">
      <c r="A191" s="333" t="s">
        <v>221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28">
        <v>4680115880801</v>
      </c>
      <c r="E192" s="323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2"/>
      <c r="P192" s="322"/>
      <c r="Q192" s="322"/>
      <c r="R192" s="323"/>
      <c r="S192" s="34"/>
      <c r="T192" s="34"/>
      <c r="U192" s="35" t="s">
        <v>65</v>
      </c>
      <c r="V192" s="312">
        <v>78</v>
      </c>
      <c r="W192" s="313">
        <f>IFERROR(IF(V192="",0,CEILING((V192/$H192),1)*$H192),"")</f>
        <v>79.2</v>
      </c>
      <c r="X192" s="36">
        <f>IFERROR(IF(W192=0,"",ROUNDUP(W192/H192,0)*0.00753),"")</f>
        <v>0.24849000000000002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28">
        <v>4680115880818</v>
      </c>
      <c r="E193" s="323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2"/>
      <c r="P193" s="322"/>
      <c r="Q193" s="322"/>
      <c r="R193" s="323"/>
      <c r="S193" s="34"/>
      <c r="T193" s="34"/>
      <c r="U193" s="35" t="s">
        <v>65</v>
      </c>
      <c r="V193" s="312">
        <v>195</v>
      </c>
      <c r="W193" s="313">
        <f>IFERROR(IF(V193="",0,CEILING((V193/$H193),1)*$H193),"")</f>
        <v>196.79999999999998</v>
      </c>
      <c r="X193" s="36">
        <f>IFERROR(IF(W193=0,"",ROUNDUP(W193/H193,0)*0.00753),"")</f>
        <v>0.61746000000000001</v>
      </c>
      <c r="Y193" s="56"/>
      <c r="Z193" s="57"/>
      <c r="AD193" s="58"/>
      <c r="BA193" s="164" t="s">
        <v>1</v>
      </c>
    </row>
    <row r="194" spans="1:53" x14ac:dyDescent="0.2">
      <c r="A194" s="318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34" t="s">
        <v>66</v>
      </c>
      <c r="O194" s="335"/>
      <c r="P194" s="335"/>
      <c r="Q194" s="335"/>
      <c r="R194" s="335"/>
      <c r="S194" s="335"/>
      <c r="T194" s="336"/>
      <c r="U194" s="37" t="s">
        <v>67</v>
      </c>
      <c r="V194" s="314">
        <f>IFERROR(V192/H192,"0")+IFERROR(V193/H193,"0")</f>
        <v>113.75</v>
      </c>
      <c r="W194" s="314">
        <f>IFERROR(W192/H192,"0")+IFERROR(W193/H193,"0")</f>
        <v>115</v>
      </c>
      <c r="X194" s="314">
        <f>IFERROR(IF(X192="",0,X192),"0")+IFERROR(IF(X193="",0,X193),"0")</f>
        <v>0.86595</v>
      </c>
      <c r="Y194" s="315"/>
      <c r="Z194" s="315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34" t="s">
        <v>66</v>
      </c>
      <c r="O195" s="335"/>
      <c r="P195" s="335"/>
      <c r="Q195" s="335"/>
      <c r="R195" s="335"/>
      <c r="S195" s="335"/>
      <c r="T195" s="336"/>
      <c r="U195" s="37" t="s">
        <v>65</v>
      </c>
      <c r="V195" s="314">
        <f>IFERROR(SUM(V192:V193),"0")</f>
        <v>273</v>
      </c>
      <c r="W195" s="314">
        <f>IFERROR(SUM(W192:W193),"0")</f>
        <v>276</v>
      </c>
      <c r="X195" s="37"/>
      <c r="Y195" s="315"/>
      <c r="Z195" s="315"/>
    </row>
    <row r="196" spans="1:53" ht="16.5" customHeight="1" x14ac:dyDescent="0.25">
      <c r="A196" s="340" t="s">
        <v>327</v>
      </c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07"/>
      <c r="Z196" s="307"/>
    </row>
    <row r="197" spans="1:53" ht="14.25" customHeight="1" x14ac:dyDescent="0.25">
      <c r="A197" s="333" t="s">
        <v>103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28">
        <v>4607091387445</v>
      </c>
      <c r="E198" s="323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2"/>
      <c r="P198" s="322"/>
      <c r="Q198" s="322"/>
      <c r="R198" s="323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28">
        <v>4607091386004</v>
      </c>
      <c r="E199" s="323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28">
        <v>4607091386004</v>
      </c>
      <c r="E200" s="323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2"/>
      <c r="P200" s="322"/>
      <c r="Q200" s="322"/>
      <c r="R200" s="323"/>
      <c r="S200" s="34"/>
      <c r="T200" s="34"/>
      <c r="U200" s="35" t="s">
        <v>65</v>
      </c>
      <c r="V200" s="312">
        <v>5</v>
      </c>
      <c r="W200" s="313">
        <f t="shared" si="10"/>
        <v>10.8</v>
      </c>
      <c r="X200" s="36">
        <f>IFERROR(IF(W200=0,"",ROUNDUP(W200/H200,0)*0.02175),"")</f>
        <v>2.1749999999999999E-2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28">
        <v>4607091386073</v>
      </c>
      <c r="E201" s="323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28">
        <v>4607091387322</v>
      </c>
      <c r="E202" s="323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28">
        <v>4607091387322</v>
      </c>
      <c r="E203" s="323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28">
        <v>4607091387377</v>
      </c>
      <c r="E204" s="323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28">
        <v>4607091387353</v>
      </c>
      <c r="E205" s="323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28">
        <v>4607091386011</v>
      </c>
      <c r="E206" s="323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28">
        <v>4607091387308</v>
      </c>
      <c r="E207" s="323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28">
        <v>4607091387339</v>
      </c>
      <c r="E208" s="323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28">
        <v>4680115882638</v>
      </c>
      <c r="E209" s="323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2"/>
      <c r="P209" s="322"/>
      <c r="Q209" s="322"/>
      <c r="R209" s="323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28">
        <v>4680115881938</v>
      </c>
      <c r="E210" s="323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2"/>
      <c r="P210" s="322"/>
      <c r="Q210" s="322"/>
      <c r="R210" s="323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28">
        <v>4607091387346</v>
      </c>
      <c r="E211" s="323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28">
        <v>4607091389807</v>
      </c>
      <c r="E212" s="323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34" t="s">
        <v>66</v>
      </c>
      <c r="O213" s="335"/>
      <c r="P213" s="335"/>
      <c r="Q213" s="335"/>
      <c r="R213" s="335"/>
      <c r="S213" s="335"/>
      <c r="T213" s="336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0.46296296296296291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1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2.1749999999999999E-2</v>
      </c>
      <c r="Y213" s="315"/>
      <c r="Z213" s="315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34" t="s">
        <v>66</v>
      </c>
      <c r="O214" s="335"/>
      <c r="P214" s="335"/>
      <c r="Q214" s="335"/>
      <c r="R214" s="335"/>
      <c r="S214" s="335"/>
      <c r="T214" s="336"/>
      <c r="U214" s="37" t="s">
        <v>65</v>
      </c>
      <c r="V214" s="314">
        <f>IFERROR(SUM(V198:V212),"0")</f>
        <v>5</v>
      </c>
      <c r="W214" s="314">
        <f>IFERROR(SUM(W198:W212),"0")</f>
        <v>10.8</v>
      </c>
      <c r="X214" s="37"/>
      <c r="Y214" s="315"/>
      <c r="Z214" s="315"/>
    </row>
    <row r="215" spans="1:53" ht="14.25" customHeight="1" x14ac:dyDescent="0.25">
      <c r="A215" s="333" t="s">
        <v>95</v>
      </c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8">
        <v>4680115881914</v>
      </c>
      <c r="E216" s="323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2"/>
      <c r="P216" s="322"/>
      <c r="Q216" s="322"/>
      <c r="R216" s="323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34" t="s">
        <v>66</v>
      </c>
      <c r="O217" s="335"/>
      <c r="P217" s="335"/>
      <c r="Q217" s="335"/>
      <c r="R217" s="335"/>
      <c r="S217" s="335"/>
      <c r="T217" s="336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34" t="s">
        <v>66</v>
      </c>
      <c r="O218" s="335"/>
      <c r="P218" s="335"/>
      <c r="Q218" s="335"/>
      <c r="R218" s="335"/>
      <c r="S218" s="335"/>
      <c r="T218" s="336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8">
        <v>4607091387193</v>
      </c>
      <c r="E220" s="323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8">
        <v>4607091387230</v>
      </c>
      <c r="E221" s="323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2"/>
      <c r="P221" s="322"/>
      <c r="Q221" s="322"/>
      <c r="R221" s="323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8">
        <v>4607091387285</v>
      </c>
      <c r="E222" s="323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2">
        <v>4</v>
      </c>
      <c r="W222" s="313">
        <f>IFERROR(IF(V222="",0,CEILING((V222/$H222),1)*$H222),"")</f>
        <v>4.2</v>
      </c>
      <c r="X222" s="36">
        <f>IFERROR(IF(W222=0,"",ROUNDUP(W222/H222,0)*0.00502),"")</f>
        <v>1.004E-2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8">
        <v>4607091389845</v>
      </c>
      <c r="E223" s="323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5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34" t="s">
        <v>66</v>
      </c>
      <c r="O224" s="335"/>
      <c r="P224" s="335"/>
      <c r="Q224" s="335"/>
      <c r="R224" s="335"/>
      <c r="S224" s="335"/>
      <c r="T224" s="336"/>
      <c r="U224" s="37" t="s">
        <v>67</v>
      </c>
      <c r="V224" s="314">
        <f>IFERROR(V220/H220,"0")+IFERROR(V221/H221,"0")+IFERROR(V222/H222,"0")+IFERROR(V223/H223,"0")</f>
        <v>1.9047619047619047</v>
      </c>
      <c r="W224" s="314">
        <f>IFERROR(W220/H220,"0")+IFERROR(W221/H221,"0")+IFERROR(W222/H222,"0")+IFERROR(W223/H223,"0")</f>
        <v>2</v>
      </c>
      <c r="X224" s="314">
        <f>IFERROR(IF(X220="",0,X220),"0")+IFERROR(IF(X221="",0,X221),"0")+IFERROR(IF(X222="",0,X222),"0")+IFERROR(IF(X223="",0,X223),"0")</f>
        <v>1.004E-2</v>
      </c>
      <c r="Y224" s="315"/>
      <c r="Z224" s="315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34" t="s">
        <v>66</v>
      </c>
      <c r="O225" s="335"/>
      <c r="P225" s="335"/>
      <c r="Q225" s="335"/>
      <c r="R225" s="335"/>
      <c r="S225" s="335"/>
      <c r="T225" s="336"/>
      <c r="U225" s="37" t="s">
        <v>65</v>
      </c>
      <c r="V225" s="314">
        <f>IFERROR(SUM(V220:V223),"0")</f>
        <v>4</v>
      </c>
      <c r="W225" s="314">
        <f>IFERROR(SUM(W220:W223),"0")</f>
        <v>4.2</v>
      </c>
      <c r="X225" s="37"/>
      <c r="Y225" s="315"/>
      <c r="Z225" s="315"/>
    </row>
    <row r="226" spans="1:53" ht="14.25" customHeight="1" x14ac:dyDescent="0.25">
      <c r="A226" s="333" t="s">
        <v>68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8">
        <v>4607091387766</v>
      </c>
      <c r="E227" s="323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2"/>
      <c r="P227" s="322"/>
      <c r="Q227" s="322"/>
      <c r="R227" s="323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8">
        <v>4607091387957</v>
      </c>
      <c r="E228" s="323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2"/>
      <c r="P228" s="322"/>
      <c r="Q228" s="322"/>
      <c r="R228" s="323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8">
        <v>4607091387964</v>
      </c>
      <c r="E229" s="323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2"/>
      <c r="P229" s="322"/>
      <c r="Q229" s="322"/>
      <c r="R229" s="323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8">
        <v>4680115883604</v>
      </c>
      <c r="E230" s="323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3" t="s">
        <v>374</v>
      </c>
      <c r="O230" s="322"/>
      <c r="P230" s="322"/>
      <c r="Q230" s="322"/>
      <c r="R230" s="323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8">
        <v>4680115883567</v>
      </c>
      <c r="E231" s="323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9" t="s">
        <v>377</v>
      </c>
      <c r="O231" s="322"/>
      <c r="P231" s="322"/>
      <c r="Q231" s="322"/>
      <c r="R231" s="323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8">
        <v>4607091381672</v>
      </c>
      <c r="E232" s="323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2"/>
      <c r="P232" s="322"/>
      <c r="Q232" s="322"/>
      <c r="R232" s="323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8">
        <v>4607091387537</v>
      </c>
      <c r="E233" s="323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8">
        <v>4607091387513</v>
      </c>
      <c r="E234" s="323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8">
        <v>4680115880511</v>
      </c>
      <c r="E235" s="323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2"/>
      <c r="P235" s="322"/>
      <c r="Q235" s="322"/>
      <c r="R235" s="323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18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34" t="s">
        <v>66</v>
      </c>
      <c r="O236" s="335"/>
      <c r="P236" s="335"/>
      <c r="Q236" s="335"/>
      <c r="R236" s="335"/>
      <c r="S236" s="335"/>
      <c r="T236" s="336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34" t="s">
        <v>66</v>
      </c>
      <c r="O237" s="335"/>
      <c r="P237" s="335"/>
      <c r="Q237" s="335"/>
      <c r="R237" s="335"/>
      <c r="S237" s="335"/>
      <c r="T237" s="336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3" t="s">
        <v>221</v>
      </c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8">
        <v>4607091380880</v>
      </c>
      <c r="E239" s="323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8">
        <v>4607091384482</v>
      </c>
      <c r="E240" s="323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2">
        <v>240</v>
      </c>
      <c r="W240" s="313">
        <f>IFERROR(IF(V240="",0,CEILING((V240/$H240),1)*$H240),"")</f>
        <v>241.79999999999998</v>
      </c>
      <c r="X240" s="36">
        <f>IFERROR(IF(W240=0,"",ROUNDUP(W240/H240,0)*0.02175),"")</f>
        <v>0.6742499999999999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8">
        <v>4607091380897</v>
      </c>
      <c r="E241" s="323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2"/>
      <c r="P241" s="322"/>
      <c r="Q241" s="322"/>
      <c r="R241" s="323"/>
      <c r="S241" s="34"/>
      <c r="T241" s="34"/>
      <c r="U241" s="35" t="s">
        <v>65</v>
      </c>
      <c r="V241" s="312">
        <v>55</v>
      </c>
      <c r="W241" s="313">
        <f>IFERROR(IF(V241="",0,CEILING((V241/$H241),1)*$H241),"")</f>
        <v>58.800000000000004</v>
      </c>
      <c r="X241" s="36">
        <f>IFERROR(IF(W241=0,"",ROUNDUP(W241/H241,0)*0.02175),"")</f>
        <v>0.15225</v>
      </c>
      <c r="Y241" s="56"/>
      <c r="Z241" s="57"/>
      <c r="AD241" s="58"/>
      <c r="BA241" s="196" t="s">
        <v>1</v>
      </c>
    </row>
    <row r="242" spans="1:53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34" t="s">
        <v>66</v>
      </c>
      <c r="O242" s="335"/>
      <c r="P242" s="335"/>
      <c r="Q242" s="335"/>
      <c r="R242" s="335"/>
      <c r="S242" s="335"/>
      <c r="T242" s="336"/>
      <c r="U242" s="37" t="s">
        <v>67</v>
      </c>
      <c r="V242" s="314">
        <f>IFERROR(V239/H239,"0")+IFERROR(V240/H240,"0")+IFERROR(V241/H241,"0")</f>
        <v>37.316849816849818</v>
      </c>
      <c r="W242" s="314">
        <f>IFERROR(W239/H239,"0")+IFERROR(W240/H240,"0")+IFERROR(W241/H241,"0")</f>
        <v>38</v>
      </c>
      <c r="X242" s="314">
        <f>IFERROR(IF(X239="",0,X239),"0")+IFERROR(IF(X240="",0,X240),"0")+IFERROR(IF(X241="",0,X241),"0")</f>
        <v>0.8264999999999999</v>
      </c>
      <c r="Y242" s="315"/>
      <c r="Z242" s="315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34" t="s">
        <v>66</v>
      </c>
      <c r="O243" s="335"/>
      <c r="P243" s="335"/>
      <c r="Q243" s="335"/>
      <c r="R243" s="335"/>
      <c r="S243" s="335"/>
      <c r="T243" s="336"/>
      <c r="U243" s="37" t="s">
        <v>65</v>
      </c>
      <c r="V243" s="314">
        <f>IFERROR(SUM(V239:V241),"0")</f>
        <v>295</v>
      </c>
      <c r="W243" s="314">
        <f>IFERROR(SUM(W239:W241),"0")</f>
        <v>300.59999999999997</v>
      </c>
      <c r="X243" s="37"/>
      <c r="Y243" s="315"/>
      <c r="Z243" s="315"/>
    </row>
    <row r="244" spans="1:53" ht="14.25" customHeight="1" x14ac:dyDescent="0.25">
      <c r="A244" s="333" t="s">
        <v>81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8">
        <v>4607091388374</v>
      </c>
      <c r="E245" s="323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0" t="s">
        <v>394</v>
      </c>
      <c r="O245" s="322"/>
      <c r="P245" s="322"/>
      <c r="Q245" s="322"/>
      <c r="R245" s="323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8">
        <v>4607091388381</v>
      </c>
      <c r="E246" s="323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2" t="s">
        <v>397</v>
      </c>
      <c r="O246" s="322"/>
      <c r="P246" s="322"/>
      <c r="Q246" s="322"/>
      <c r="R246" s="323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8">
        <v>4607091388404</v>
      </c>
      <c r="E247" s="323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2"/>
      <c r="P247" s="322"/>
      <c r="Q247" s="322"/>
      <c r="R247" s="323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34" t="s">
        <v>66</v>
      </c>
      <c r="O248" s="335"/>
      <c r="P248" s="335"/>
      <c r="Q248" s="335"/>
      <c r="R248" s="335"/>
      <c r="S248" s="335"/>
      <c r="T248" s="33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34" t="s">
        <v>66</v>
      </c>
      <c r="O249" s="335"/>
      <c r="P249" s="335"/>
      <c r="Q249" s="335"/>
      <c r="R249" s="335"/>
      <c r="S249" s="335"/>
      <c r="T249" s="33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3" t="s">
        <v>400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8">
        <v>4680115881808</v>
      </c>
      <c r="E251" s="323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2"/>
      <c r="P251" s="322"/>
      <c r="Q251" s="322"/>
      <c r="R251" s="323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8">
        <v>4680115881822</v>
      </c>
      <c r="E252" s="323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2"/>
      <c r="P252" s="322"/>
      <c r="Q252" s="322"/>
      <c r="R252" s="323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8">
        <v>4680115880016</v>
      </c>
      <c r="E253" s="323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2"/>
      <c r="P253" s="322"/>
      <c r="Q253" s="322"/>
      <c r="R253" s="323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34" t="s">
        <v>66</v>
      </c>
      <c r="O254" s="335"/>
      <c r="P254" s="335"/>
      <c r="Q254" s="335"/>
      <c r="R254" s="335"/>
      <c r="S254" s="335"/>
      <c r="T254" s="33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34" t="s">
        <v>66</v>
      </c>
      <c r="O255" s="335"/>
      <c r="P255" s="335"/>
      <c r="Q255" s="335"/>
      <c r="R255" s="335"/>
      <c r="S255" s="335"/>
      <c r="T255" s="33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40" t="s">
        <v>409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7"/>
      <c r="Z256" s="307"/>
    </row>
    <row r="257" spans="1:53" ht="14.25" customHeight="1" x14ac:dyDescent="0.25">
      <c r="A257" s="333" t="s">
        <v>103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8">
        <v>4607091387421</v>
      </c>
      <c r="E258" s="323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8">
        <v>4607091387421</v>
      </c>
      <c r="E259" s="323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2"/>
      <c r="P259" s="322"/>
      <c r="Q259" s="322"/>
      <c r="R259" s="323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8">
        <v>4607091387452</v>
      </c>
      <c r="E260" s="323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6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2"/>
      <c r="P260" s="322"/>
      <c r="Q260" s="322"/>
      <c r="R260" s="323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8">
        <v>4607091387452</v>
      </c>
      <c r="E261" s="323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401" t="s">
        <v>416</v>
      </c>
      <c r="O261" s="322"/>
      <c r="P261" s="322"/>
      <c r="Q261" s="322"/>
      <c r="R261" s="323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8">
        <v>4607091385984</v>
      </c>
      <c r="E262" s="323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8">
        <v>4607091387438</v>
      </c>
      <c r="E263" s="323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2">
        <v>15</v>
      </c>
      <c r="W263" s="313">
        <f t="shared" si="13"/>
        <v>15</v>
      </c>
      <c r="X263" s="36">
        <f>IFERROR(IF(W263=0,"",ROUNDUP(W263/H263,0)*0.00937),"")</f>
        <v>2.811E-2</v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8">
        <v>4607091387469</v>
      </c>
      <c r="E264" s="323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1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4">
        <f>IFERROR(V258/H258,"0")+IFERROR(V259/H259,"0")+IFERROR(V260/H260,"0")+IFERROR(V261/H261,"0")+IFERROR(V262/H262,"0")+IFERROR(V263/H263,"0")+IFERROR(V264/H264,"0")</f>
        <v>3</v>
      </c>
      <c r="W265" s="314">
        <f>IFERROR(W258/H258,"0")+IFERROR(W259/H259,"0")+IFERROR(W260/H260,"0")+IFERROR(W261/H261,"0")+IFERROR(W262/H262,"0")+IFERROR(W263/H263,"0")+IFERROR(W264/H264,"0")</f>
        <v>3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2.811E-2</v>
      </c>
      <c r="Y265" s="315"/>
      <c r="Z265" s="315"/>
    </row>
    <row r="266" spans="1:53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2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4">
        <f>IFERROR(SUM(V258:V264),"0")</f>
        <v>15</v>
      </c>
      <c r="W266" s="314">
        <f>IFERROR(SUM(W258:W264),"0")</f>
        <v>15</v>
      </c>
      <c r="X266" s="37"/>
      <c r="Y266" s="315"/>
      <c r="Z266" s="315"/>
    </row>
    <row r="267" spans="1:53" ht="14.25" customHeight="1" x14ac:dyDescent="0.25">
      <c r="A267" s="333" t="s">
        <v>60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8">
        <v>4607091387292</v>
      </c>
      <c r="E268" s="323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8">
        <v>4607091387315</v>
      </c>
      <c r="E269" s="323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1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34" t="s">
        <v>66</v>
      </c>
      <c r="O270" s="335"/>
      <c r="P270" s="335"/>
      <c r="Q270" s="335"/>
      <c r="R270" s="335"/>
      <c r="S270" s="335"/>
      <c r="T270" s="336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34" t="s">
        <v>66</v>
      </c>
      <c r="O271" s="335"/>
      <c r="P271" s="335"/>
      <c r="Q271" s="335"/>
      <c r="R271" s="335"/>
      <c r="S271" s="335"/>
      <c r="T271" s="336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40" t="s">
        <v>427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07"/>
      <c r="Z272" s="307"/>
    </row>
    <row r="273" spans="1:53" ht="14.25" customHeight="1" x14ac:dyDescent="0.25">
      <c r="A273" s="333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8">
        <v>4607091383836</v>
      </c>
      <c r="E274" s="323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18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20"/>
      <c r="N275" s="334" t="s">
        <v>66</v>
      </c>
      <c r="O275" s="335"/>
      <c r="P275" s="335"/>
      <c r="Q275" s="335"/>
      <c r="R275" s="335"/>
      <c r="S275" s="335"/>
      <c r="T275" s="336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34" t="s">
        <v>66</v>
      </c>
      <c r="O276" s="335"/>
      <c r="P276" s="335"/>
      <c r="Q276" s="335"/>
      <c r="R276" s="335"/>
      <c r="S276" s="335"/>
      <c r="T276" s="336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3" t="s">
        <v>68</v>
      </c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8">
        <v>4607091387919</v>
      </c>
      <c r="E278" s="323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8">
        <v>4607091383942</v>
      </c>
      <c r="E279" s="323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6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34" t="s">
        <v>66</v>
      </c>
      <c r="O280" s="335"/>
      <c r="P280" s="335"/>
      <c r="Q280" s="335"/>
      <c r="R280" s="335"/>
      <c r="S280" s="335"/>
      <c r="T280" s="336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34" t="s">
        <v>66</v>
      </c>
      <c r="O281" s="335"/>
      <c r="P281" s="335"/>
      <c r="Q281" s="335"/>
      <c r="R281" s="335"/>
      <c r="S281" s="335"/>
      <c r="T281" s="336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3" t="s">
        <v>221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8">
        <v>4607091388831</v>
      </c>
      <c r="E283" s="323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1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34" t="s">
        <v>66</v>
      </c>
      <c r="O284" s="335"/>
      <c r="P284" s="335"/>
      <c r="Q284" s="335"/>
      <c r="R284" s="335"/>
      <c r="S284" s="335"/>
      <c r="T284" s="336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34" t="s">
        <v>66</v>
      </c>
      <c r="O285" s="335"/>
      <c r="P285" s="335"/>
      <c r="Q285" s="335"/>
      <c r="R285" s="335"/>
      <c r="S285" s="335"/>
      <c r="T285" s="336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3" t="s">
        <v>81</v>
      </c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8">
        <v>4607091383102</v>
      </c>
      <c r="E287" s="323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18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34" t="s">
        <v>66</v>
      </c>
      <c r="O288" s="335"/>
      <c r="P288" s="335"/>
      <c r="Q288" s="335"/>
      <c r="R288" s="335"/>
      <c r="S288" s="335"/>
      <c r="T288" s="336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34" t="s">
        <v>66</v>
      </c>
      <c r="O289" s="335"/>
      <c r="P289" s="335"/>
      <c r="Q289" s="335"/>
      <c r="R289" s="335"/>
      <c r="S289" s="335"/>
      <c r="T289" s="336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75" t="s">
        <v>438</v>
      </c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48"/>
      <c r="Z290" s="48"/>
    </row>
    <row r="291" spans="1:53" ht="16.5" customHeight="1" x14ac:dyDescent="0.25">
      <c r="A291" s="340" t="s">
        <v>439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7"/>
      <c r="Z291" s="307"/>
    </row>
    <row r="292" spans="1:53" ht="14.25" customHeight="1" x14ac:dyDescent="0.25">
      <c r="A292" s="333" t="s">
        <v>103</v>
      </c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8">
        <v>4607091383997</v>
      </c>
      <c r="E293" s="323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2"/>
      <c r="P293" s="322"/>
      <c r="Q293" s="322"/>
      <c r="R293" s="323"/>
      <c r="S293" s="34"/>
      <c r="T293" s="34"/>
      <c r="U293" s="35" t="s">
        <v>65</v>
      </c>
      <c r="V293" s="312">
        <v>1850</v>
      </c>
      <c r="W293" s="313">
        <f t="shared" ref="W293:W300" si="14">IFERROR(IF(V293="",0,CEILING((V293/$H293),1)*$H293),"")</f>
        <v>1860</v>
      </c>
      <c r="X293" s="36">
        <f>IFERROR(IF(W293=0,"",ROUNDUP(W293/H293,0)*0.02175),"")</f>
        <v>2.6969999999999996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8">
        <v>4607091383997</v>
      </c>
      <c r="E294" s="323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2"/>
      <c r="P294" s="322"/>
      <c r="Q294" s="322"/>
      <c r="R294" s="323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8">
        <v>4607091384130</v>
      </c>
      <c r="E295" s="323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2">
        <v>2000</v>
      </c>
      <c r="W295" s="313">
        <f t="shared" si="14"/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8">
        <v>4607091384130</v>
      </c>
      <c r="E296" s="323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8">
        <v>4607091384147</v>
      </c>
      <c r="E297" s="323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2">
        <v>2000</v>
      </c>
      <c r="W297" s="313">
        <f t="shared" si="14"/>
        <v>2010</v>
      </c>
      <c r="X297" s="36">
        <f>IFERROR(IF(W297=0,"",ROUNDUP(W297/H297,0)*0.02175),"")</f>
        <v>2.9144999999999999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8">
        <v>4607091384147</v>
      </c>
      <c r="E298" s="323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1" t="s">
        <v>449</v>
      </c>
      <c r="O298" s="322"/>
      <c r="P298" s="322"/>
      <c r="Q298" s="322"/>
      <c r="R298" s="323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8">
        <v>4607091384154</v>
      </c>
      <c r="E299" s="323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2">
        <v>10</v>
      </c>
      <c r="W299" s="313">
        <f t="shared" si="14"/>
        <v>10</v>
      </c>
      <c r="X299" s="36">
        <f>IFERROR(IF(W299=0,"",ROUNDUP(W299/H299,0)*0.00937),"")</f>
        <v>1.874E-2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8">
        <v>4607091384161</v>
      </c>
      <c r="E300" s="323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2"/>
      <c r="P300" s="322"/>
      <c r="Q300" s="322"/>
      <c r="R300" s="323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8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34" t="s">
        <v>66</v>
      </c>
      <c r="O301" s="335"/>
      <c r="P301" s="335"/>
      <c r="Q301" s="335"/>
      <c r="R301" s="335"/>
      <c r="S301" s="335"/>
      <c r="T301" s="336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392</v>
      </c>
      <c r="W301" s="314">
        <f>IFERROR(W293/H293,"0")+IFERROR(W294/H294,"0")+IFERROR(W295/H295,"0")+IFERROR(W296/H296,"0")+IFERROR(W297/H297,"0")+IFERROR(W298/H298,"0")+IFERROR(W299/H299,"0")+IFERROR(W300/H300,"0")</f>
        <v>394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8.5447399999999991</v>
      </c>
      <c r="Y301" s="315"/>
      <c r="Z301" s="315"/>
    </row>
    <row r="302" spans="1:53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20"/>
      <c r="N302" s="334" t="s">
        <v>66</v>
      </c>
      <c r="O302" s="335"/>
      <c r="P302" s="335"/>
      <c r="Q302" s="335"/>
      <c r="R302" s="335"/>
      <c r="S302" s="335"/>
      <c r="T302" s="336"/>
      <c r="U302" s="37" t="s">
        <v>65</v>
      </c>
      <c r="V302" s="314">
        <f>IFERROR(SUM(V293:V300),"0")</f>
        <v>5860</v>
      </c>
      <c r="W302" s="314">
        <f>IFERROR(SUM(W293:W300),"0")</f>
        <v>5890</v>
      </c>
      <c r="X302" s="37"/>
      <c r="Y302" s="315"/>
      <c r="Z302" s="315"/>
    </row>
    <row r="303" spans="1:53" ht="14.25" customHeight="1" x14ac:dyDescent="0.25">
      <c r="A303" s="333" t="s">
        <v>95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8">
        <v>4607091383980</v>
      </c>
      <c r="E304" s="323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2"/>
      <c r="P304" s="322"/>
      <c r="Q304" s="322"/>
      <c r="R304" s="323"/>
      <c r="S304" s="34"/>
      <c r="T304" s="34"/>
      <c r="U304" s="35" t="s">
        <v>65</v>
      </c>
      <c r="V304" s="312">
        <v>2400</v>
      </c>
      <c r="W304" s="313">
        <f>IFERROR(IF(V304="",0,CEILING((V304/$H304),1)*$H304),"")</f>
        <v>2400</v>
      </c>
      <c r="X304" s="36">
        <f>IFERROR(IF(W304=0,"",ROUNDUP(W304/H304,0)*0.02175),"")</f>
        <v>3.4799999999999995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8">
        <v>4680115883314</v>
      </c>
      <c r="E305" s="323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22"/>
      <c r="P305" s="322"/>
      <c r="Q305" s="322"/>
      <c r="R305" s="323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8">
        <v>4607091384178</v>
      </c>
      <c r="E306" s="323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18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34" t="s">
        <v>66</v>
      </c>
      <c r="O307" s="335"/>
      <c r="P307" s="335"/>
      <c r="Q307" s="335"/>
      <c r="R307" s="335"/>
      <c r="S307" s="335"/>
      <c r="T307" s="336"/>
      <c r="U307" s="37" t="s">
        <v>67</v>
      </c>
      <c r="V307" s="314">
        <f>IFERROR(V304/H304,"0")+IFERROR(V305/H305,"0")+IFERROR(V306/H306,"0")</f>
        <v>160</v>
      </c>
      <c r="W307" s="314">
        <f>IFERROR(W304/H304,"0")+IFERROR(W305/H305,"0")+IFERROR(W306/H306,"0")</f>
        <v>160</v>
      </c>
      <c r="X307" s="314">
        <f>IFERROR(IF(X304="",0,X304),"0")+IFERROR(IF(X305="",0,X305),"0")+IFERROR(IF(X306="",0,X306),"0")</f>
        <v>3.4799999999999995</v>
      </c>
      <c r="Y307" s="315"/>
      <c r="Z307" s="315"/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34" t="s">
        <v>66</v>
      </c>
      <c r="O308" s="335"/>
      <c r="P308" s="335"/>
      <c r="Q308" s="335"/>
      <c r="R308" s="335"/>
      <c r="S308" s="335"/>
      <c r="T308" s="336"/>
      <c r="U308" s="37" t="s">
        <v>65</v>
      </c>
      <c r="V308" s="314">
        <f>IFERROR(SUM(V304:V306),"0")</f>
        <v>2400</v>
      </c>
      <c r="W308" s="314">
        <f>IFERROR(SUM(W304:W306),"0")</f>
        <v>2400</v>
      </c>
      <c r="X308" s="37"/>
      <c r="Y308" s="315"/>
      <c r="Z308" s="315"/>
    </row>
    <row r="309" spans="1:53" ht="14.25" customHeight="1" x14ac:dyDescent="0.25">
      <c r="A309" s="333" t="s">
        <v>68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8">
        <v>4607091384260</v>
      </c>
      <c r="E310" s="323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2">
        <v>100</v>
      </c>
      <c r="W310" s="313">
        <f>IFERROR(IF(V310="",0,CEILING((V310/$H310),1)*$H310),"")</f>
        <v>101.39999999999999</v>
      </c>
      <c r="X310" s="36">
        <f>IFERROR(IF(W310=0,"",ROUNDUP(W310/H310,0)*0.02175),"")</f>
        <v>0.28275</v>
      </c>
      <c r="Y310" s="56"/>
      <c r="Z310" s="57"/>
      <c r="AD310" s="58"/>
      <c r="BA310" s="228" t="s">
        <v>1</v>
      </c>
    </row>
    <row r="311" spans="1:53" x14ac:dyDescent="0.2">
      <c r="A311" s="318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2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4">
        <f>IFERROR(V310/H310,"0")</f>
        <v>12.820512820512821</v>
      </c>
      <c r="W311" s="314">
        <f>IFERROR(W310/H310,"0")</f>
        <v>13</v>
      </c>
      <c r="X311" s="314">
        <f>IFERROR(IF(X310="",0,X310),"0")</f>
        <v>0.28275</v>
      </c>
      <c r="Y311" s="315"/>
      <c r="Z311" s="315"/>
    </row>
    <row r="312" spans="1:53" x14ac:dyDescent="0.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4">
        <f>IFERROR(SUM(V310:V310),"0")</f>
        <v>100</v>
      </c>
      <c r="W312" s="314">
        <f>IFERROR(SUM(W310:W310),"0")</f>
        <v>101.39999999999999</v>
      </c>
      <c r="X312" s="37"/>
      <c r="Y312" s="315"/>
      <c r="Z312" s="315"/>
    </row>
    <row r="313" spans="1:53" ht="14.25" customHeight="1" x14ac:dyDescent="0.25">
      <c r="A313" s="333" t="s">
        <v>221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8">
        <v>4607091384673</v>
      </c>
      <c r="E314" s="323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2">
        <v>155</v>
      </c>
      <c r="W314" s="313">
        <f>IFERROR(IF(V314="",0,CEILING((V314/$H314),1)*$H314),"")</f>
        <v>156</v>
      </c>
      <c r="X314" s="36">
        <f>IFERROR(IF(W314=0,"",ROUNDUP(W314/H314,0)*0.02175),"")</f>
        <v>0.43499999999999994</v>
      </c>
      <c r="Y314" s="56"/>
      <c r="Z314" s="57"/>
      <c r="AD314" s="58"/>
      <c r="BA314" s="229" t="s">
        <v>1</v>
      </c>
    </row>
    <row r="315" spans="1:53" x14ac:dyDescent="0.2">
      <c r="A315" s="318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20"/>
      <c r="N315" s="334" t="s">
        <v>66</v>
      </c>
      <c r="O315" s="335"/>
      <c r="P315" s="335"/>
      <c r="Q315" s="335"/>
      <c r="R315" s="335"/>
      <c r="S315" s="335"/>
      <c r="T315" s="336"/>
      <c r="U315" s="37" t="s">
        <v>67</v>
      </c>
      <c r="V315" s="314">
        <f>IFERROR(V314/H314,"0")</f>
        <v>19.871794871794872</v>
      </c>
      <c r="W315" s="314">
        <f>IFERROR(W314/H314,"0")</f>
        <v>20</v>
      </c>
      <c r="X315" s="314">
        <f>IFERROR(IF(X314="",0,X314),"0")</f>
        <v>0.43499999999999994</v>
      </c>
      <c r="Y315" s="315"/>
      <c r="Z315" s="315"/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34" t="s">
        <v>66</v>
      </c>
      <c r="O316" s="335"/>
      <c r="P316" s="335"/>
      <c r="Q316" s="335"/>
      <c r="R316" s="335"/>
      <c r="S316" s="335"/>
      <c r="T316" s="336"/>
      <c r="U316" s="37" t="s">
        <v>65</v>
      </c>
      <c r="V316" s="314">
        <f>IFERROR(SUM(V314:V314),"0")</f>
        <v>155</v>
      </c>
      <c r="W316" s="314">
        <f>IFERROR(SUM(W314:W314),"0")</f>
        <v>156</v>
      </c>
      <c r="X316" s="37"/>
      <c r="Y316" s="315"/>
      <c r="Z316" s="315"/>
    </row>
    <row r="317" spans="1:53" ht="16.5" customHeight="1" x14ac:dyDescent="0.25">
      <c r="A317" s="340" t="s">
        <v>465</v>
      </c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07"/>
      <c r="Z317" s="307"/>
    </row>
    <row r="318" spans="1:53" ht="14.25" customHeight="1" x14ac:dyDescent="0.25">
      <c r="A318" s="333" t="s">
        <v>103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8">
        <v>4607091384185</v>
      </c>
      <c r="E319" s="323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2"/>
      <c r="P319" s="322"/>
      <c r="Q319" s="322"/>
      <c r="R319" s="323"/>
      <c r="S319" s="34"/>
      <c r="T319" s="34"/>
      <c r="U319" s="35" t="s">
        <v>65</v>
      </c>
      <c r="V319" s="312">
        <v>30</v>
      </c>
      <c r="W319" s="313">
        <f>IFERROR(IF(V319="",0,CEILING((V319/$H319),1)*$H319),"")</f>
        <v>36</v>
      </c>
      <c r="X319" s="36">
        <f>IFERROR(IF(W319=0,"",ROUNDUP(W319/H319,0)*0.02175),"")</f>
        <v>6.5250000000000002E-2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8">
        <v>4607091384192</v>
      </c>
      <c r="E320" s="323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2"/>
      <c r="P320" s="322"/>
      <c r="Q320" s="322"/>
      <c r="R320" s="323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8">
        <v>4680115881907</v>
      </c>
      <c r="E321" s="323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2"/>
      <c r="P321" s="322"/>
      <c r="Q321" s="322"/>
      <c r="R321" s="323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8">
        <v>4607091384680</v>
      </c>
      <c r="E322" s="323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1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20"/>
      <c r="N323" s="334" t="s">
        <v>66</v>
      </c>
      <c r="O323" s="335"/>
      <c r="P323" s="335"/>
      <c r="Q323" s="335"/>
      <c r="R323" s="335"/>
      <c r="S323" s="335"/>
      <c r="T323" s="336"/>
      <c r="U323" s="37" t="s">
        <v>67</v>
      </c>
      <c r="V323" s="314">
        <f>IFERROR(V319/H319,"0")+IFERROR(V320/H320,"0")+IFERROR(V321/H321,"0")+IFERROR(V322/H322,"0")</f>
        <v>2.5</v>
      </c>
      <c r="W323" s="314">
        <f>IFERROR(W319/H319,"0")+IFERROR(W320/H320,"0")+IFERROR(W321/H321,"0")+IFERROR(W322/H322,"0")</f>
        <v>3</v>
      </c>
      <c r="X323" s="314">
        <f>IFERROR(IF(X319="",0,X319),"0")+IFERROR(IF(X320="",0,X320),"0")+IFERROR(IF(X321="",0,X321),"0")+IFERROR(IF(X322="",0,X322),"0")</f>
        <v>6.5250000000000002E-2</v>
      </c>
      <c r="Y323" s="315"/>
      <c r="Z323" s="315"/>
    </row>
    <row r="324" spans="1:53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20"/>
      <c r="N324" s="334" t="s">
        <v>66</v>
      </c>
      <c r="O324" s="335"/>
      <c r="P324" s="335"/>
      <c r="Q324" s="335"/>
      <c r="R324" s="335"/>
      <c r="S324" s="335"/>
      <c r="T324" s="336"/>
      <c r="U324" s="37" t="s">
        <v>65</v>
      </c>
      <c r="V324" s="314">
        <f>IFERROR(SUM(V319:V322),"0")</f>
        <v>30</v>
      </c>
      <c r="W324" s="314">
        <f>IFERROR(SUM(W319:W322),"0")</f>
        <v>36</v>
      </c>
      <c r="X324" s="37"/>
      <c r="Y324" s="315"/>
      <c r="Z324" s="315"/>
    </row>
    <row r="325" spans="1:53" ht="14.25" customHeight="1" x14ac:dyDescent="0.25">
      <c r="A325" s="333" t="s">
        <v>60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8">
        <v>4607091384802</v>
      </c>
      <c r="E326" s="323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22"/>
      <c r="P326" s="322"/>
      <c r="Q326" s="322"/>
      <c r="R326" s="323"/>
      <c r="S326" s="34"/>
      <c r="T326" s="34"/>
      <c r="U326" s="35" t="s">
        <v>65</v>
      </c>
      <c r="V326" s="312">
        <v>25</v>
      </c>
      <c r="W326" s="313">
        <f>IFERROR(IF(V326="",0,CEILING((V326/$H326),1)*$H326),"")</f>
        <v>26.28</v>
      </c>
      <c r="X326" s="36">
        <f>IFERROR(IF(W326=0,"",ROUNDUP(W326/H326,0)*0.00753),"")</f>
        <v>4.5179999999999998E-2</v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8">
        <v>4607091384826</v>
      </c>
      <c r="E327" s="323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2">
        <v>6</v>
      </c>
      <c r="W327" s="313">
        <f>IFERROR(IF(V327="",0,CEILING((V327/$H327),1)*$H327),"")</f>
        <v>8.3999999999999986</v>
      </c>
      <c r="X327" s="36">
        <f>IFERROR(IF(W327=0,"",ROUNDUP(W327/H327,0)*0.00502),"")</f>
        <v>1.506E-2</v>
      </c>
      <c r="Y327" s="56"/>
      <c r="Z327" s="57"/>
      <c r="AD327" s="58"/>
      <c r="BA327" s="235" t="s">
        <v>1</v>
      </c>
    </row>
    <row r="328" spans="1:53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34" t="s">
        <v>66</v>
      </c>
      <c r="O328" s="335"/>
      <c r="P328" s="335"/>
      <c r="Q328" s="335"/>
      <c r="R328" s="335"/>
      <c r="S328" s="335"/>
      <c r="T328" s="336"/>
      <c r="U328" s="37" t="s">
        <v>67</v>
      </c>
      <c r="V328" s="314">
        <f>IFERROR(V326/H326,"0")+IFERROR(V327/H327,"0")</f>
        <v>7.8506196999347679</v>
      </c>
      <c r="W328" s="314">
        <f>IFERROR(W326/H326,"0")+IFERROR(W327/H327,"0")</f>
        <v>9</v>
      </c>
      <c r="X328" s="314">
        <f>IFERROR(IF(X326="",0,X326),"0")+IFERROR(IF(X327="",0,X327),"0")</f>
        <v>6.0240000000000002E-2</v>
      </c>
      <c r="Y328" s="315"/>
      <c r="Z328" s="315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34" t="s">
        <v>66</v>
      </c>
      <c r="O329" s="335"/>
      <c r="P329" s="335"/>
      <c r="Q329" s="335"/>
      <c r="R329" s="335"/>
      <c r="S329" s="335"/>
      <c r="T329" s="336"/>
      <c r="U329" s="37" t="s">
        <v>65</v>
      </c>
      <c r="V329" s="314">
        <f>IFERROR(SUM(V326:V327),"0")</f>
        <v>31</v>
      </c>
      <c r="W329" s="314">
        <f>IFERROR(SUM(W326:W327),"0")</f>
        <v>34.68</v>
      </c>
      <c r="X329" s="37"/>
      <c r="Y329" s="315"/>
      <c r="Z329" s="315"/>
    </row>
    <row r="330" spans="1:53" ht="14.25" customHeight="1" x14ac:dyDescent="0.25">
      <c r="A330" s="333" t="s">
        <v>68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8">
        <v>4607091384246</v>
      </c>
      <c r="E331" s="323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22"/>
      <c r="P331" s="322"/>
      <c r="Q331" s="322"/>
      <c r="R331" s="323"/>
      <c r="S331" s="34"/>
      <c r="T331" s="34"/>
      <c r="U331" s="35" t="s">
        <v>65</v>
      </c>
      <c r="V331" s="312">
        <v>470</v>
      </c>
      <c r="W331" s="313">
        <f>IFERROR(IF(V331="",0,CEILING((V331/$H331),1)*$H331),"")</f>
        <v>475.8</v>
      </c>
      <c r="X331" s="36">
        <f>IFERROR(IF(W331=0,"",ROUNDUP(W331/H331,0)*0.02175),"")</f>
        <v>1.3267499999999999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8">
        <v>4680115881976</v>
      </c>
      <c r="E332" s="323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4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22"/>
      <c r="P332" s="322"/>
      <c r="Q332" s="322"/>
      <c r="R332" s="323"/>
      <c r="S332" s="34"/>
      <c r="T332" s="34"/>
      <c r="U332" s="35" t="s">
        <v>65</v>
      </c>
      <c r="V332" s="312">
        <v>7</v>
      </c>
      <c r="W332" s="313">
        <f>IFERROR(IF(V332="",0,CEILING((V332/$H332),1)*$H332),"")</f>
        <v>7.8</v>
      </c>
      <c r="X332" s="36">
        <f>IFERROR(IF(W332=0,"",ROUNDUP(W332/H332,0)*0.02175),"")</f>
        <v>2.1749999999999999E-2</v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8">
        <v>4607091384253</v>
      </c>
      <c r="E333" s="323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2">
        <v>2.4</v>
      </c>
      <c r="W333" s="313">
        <f>IFERROR(IF(V333="",0,CEILING((V333/$H333),1)*$H333),"")</f>
        <v>2.4</v>
      </c>
      <c r="X333" s="36">
        <f>IFERROR(IF(W333=0,"",ROUNDUP(W333/H333,0)*0.00753),"")</f>
        <v>7.5300000000000002E-3</v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8">
        <v>4680115881969</v>
      </c>
      <c r="E334" s="323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22"/>
      <c r="P334" s="322"/>
      <c r="Q334" s="322"/>
      <c r="R334" s="323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18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20"/>
      <c r="N335" s="334" t="s">
        <v>66</v>
      </c>
      <c r="O335" s="335"/>
      <c r="P335" s="335"/>
      <c r="Q335" s="335"/>
      <c r="R335" s="335"/>
      <c r="S335" s="335"/>
      <c r="T335" s="336"/>
      <c r="U335" s="37" t="s">
        <v>67</v>
      </c>
      <c r="V335" s="314">
        <f>IFERROR(V331/H331,"0")+IFERROR(V332/H332,"0")+IFERROR(V333/H333,"0")+IFERROR(V334/H334,"0")</f>
        <v>62.153846153846153</v>
      </c>
      <c r="W335" s="314">
        <f>IFERROR(W331/H331,"0")+IFERROR(W332/H332,"0")+IFERROR(W333/H333,"0")+IFERROR(W334/H334,"0")</f>
        <v>63</v>
      </c>
      <c r="X335" s="314">
        <f>IFERROR(IF(X331="",0,X331),"0")+IFERROR(IF(X332="",0,X332),"0")+IFERROR(IF(X333="",0,X333),"0")+IFERROR(IF(X334="",0,X334),"0")</f>
        <v>1.3560299999999998</v>
      </c>
      <c r="Y335" s="315"/>
      <c r="Z335" s="315"/>
    </row>
    <row r="336" spans="1:53" x14ac:dyDescent="0.2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20"/>
      <c r="N336" s="334" t="s">
        <v>66</v>
      </c>
      <c r="O336" s="335"/>
      <c r="P336" s="335"/>
      <c r="Q336" s="335"/>
      <c r="R336" s="335"/>
      <c r="S336" s="335"/>
      <c r="T336" s="336"/>
      <c r="U336" s="37" t="s">
        <v>65</v>
      </c>
      <c r="V336" s="314">
        <f>IFERROR(SUM(V331:V334),"0")</f>
        <v>479.4</v>
      </c>
      <c r="W336" s="314">
        <f>IFERROR(SUM(W331:W334),"0")</f>
        <v>486</v>
      </c>
      <c r="X336" s="37"/>
      <c r="Y336" s="315"/>
      <c r="Z336" s="315"/>
    </row>
    <row r="337" spans="1:53" ht="14.25" customHeight="1" x14ac:dyDescent="0.25">
      <c r="A337" s="333" t="s">
        <v>221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8">
        <v>4607091389357</v>
      </c>
      <c r="E338" s="323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22"/>
      <c r="P338" s="322"/>
      <c r="Q338" s="322"/>
      <c r="R338" s="323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18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34" t="s">
        <v>66</v>
      </c>
      <c r="O339" s="335"/>
      <c r="P339" s="335"/>
      <c r="Q339" s="335"/>
      <c r="R339" s="335"/>
      <c r="S339" s="335"/>
      <c r="T339" s="336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34" t="s">
        <v>66</v>
      </c>
      <c r="O340" s="335"/>
      <c r="P340" s="335"/>
      <c r="Q340" s="335"/>
      <c r="R340" s="335"/>
      <c r="S340" s="335"/>
      <c r="T340" s="336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5" t="s">
        <v>488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48"/>
      <c r="Z341" s="48"/>
    </row>
    <row r="342" spans="1:53" ht="16.5" customHeight="1" x14ac:dyDescent="0.25">
      <c r="A342" s="340" t="s">
        <v>489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7"/>
      <c r="Z342" s="307"/>
    </row>
    <row r="343" spans="1:53" ht="14.25" customHeight="1" x14ac:dyDescent="0.25">
      <c r="A343" s="333" t="s">
        <v>103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8">
        <v>4607091389708</v>
      </c>
      <c r="E344" s="323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22"/>
      <c r="P344" s="322"/>
      <c r="Q344" s="322"/>
      <c r="R344" s="323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8">
        <v>4607091389692</v>
      </c>
      <c r="E345" s="323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22"/>
      <c r="P345" s="322"/>
      <c r="Q345" s="322"/>
      <c r="R345" s="323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18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20"/>
      <c r="N346" s="334" t="s">
        <v>66</v>
      </c>
      <c r="O346" s="335"/>
      <c r="P346" s="335"/>
      <c r="Q346" s="335"/>
      <c r="R346" s="335"/>
      <c r="S346" s="335"/>
      <c r="T346" s="336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20"/>
      <c r="N347" s="334" t="s">
        <v>66</v>
      </c>
      <c r="O347" s="335"/>
      <c r="P347" s="335"/>
      <c r="Q347" s="335"/>
      <c r="R347" s="335"/>
      <c r="S347" s="335"/>
      <c r="T347" s="336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3" t="s">
        <v>60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8">
        <v>4607091389753</v>
      </c>
      <c r="E349" s="323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22"/>
      <c r="P349" s="322"/>
      <c r="Q349" s="322"/>
      <c r="R349" s="323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8">
        <v>4607091389760</v>
      </c>
      <c r="E350" s="323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22"/>
      <c r="P350" s="322"/>
      <c r="Q350" s="322"/>
      <c r="R350" s="323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8">
        <v>4607091389746</v>
      </c>
      <c r="E351" s="323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2">
        <v>50</v>
      </c>
      <c r="W351" s="313">
        <f t="shared" si="15"/>
        <v>50.400000000000006</v>
      </c>
      <c r="X351" s="36">
        <f>IFERROR(IF(W351=0,"",ROUNDUP(W351/H351,0)*0.00753),"")</f>
        <v>9.0359999999999996E-2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8">
        <v>4680115882928</v>
      </c>
      <c r="E352" s="323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22"/>
      <c r="P352" s="322"/>
      <c r="Q352" s="322"/>
      <c r="R352" s="323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8">
        <v>4680115883147</v>
      </c>
      <c r="E353" s="323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22"/>
      <c r="P353" s="322"/>
      <c r="Q353" s="322"/>
      <c r="R353" s="323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8">
        <v>4607091384338</v>
      </c>
      <c r="E354" s="323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2">
        <v>3.5</v>
      </c>
      <c r="W354" s="313">
        <f t="shared" si="15"/>
        <v>4.2</v>
      </c>
      <c r="X354" s="36">
        <f t="shared" si="16"/>
        <v>1.004E-2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8">
        <v>4680115883154</v>
      </c>
      <c r="E355" s="323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8">
        <v>4607091389524</v>
      </c>
      <c r="E356" s="323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8">
        <v>4680115883161</v>
      </c>
      <c r="E357" s="323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8">
        <v>4607091384345</v>
      </c>
      <c r="E358" s="323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2">
        <v>1</v>
      </c>
      <c r="W358" s="313">
        <f t="shared" si="15"/>
        <v>2.1</v>
      </c>
      <c r="X358" s="36">
        <f t="shared" si="16"/>
        <v>5.0200000000000002E-3</v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8">
        <v>4680115883178</v>
      </c>
      <c r="E359" s="323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8">
        <v>4607091389531</v>
      </c>
      <c r="E360" s="323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8">
        <v>4680115883185</v>
      </c>
      <c r="E361" s="323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648" t="s">
        <v>520</v>
      </c>
      <c r="O361" s="322"/>
      <c r="P361" s="322"/>
      <c r="Q361" s="322"/>
      <c r="R361" s="323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18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34" t="s">
        <v>66</v>
      </c>
      <c r="O362" s="335"/>
      <c r="P362" s="335"/>
      <c r="Q362" s="335"/>
      <c r="R362" s="335"/>
      <c r="S362" s="335"/>
      <c r="T362" s="336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14.047619047619047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15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0.10541999999999999</v>
      </c>
      <c r="Y362" s="315"/>
      <c r="Z362" s="315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34" t="s">
        <v>66</v>
      </c>
      <c r="O363" s="335"/>
      <c r="P363" s="335"/>
      <c r="Q363" s="335"/>
      <c r="R363" s="335"/>
      <c r="S363" s="335"/>
      <c r="T363" s="336"/>
      <c r="U363" s="37" t="s">
        <v>65</v>
      </c>
      <c r="V363" s="314">
        <f>IFERROR(SUM(V349:V361),"0")</f>
        <v>54.5</v>
      </c>
      <c r="W363" s="314">
        <f>IFERROR(SUM(W349:W361),"0")</f>
        <v>56.70000000000001</v>
      </c>
      <c r="X363" s="37"/>
      <c r="Y363" s="315"/>
      <c r="Z363" s="315"/>
    </row>
    <row r="364" spans="1:53" ht="14.25" customHeight="1" x14ac:dyDescent="0.25">
      <c r="A364" s="333" t="s">
        <v>68</v>
      </c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8">
        <v>4607091389685</v>
      </c>
      <c r="E365" s="323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22"/>
      <c r="P365" s="322"/>
      <c r="Q365" s="322"/>
      <c r="R365" s="323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8">
        <v>4607091389654</v>
      </c>
      <c r="E366" s="323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8">
        <v>4607091384352</v>
      </c>
      <c r="E367" s="323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8">
        <v>4607091389661</v>
      </c>
      <c r="E368" s="323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18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20"/>
      <c r="N369" s="334" t="s">
        <v>66</v>
      </c>
      <c r="O369" s="335"/>
      <c r="P369" s="335"/>
      <c r="Q369" s="335"/>
      <c r="R369" s="335"/>
      <c r="S369" s="335"/>
      <c r="T369" s="336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20"/>
      <c r="N370" s="334" t="s">
        <v>66</v>
      </c>
      <c r="O370" s="335"/>
      <c r="P370" s="335"/>
      <c r="Q370" s="335"/>
      <c r="R370" s="335"/>
      <c r="S370" s="335"/>
      <c r="T370" s="336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3" t="s">
        <v>221</v>
      </c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8">
        <v>4680115881648</v>
      </c>
      <c r="E372" s="323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22"/>
      <c r="P372" s="322"/>
      <c r="Q372" s="322"/>
      <c r="R372" s="323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18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34" t="s">
        <v>66</v>
      </c>
      <c r="O373" s="335"/>
      <c r="P373" s="335"/>
      <c r="Q373" s="335"/>
      <c r="R373" s="335"/>
      <c r="S373" s="335"/>
      <c r="T373" s="336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34" t="s">
        <v>66</v>
      </c>
      <c r="O374" s="335"/>
      <c r="P374" s="335"/>
      <c r="Q374" s="335"/>
      <c r="R374" s="335"/>
      <c r="S374" s="335"/>
      <c r="T374" s="336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8">
        <v>4680115884359</v>
      </c>
      <c r="E376" s="323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4" t="s">
        <v>535</v>
      </c>
      <c r="O376" s="322"/>
      <c r="P376" s="322"/>
      <c r="Q376" s="322"/>
      <c r="R376" s="323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8">
        <v>4680115884335</v>
      </c>
      <c r="E377" s="323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3" t="s">
        <v>540</v>
      </c>
      <c r="O377" s="322"/>
      <c r="P377" s="322"/>
      <c r="Q377" s="322"/>
      <c r="R377" s="323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8">
        <v>4680115884113</v>
      </c>
      <c r="E378" s="323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6" t="s">
        <v>543</v>
      </c>
      <c r="O378" s="322"/>
      <c r="P378" s="322"/>
      <c r="Q378" s="322"/>
      <c r="R378" s="323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8">
        <v>4680115884342</v>
      </c>
      <c r="E379" s="323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57" t="s">
        <v>546</v>
      </c>
      <c r="O379" s="322"/>
      <c r="P379" s="322"/>
      <c r="Q379" s="322"/>
      <c r="R379" s="323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20"/>
      <c r="N380" s="334" t="s">
        <v>66</v>
      </c>
      <c r="O380" s="335"/>
      <c r="P380" s="335"/>
      <c r="Q380" s="335"/>
      <c r="R380" s="335"/>
      <c r="S380" s="335"/>
      <c r="T380" s="336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34" t="s">
        <v>66</v>
      </c>
      <c r="O381" s="335"/>
      <c r="P381" s="335"/>
      <c r="Q381" s="335"/>
      <c r="R381" s="335"/>
      <c r="S381" s="335"/>
      <c r="T381" s="336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8">
        <v>4680115884090</v>
      </c>
      <c r="E383" s="323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9" t="s">
        <v>549</v>
      </c>
      <c r="O383" s="322"/>
      <c r="P383" s="322"/>
      <c r="Q383" s="322"/>
      <c r="R383" s="323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8">
        <v>4680115882997</v>
      </c>
      <c r="E384" s="323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1" t="s">
        <v>552</v>
      </c>
      <c r="O384" s="322"/>
      <c r="P384" s="322"/>
      <c r="Q384" s="322"/>
      <c r="R384" s="323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34" t="s">
        <v>66</v>
      </c>
      <c r="O385" s="335"/>
      <c r="P385" s="335"/>
      <c r="Q385" s="335"/>
      <c r="R385" s="335"/>
      <c r="S385" s="335"/>
      <c r="T385" s="336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34" t="s">
        <v>66</v>
      </c>
      <c r="O386" s="335"/>
      <c r="P386" s="335"/>
      <c r="Q386" s="335"/>
      <c r="R386" s="335"/>
      <c r="S386" s="335"/>
      <c r="T386" s="336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40" t="s">
        <v>553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customHeight="1" x14ac:dyDescent="0.25">
      <c r="A388" s="333" t="s">
        <v>95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8">
        <v>4607091389388</v>
      </c>
      <c r="E389" s="323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23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8">
        <v>4607091389364</v>
      </c>
      <c r="E390" s="323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23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34" t="s">
        <v>66</v>
      </c>
      <c r="O391" s="335"/>
      <c r="P391" s="335"/>
      <c r="Q391" s="335"/>
      <c r="R391" s="335"/>
      <c r="S391" s="335"/>
      <c r="T391" s="33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34" t="s">
        <v>66</v>
      </c>
      <c r="O392" s="335"/>
      <c r="P392" s="335"/>
      <c r="Q392" s="335"/>
      <c r="R392" s="335"/>
      <c r="S392" s="335"/>
      <c r="T392" s="33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8">
        <v>4607091389739</v>
      </c>
      <c r="E394" s="323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23"/>
      <c r="S394" s="34"/>
      <c r="T394" s="34"/>
      <c r="U394" s="35" t="s">
        <v>65</v>
      </c>
      <c r="V394" s="312">
        <v>255</v>
      </c>
      <c r="W394" s="313">
        <f t="shared" ref="W394:W400" si="17">IFERROR(IF(V394="",0,CEILING((V394/$H394),1)*$H394),"")</f>
        <v>256.2</v>
      </c>
      <c r="X394" s="36">
        <f>IFERROR(IF(W394=0,"",ROUNDUP(W394/H394,0)*0.00753),"")</f>
        <v>0.45933000000000002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8">
        <v>4680115883048</v>
      </c>
      <c r="E395" s="323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23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8">
        <v>4607091389425</v>
      </c>
      <c r="E396" s="323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2">
        <v>2.1</v>
      </c>
      <c r="W396" s="313">
        <f t="shared" si="17"/>
        <v>2.1</v>
      </c>
      <c r="X396" s="36">
        <f>IFERROR(IF(W396=0,"",ROUNDUP(W396/H396,0)*0.00502),"")</f>
        <v>5.0200000000000002E-3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8">
        <v>4680115882911</v>
      </c>
      <c r="E397" s="323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27" t="s">
        <v>566</v>
      </c>
      <c r="O397" s="322"/>
      <c r="P397" s="322"/>
      <c r="Q397" s="322"/>
      <c r="R397" s="323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8">
        <v>4680115880771</v>
      </c>
      <c r="E398" s="323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8">
        <v>4607091389500</v>
      </c>
      <c r="E399" s="323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2">
        <v>3.5</v>
      </c>
      <c r="W399" s="313">
        <f t="shared" si="17"/>
        <v>4.2</v>
      </c>
      <c r="X399" s="36">
        <f>IFERROR(IF(W399=0,"",ROUNDUP(W399/H399,0)*0.00502),"")</f>
        <v>1.004E-2</v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8">
        <v>4680115881983</v>
      </c>
      <c r="E400" s="323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23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63.380952380952372</v>
      </c>
      <c r="W401" s="314">
        <f>IFERROR(W394/H394,"0")+IFERROR(W395/H395,"0")+IFERROR(W396/H396,"0")+IFERROR(W397/H397,"0")+IFERROR(W398/H398,"0")+IFERROR(W399/H399,"0")+IFERROR(W400/H400,"0")</f>
        <v>63.999999999999993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0.47439000000000003</v>
      </c>
      <c r="Y401" s="315"/>
      <c r="Z401" s="315"/>
    </row>
    <row r="402" spans="1:53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4">
        <f>IFERROR(SUM(V394:V400),"0")</f>
        <v>260.60000000000002</v>
      </c>
      <c r="W402" s="314">
        <f>IFERROR(SUM(W394:W400),"0")</f>
        <v>262.5</v>
      </c>
      <c r="X402" s="37"/>
      <c r="Y402" s="315"/>
      <c r="Z402" s="315"/>
    </row>
    <row r="403" spans="1:53" ht="14.25" customHeight="1" x14ac:dyDescent="0.25">
      <c r="A403" s="333" t="s">
        <v>90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8">
        <v>4680115882980</v>
      </c>
      <c r="E404" s="323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2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22"/>
      <c r="P404" s="322"/>
      <c r="Q404" s="322"/>
      <c r="R404" s="323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34" t="s">
        <v>66</v>
      </c>
      <c r="O405" s="335"/>
      <c r="P405" s="335"/>
      <c r="Q405" s="335"/>
      <c r="R405" s="335"/>
      <c r="S405" s="335"/>
      <c r="T405" s="33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34" t="s">
        <v>66</v>
      </c>
      <c r="O406" s="335"/>
      <c r="P406" s="335"/>
      <c r="Q406" s="335"/>
      <c r="R406" s="335"/>
      <c r="S406" s="335"/>
      <c r="T406" s="33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75" t="s">
        <v>575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48"/>
      <c r="Z407" s="48"/>
    </row>
    <row r="408" spans="1:53" ht="16.5" customHeight="1" x14ac:dyDescent="0.25">
      <c r="A408" s="340" t="s">
        <v>575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customHeight="1" x14ac:dyDescent="0.25">
      <c r="A409" s="333" t="s">
        <v>103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8">
        <v>4607091389067</v>
      </c>
      <c r="E410" s="323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23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8">
        <v>4607091383522</v>
      </c>
      <c r="E411" s="323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4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23"/>
      <c r="S411" s="34"/>
      <c r="T411" s="34"/>
      <c r="U411" s="35" t="s">
        <v>65</v>
      </c>
      <c r="V411" s="312">
        <v>110</v>
      </c>
      <c r="W411" s="313">
        <f t="shared" si="18"/>
        <v>110.88000000000001</v>
      </c>
      <c r="X411" s="36">
        <f>IFERROR(IF(W411=0,"",ROUNDUP(W411/H411,0)*0.01196),"")</f>
        <v>0.25115999999999999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8">
        <v>4607091384437</v>
      </c>
      <c r="E412" s="323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8">
        <v>4607091389104</v>
      </c>
      <c r="E413" s="323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8">
        <v>4680115880603</v>
      </c>
      <c r="E414" s="323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23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8">
        <v>4607091389999</v>
      </c>
      <c r="E415" s="323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23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8">
        <v>4680115882782</v>
      </c>
      <c r="E416" s="323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8">
        <v>4607091389098</v>
      </c>
      <c r="E417" s="323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2">
        <v>4</v>
      </c>
      <c r="W417" s="313">
        <f t="shared" si="18"/>
        <v>4.8</v>
      </c>
      <c r="X417" s="36">
        <f>IFERROR(IF(W417=0,"",ROUNDUP(W417/H417,0)*0.00753),"")</f>
        <v>1.506E-2</v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8">
        <v>4607091389982</v>
      </c>
      <c r="E418" s="323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34" t="s">
        <v>66</v>
      </c>
      <c r="O419" s="335"/>
      <c r="P419" s="335"/>
      <c r="Q419" s="335"/>
      <c r="R419" s="335"/>
      <c r="S419" s="335"/>
      <c r="T419" s="33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22.5</v>
      </c>
      <c r="W419" s="314">
        <f>IFERROR(W410/H410,"0")+IFERROR(W411/H411,"0")+IFERROR(W412/H412,"0")+IFERROR(W413/H413,"0")+IFERROR(W414/H414,"0")+IFERROR(W415/H415,"0")+IFERROR(W416/H416,"0")+IFERROR(W417/H417,"0")+IFERROR(W418/H418,"0")</f>
        <v>23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0.26622000000000001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34" t="s">
        <v>66</v>
      </c>
      <c r="O420" s="335"/>
      <c r="P420" s="335"/>
      <c r="Q420" s="335"/>
      <c r="R420" s="335"/>
      <c r="S420" s="335"/>
      <c r="T420" s="336"/>
      <c r="U420" s="37" t="s">
        <v>65</v>
      </c>
      <c r="V420" s="314">
        <f>IFERROR(SUM(V410:V418),"0")</f>
        <v>114</v>
      </c>
      <c r="W420" s="314">
        <f>IFERROR(SUM(W410:W418),"0")</f>
        <v>115.68</v>
      </c>
      <c r="X420" s="37"/>
      <c r="Y420" s="315"/>
      <c r="Z420" s="315"/>
    </row>
    <row r="421" spans="1:53" ht="14.25" customHeight="1" x14ac:dyDescent="0.25">
      <c r="A421" s="333" t="s">
        <v>95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8">
        <v>4607091388930</v>
      </c>
      <c r="E422" s="323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23"/>
      <c r="S422" s="34"/>
      <c r="T422" s="34"/>
      <c r="U422" s="35" t="s">
        <v>65</v>
      </c>
      <c r="V422" s="312">
        <v>220</v>
      </c>
      <c r="W422" s="313">
        <f>IFERROR(IF(V422="",0,CEILING((V422/$H422),1)*$H422),"")</f>
        <v>221.76000000000002</v>
      </c>
      <c r="X422" s="36">
        <f>IFERROR(IF(W422=0,"",ROUNDUP(W422/H422,0)*0.01196),"")</f>
        <v>0.50231999999999999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8">
        <v>4680115880054</v>
      </c>
      <c r="E423" s="323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23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34" t="s">
        <v>66</v>
      </c>
      <c r="O424" s="335"/>
      <c r="P424" s="335"/>
      <c r="Q424" s="335"/>
      <c r="R424" s="335"/>
      <c r="S424" s="335"/>
      <c r="T424" s="336"/>
      <c r="U424" s="37" t="s">
        <v>67</v>
      </c>
      <c r="V424" s="314">
        <f>IFERROR(V422/H422,"0")+IFERROR(V423/H423,"0")</f>
        <v>41.666666666666664</v>
      </c>
      <c r="W424" s="314">
        <f>IFERROR(W422/H422,"0")+IFERROR(W423/H423,"0")</f>
        <v>42</v>
      </c>
      <c r="X424" s="314">
        <f>IFERROR(IF(X422="",0,X422),"0")+IFERROR(IF(X423="",0,X423),"0")</f>
        <v>0.50231999999999999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34" t="s">
        <v>66</v>
      </c>
      <c r="O425" s="335"/>
      <c r="P425" s="335"/>
      <c r="Q425" s="335"/>
      <c r="R425" s="335"/>
      <c r="S425" s="335"/>
      <c r="T425" s="336"/>
      <c r="U425" s="37" t="s">
        <v>65</v>
      </c>
      <c r="V425" s="314">
        <f>IFERROR(SUM(V422:V423),"0")</f>
        <v>220</v>
      </c>
      <c r="W425" s="314">
        <f>IFERROR(SUM(W422:W423),"0")</f>
        <v>221.76000000000002</v>
      </c>
      <c r="X425" s="37"/>
      <c r="Y425" s="315"/>
      <c r="Z425" s="315"/>
    </row>
    <row r="426" spans="1:53" ht="14.25" customHeight="1" x14ac:dyDescent="0.25">
      <c r="A426" s="333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8">
        <v>4680115883116</v>
      </c>
      <c r="E427" s="323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2">
        <v>65</v>
      </c>
      <c r="W427" s="313">
        <f t="shared" ref="W427:W432" si="19">IFERROR(IF(V427="",0,CEILING((V427/$H427),1)*$H427),"")</f>
        <v>68.64</v>
      </c>
      <c r="X427" s="36">
        <f>IFERROR(IF(W427=0,"",ROUNDUP(W427/H427,0)*0.01196),"")</f>
        <v>0.15548000000000001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8">
        <v>4680115883093</v>
      </c>
      <c r="E428" s="323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23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8">
        <v>4680115883109</v>
      </c>
      <c r="E429" s="323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2">
        <v>10</v>
      </c>
      <c r="W429" s="313">
        <f t="shared" si="19"/>
        <v>10.56</v>
      </c>
      <c r="X429" s="36">
        <f>IFERROR(IF(W429=0,"",ROUNDUP(W429/H429,0)*0.01196),"")</f>
        <v>2.392E-2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8">
        <v>4680115882072</v>
      </c>
      <c r="E430" s="323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02" t="s">
        <v>606</v>
      </c>
      <c r="O430" s="322"/>
      <c r="P430" s="322"/>
      <c r="Q430" s="322"/>
      <c r="R430" s="323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8">
        <v>4680115882102</v>
      </c>
      <c r="E431" s="323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41" t="s">
        <v>609</v>
      </c>
      <c r="O431" s="322"/>
      <c r="P431" s="322"/>
      <c r="Q431" s="322"/>
      <c r="R431" s="323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8">
        <v>4680115882096</v>
      </c>
      <c r="E432" s="323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22"/>
      <c r="P432" s="322"/>
      <c r="Q432" s="322"/>
      <c r="R432" s="323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34" t="s">
        <v>66</v>
      </c>
      <c r="O433" s="335"/>
      <c r="P433" s="335"/>
      <c r="Q433" s="335"/>
      <c r="R433" s="335"/>
      <c r="S433" s="335"/>
      <c r="T433" s="336"/>
      <c r="U433" s="37" t="s">
        <v>67</v>
      </c>
      <c r="V433" s="314">
        <f>IFERROR(V427/H427,"0")+IFERROR(V428/H428,"0")+IFERROR(V429/H429,"0")+IFERROR(V430/H430,"0")+IFERROR(V431/H431,"0")+IFERROR(V432/H432,"0")</f>
        <v>14.204545454545455</v>
      </c>
      <c r="W433" s="314">
        <f>IFERROR(W427/H427,"0")+IFERROR(W428/H428,"0")+IFERROR(W429/H429,"0")+IFERROR(W430/H430,"0")+IFERROR(W431/H431,"0")+IFERROR(W432/H432,"0")</f>
        <v>15</v>
      </c>
      <c r="X433" s="314">
        <f>IFERROR(IF(X427="",0,X427),"0")+IFERROR(IF(X428="",0,X428),"0")+IFERROR(IF(X429="",0,X429),"0")+IFERROR(IF(X430="",0,X430),"0")+IFERROR(IF(X431="",0,X431),"0")+IFERROR(IF(X432="",0,X432),"0")</f>
        <v>0.1794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34" t="s">
        <v>66</v>
      </c>
      <c r="O434" s="335"/>
      <c r="P434" s="335"/>
      <c r="Q434" s="335"/>
      <c r="R434" s="335"/>
      <c r="S434" s="335"/>
      <c r="T434" s="336"/>
      <c r="U434" s="37" t="s">
        <v>65</v>
      </c>
      <c r="V434" s="314">
        <f>IFERROR(SUM(V427:V432),"0")</f>
        <v>75</v>
      </c>
      <c r="W434" s="314">
        <f>IFERROR(SUM(W427:W432),"0")</f>
        <v>79.2</v>
      </c>
      <c r="X434" s="37"/>
      <c r="Y434" s="315"/>
      <c r="Z434" s="315"/>
    </row>
    <row r="435" spans="1:53" ht="14.25" customHeight="1" x14ac:dyDescent="0.25">
      <c r="A435" s="333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8">
        <v>4607091383409</v>
      </c>
      <c r="E436" s="323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22"/>
      <c r="P436" s="322"/>
      <c r="Q436" s="322"/>
      <c r="R436" s="323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8">
        <v>4607091383416</v>
      </c>
      <c r="E437" s="323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22"/>
      <c r="P437" s="322"/>
      <c r="Q437" s="322"/>
      <c r="R437" s="323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34" t="s">
        <v>66</v>
      </c>
      <c r="O438" s="335"/>
      <c r="P438" s="335"/>
      <c r="Q438" s="335"/>
      <c r="R438" s="335"/>
      <c r="S438" s="335"/>
      <c r="T438" s="336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34" t="s">
        <v>66</v>
      </c>
      <c r="O439" s="335"/>
      <c r="P439" s="335"/>
      <c r="Q439" s="335"/>
      <c r="R439" s="335"/>
      <c r="S439" s="335"/>
      <c r="T439" s="336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75" t="s">
        <v>617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48"/>
      <c r="Z440" s="48"/>
    </row>
    <row r="441" spans="1:53" ht="16.5" customHeight="1" x14ac:dyDescent="0.25">
      <c r="A441" s="340" t="s">
        <v>618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07"/>
      <c r="Z441" s="307"/>
    </row>
    <row r="442" spans="1:53" ht="14.25" customHeight="1" x14ac:dyDescent="0.25">
      <c r="A442" s="333" t="s">
        <v>103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8">
        <v>4640242180441</v>
      </c>
      <c r="E443" s="323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647" t="s">
        <v>621</v>
      </c>
      <c r="O443" s="322"/>
      <c r="P443" s="322"/>
      <c r="Q443" s="322"/>
      <c r="R443" s="323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8">
        <v>4640242180564</v>
      </c>
      <c r="E444" s="323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583" t="s">
        <v>624</v>
      </c>
      <c r="O444" s="322"/>
      <c r="P444" s="322"/>
      <c r="Q444" s="322"/>
      <c r="R444" s="323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18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34" t="s">
        <v>66</v>
      </c>
      <c r="O445" s="335"/>
      <c r="P445" s="335"/>
      <c r="Q445" s="335"/>
      <c r="R445" s="335"/>
      <c r="S445" s="335"/>
      <c r="T445" s="336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34" t="s">
        <v>66</v>
      </c>
      <c r="O446" s="335"/>
      <c r="P446" s="335"/>
      <c r="Q446" s="335"/>
      <c r="R446" s="335"/>
      <c r="S446" s="335"/>
      <c r="T446" s="336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3" t="s">
        <v>95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8">
        <v>4640242180526</v>
      </c>
      <c r="E448" s="323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90" t="s">
        <v>627</v>
      </c>
      <c r="O448" s="322"/>
      <c r="P448" s="322"/>
      <c r="Q448" s="322"/>
      <c r="R448" s="323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8">
        <v>4640242180519</v>
      </c>
      <c r="E449" s="323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522" t="s">
        <v>630</v>
      </c>
      <c r="O449" s="322"/>
      <c r="P449" s="322"/>
      <c r="Q449" s="322"/>
      <c r="R449" s="323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18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34" t="s">
        <v>66</v>
      </c>
      <c r="O450" s="335"/>
      <c r="P450" s="335"/>
      <c r="Q450" s="335"/>
      <c r="R450" s="335"/>
      <c r="S450" s="335"/>
      <c r="T450" s="336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34" t="s">
        <v>66</v>
      </c>
      <c r="O451" s="335"/>
      <c r="P451" s="335"/>
      <c r="Q451" s="335"/>
      <c r="R451" s="335"/>
      <c r="S451" s="335"/>
      <c r="T451" s="336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8">
        <v>4640242180816</v>
      </c>
      <c r="E453" s="323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78" t="s">
        <v>633</v>
      </c>
      <c r="O453" s="322"/>
      <c r="P453" s="322"/>
      <c r="Q453" s="322"/>
      <c r="R453" s="323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8">
        <v>4640242180595</v>
      </c>
      <c r="E454" s="323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5" t="s">
        <v>636</v>
      </c>
      <c r="O454" s="322"/>
      <c r="P454" s="322"/>
      <c r="Q454" s="322"/>
      <c r="R454" s="323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18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34" t="s">
        <v>66</v>
      </c>
      <c r="O455" s="335"/>
      <c r="P455" s="335"/>
      <c r="Q455" s="335"/>
      <c r="R455" s="335"/>
      <c r="S455" s="335"/>
      <c r="T455" s="336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34" t="s">
        <v>66</v>
      </c>
      <c r="O456" s="335"/>
      <c r="P456" s="335"/>
      <c r="Q456" s="335"/>
      <c r="R456" s="335"/>
      <c r="S456" s="335"/>
      <c r="T456" s="336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8">
        <v>4640242180540</v>
      </c>
      <c r="E458" s="323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496" t="s">
        <v>639</v>
      </c>
      <c r="O458" s="322"/>
      <c r="P458" s="322"/>
      <c r="Q458" s="322"/>
      <c r="R458" s="323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8">
        <v>4640242180557</v>
      </c>
      <c r="E459" s="323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5" t="s">
        <v>642</v>
      </c>
      <c r="O459" s="322"/>
      <c r="P459" s="322"/>
      <c r="Q459" s="322"/>
      <c r="R459" s="323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18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0"/>
      <c r="N460" s="334" t="s">
        <v>66</v>
      </c>
      <c r="O460" s="335"/>
      <c r="P460" s="335"/>
      <c r="Q460" s="335"/>
      <c r="R460" s="335"/>
      <c r="S460" s="335"/>
      <c r="T460" s="336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34" t="s">
        <v>66</v>
      </c>
      <c r="O461" s="335"/>
      <c r="P461" s="335"/>
      <c r="Q461" s="335"/>
      <c r="R461" s="335"/>
      <c r="S461" s="335"/>
      <c r="T461" s="336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40" t="s">
        <v>643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07"/>
      <c r="Z462" s="307"/>
    </row>
    <row r="463" spans="1:53" ht="14.25" customHeight="1" x14ac:dyDescent="0.25">
      <c r="A463" s="333" t="s">
        <v>68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8">
        <v>4680115880870</v>
      </c>
      <c r="E464" s="323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8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2">
        <v>60</v>
      </c>
      <c r="W464" s="313">
        <f>IFERROR(IF(V464="",0,CEILING((V464/$H464),1)*$H464),"")</f>
        <v>62.4</v>
      </c>
      <c r="X464" s="36">
        <f>IFERROR(IF(W464=0,"",ROUNDUP(W464/H464,0)*0.02175),"")</f>
        <v>0.17399999999999999</v>
      </c>
      <c r="Y464" s="56"/>
      <c r="Z464" s="57"/>
      <c r="AD464" s="58"/>
      <c r="BA464" s="304" t="s">
        <v>1</v>
      </c>
    </row>
    <row r="465" spans="1:29" x14ac:dyDescent="0.2">
      <c r="A465" s="318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34" t="s">
        <v>66</v>
      </c>
      <c r="O465" s="335"/>
      <c r="P465" s="335"/>
      <c r="Q465" s="335"/>
      <c r="R465" s="335"/>
      <c r="S465" s="335"/>
      <c r="T465" s="336"/>
      <c r="U465" s="37" t="s">
        <v>67</v>
      </c>
      <c r="V465" s="314">
        <f>IFERROR(V464/H464,"0")</f>
        <v>7.6923076923076925</v>
      </c>
      <c r="W465" s="314">
        <f>IFERROR(W464/H464,"0")</f>
        <v>8</v>
      </c>
      <c r="X465" s="314">
        <f>IFERROR(IF(X464="",0,X464),"0")</f>
        <v>0.17399999999999999</v>
      </c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34" t="s">
        <v>66</v>
      </c>
      <c r="O466" s="335"/>
      <c r="P466" s="335"/>
      <c r="Q466" s="335"/>
      <c r="R466" s="335"/>
      <c r="S466" s="335"/>
      <c r="T466" s="336"/>
      <c r="U466" s="37" t="s">
        <v>65</v>
      </c>
      <c r="V466" s="314">
        <f>IFERROR(SUM(V464:V464),"0")</f>
        <v>60</v>
      </c>
      <c r="W466" s="314">
        <f>IFERROR(SUM(W464:W464),"0")</f>
        <v>62.4</v>
      </c>
      <c r="X466" s="37"/>
      <c r="Y466" s="315"/>
      <c r="Z466" s="315"/>
    </row>
    <row r="467" spans="1:29" ht="15" customHeight="1" x14ac:dyDescent="0.2">
      <c r="A467" s="593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57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13599.86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13732.240000000002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57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14235.861561480227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14376.147999999997</v>
      </c>
      <c r="X468" s="37"/>
      <c r="Y468" s="315"/>
      <c r="Z468" s="315"/>
    </row>
    <row r="469" spans="1:29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57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23</v>
      </c>
      <c r="X469" s="37"/>
      <c r="Y469" s="315"/>
      <c r="Z469" s="315"/>
    </row>
    <row r="470" spans="1:29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57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14810.861561480227</v>
      </c>
      <c r="W470" s="314">
        <f>GrossWeightTotalR+PalletQtyTotalR*25</f>
        <v>14951.147999999997</v>
      </c>
      <c r="X470" s="37"/>
      <c r="Y470" s="315"/>
      <c r="Z470" s="315"/>
    </row>
    <row r="471" spans="1:29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57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1806.0703610696762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1827</v>
      </c>
      <c r="X471" s="37"/>
      <c r="Y471" s="315"/>
      <c r="Z471" s="315"/>
    </row>
    <row r="472" spans="1:29" ht="14.25" customHeight="1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57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25.16751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29" t="s">
        <v>93</v>
      </c>
      <c r="D474" s="330"/>
      <c r="E474" s="330"/>
      <c r="F474" s="331"/>
      <c r="G474" s="329" t="s">
        <v>242</v>
      </c>
      <c r="H474" s="330"/>
      <c r="I474" s="330"/>
      <c r="J474" s="330"/>
      <c r="K474" s="330"/>
      <c r="L474" s="330"/>
      <c r="M474" s="331"/>
      <c r="N474" s="329" t="s">
        <v>438</v>
      </c>
      <c r="O474" s="331"/>
      <c r="P474" s="329" t="s">
        <v>488</v>
      </c>
      <c r="Q474" s="331"/>
      <c r="R474" s="305" t="s">
        <v>575</v>
      </c>
      <c r="S474" s="329" t="s">
        <v>617</v>
      </c>
      <c r="T474" s="331"/>
      <c r="U474" s="306"/>
      <c r="Z474" s="52"/>
      <c r="AC474" s="306"/>
    </row>
    <row r="475" spans="1:29" ht="14.25" customHeight="1" thickTop="1" x14ac:dyDescent="0.2">
      <c r="A475" s="433" t="s">
        <v>655</v>
      </c>
      <c r="B475" s="329" t="s">
        <v>59</v>
      </c>
      <c r="C475" s="329" t="s">
        <v>94</v>
      </c>
      <c r="D475" s="329" t="s">
        <v>102</v>
      </c>
      <c r="E475" s="329" t="s">
        <v>93</v>
      </c>
      <c r="F475" s="329" t="s">
        <v>234</v>
      </c>
      <c r="G475" s="329" t="s">
        <v>243</v>
      </c>
      <c r="H475" s="329" t="s">
        <v>250</v>
      </c>
      <c r="I475" s="329" t="s">
        <v>267</v>
      </c>
      <c r="J475" s="329" t="s">
        <v>327</v>
      </c>
      <c r="K475" s="306"/>
      <c r="L475" s="329" t="s">
        <v>409</v>
      </c>
      <c r="M475" s="329" t="s">
        <v>427</v>
      </c>
      <c r="N475" s="329" t="s">
        <v>439</v>
      </c>
      <c r="O475" s="329" t="s">
        <v>465</v>
      </c>
      <c r="P475" s="329" t="s">
        <v>489</v>
      </c>
      <c r="Q475" s="329" t="s">
        <v>553</v>
      </c>
      <c r="R475" s="329" t="s">
        <v>575</v>
      </c>
      <c r="S475" s="329" t="s">
        <v>618</v>
      </c>
      <c r="T475" s="329" t="s">
        <v>643</v>
      </c>
      <c r="U475" s="306"/>
      <c r="Z475" s="52"/>
      <c r="AC475" s="306"/>
    </row>
    <row r="476" spans="1:29" ht="13.5" customHeight="1" thickBot="1" x14ac:dyDescent="0.25">
      <c r="A476" s="434"/>
      <c r="B476" s="349"/>
      <c r="C476" s="349"/>
      <c r="D476" s="349"/>
      <c r="E476" s="349"/>
      <c r="F476" s="349"/>
      <c r="G476" s="349"/>
      <c r="H476" s="349"/>
      <c r="I476" s="349"/>
      <c r="J476" s="349"/>
      <c r="K476" s="306"/>
      <c r="L476" s="349"/>
      <c r="M476" s="349"/>
      <c r="N476" s="349"/>
      <c r="O476" s="349"/>
      <c r="P476" s="349"/>
      <c r="Q476" s="349"/>
      <c r="R476" s="349"/>
      <c r="S476" s="349"/>
      <c r="T476" s="349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1.6</v>
      </c>
      <c r="C477" s="46">
        <f>IFERROR(W49*1,"0")+IFERROR(W50*1,"0")</f>
        <v>226.8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103.52</v>
      </c>
      <c r="F477" s="46">
        <f>IFERROR(W128*1,"0")+IFERROR(W129*1,"0")+IFERROR(W130*1,"0")</f>
        <v>117.60000000000001</v>
      </c>
      <c r="G477" s="46">
        <f>IFERROR(W136*1,"0")+IFERROR(W137*1,"0")+IFERROR(W138*1,"0")</f>
        <v>43.2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3006.6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315.59999999999997</v>
      </c>
      <c r="K477" s="306"/>
      <c r="L477" s="46">
        <f>IFERROR(W258*1,"0")+IFERROR(W259*1,"0")+IFERROR(W260*1,"0")+IFERROR(W261*1,"0")+IFERROR(W262*1,"0")+IFERROR(W263*1,"0")+IFERROR(W264*1,"0")+IFERROR(W268*1,"0")+IFERROR(W269*1,"0")</f>
        <v>15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8547.4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556.67999999999995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56.70000000000001</v>
      </c>
      <c r="Q477" s="46">
        <f>IFERROR(W389*1,"0")+IFERROR(W390*1,"0")+IFERROR(W394*1,"0")+IFERROR(W395*1,"0")+IFERROR(W396*1,"0")+IFERROR(W397*1,"0")+IFERROR(W398*1,"0")+IFERROR(W399*1,"0")+IFERROR(W400*1,"0")+IFERROR(W404*1,"0")</f>
        <v>262.5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416.64000000000004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62.4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472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N260:R260"/>
    <mergeCell ref="D399:E399"/>
    <mergeCell ref="N450:T450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D423:E423"/>
    <mergeCell ref="D174:E17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N199:R199"/>
    <mergeCell ref="D71:E71"/>
    <mergeCell ref="N186:R18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N369:T369"/>
    <mergeCell ref="N225:T225"/>
    <mergeCell ref="N137:R137"/>
    <mergeCell ref="D180:E180"/>
    <mergeCell ref="A127:X127"/>
    <mergeCell ref="N224:T224"/>
    <mergeCell ref="W17:W18"/>
    <mergeCell ref="N28:R28"/>
    <mergeCell ref="D332:E332"/>
    <mergeCell ref="N24:T24"/>
    <mergeCell ref="N329:T329"/>
    <mergeCell ref="A151:M152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145:R145"/>
    <mergeCell ref="N372:R372"/>
    <mergeCell ref="N310:R310"/>
    <mergeCell ref="D475:D476"/>
    <mergeCell ref="N383:R383"/>
    <mergeCell ref="F475:F476"/>
    <mergeCell ref="A463:X463"/>
    <mergeCell ref="C475:C476"/>
    <mergeCell ref="D390:E390"/>
    <mergeCell ref="E475:E476"/>
    <mergeCell ref="N436:R43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N74:R74"/>
    <mergeCell ref="A435:X435"/>
    <mergeCell ref="N399:R399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A244:X244"/>
    <mergeCell ref="D156:E156"/>
    <mergeCell ref="D327:E327"/>
    <mergeCell ref="N37:T37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D43:E43"/>
    <mergeCell ref="N29:R29"/>
    <mergeCell ref="N200:R200"/>
    <mergeCell ref="N229:R229"/>
    <mergeCell ref="N76:R76"/>
    <mergeCell ref="D352:E352"/>
    <mergeCell ref="A342:X342"/>
    <mergeCell ref="A62:X62"/>
    <mergeCell ref="D106:E106"/>
    <mergeCell ref="D93:E93"/>
    <mergeCell ref="D264:E264"/>
    <mergeCell ref="D220:E220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A403:X403"/>
    <mergeCell ref="N385:T385"/>
    <mergeCell ref="D396:E396"/>
    <mergeCell ref="D414:E414"/>
    <mergeCell ref="A424:M425"/>
    <mergeCell ref="D398:E398"/>
    <mergeCell ref="D416:E416"/>
    <mergeCell ref="N370:T370"/>
    <mergeCell ref="A265:M26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A42:X42"/>
    <mergeCell ref="D198:E198"/>
    <mergeCell ref="N419:T419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N459:R45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F10:G1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J9:L9"/>
    <mergeCell ref="R5:S5"/>
    <mergeCell ref="N389:R389"/>
    <mergeCell ref="N454:R454"/>
    <mergeCell ref="O5:P5"/>
    <mergeCell ref="N143:R143"/>
    <mergeCell ref="D49:E49"/>
    <mergeCell ref="F17:F18"/>
    <mergeCell ref="D120:E120"/>
    <mergeCell ref="N297:R2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