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9" i="1" l="1"/>
  <c r="V468" i="1"/>
  <c r="V466" i="1"/>
  <c r="V465" i="1"/>
  <c r="W464" i="1"/>
  <c r="N464" i="1"/>
  <c r="V461" i="1"/>
  <c r="V460" i="1"/>
  <c r="W459" i="1"/>
  <c r="X459" i="1" s="1"/>
  <c r="W458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V446" i="1"/>
  <c r="V445" i="1"/>
  <c r="W444" i="1"/>
  <c r="X444" i="1" s="1"/>
  <c r="W443" i="1"/>
  <c r="V439" i="1"/>
  <c r="V438" i="1"/>
  <c r="W437" i="1"/>
  <c r="X437" i="1" s="1"/>
  <c r="N437" i="1"/>
  <c r="W436" i="1"/>
  <c r="W438" i="1" s="1"/>
  <c r="N436" i="1"/>
  <c r="V434" i="1"/>
  <c r="V433" i="1"/>
  <c r="X432" i="1"/>
  <c r="W432" i="1"/>
  <c r="X431" i="1"/>
  <c r="W431" i="1"/>
  <c r="X430" i="1"/>
  <c r="W430" i="1"/>
  <c r="X429" i="1"/>
  <c r="W429" i="1"/>
  <c r="N429" i="1"/>
  <c r="W428" i="1"/>
  <c r="N428" i="1"/>
  <c r="W427" i="1"/>
  <c r="X427" i="1" s="1"/>
  <c r="N427" i="1"/>
  <c r="V425" i="1"/>
  <c r="V424" i="1"/>
  <c r="W423" i="1"/>
  <c r="X423" i="1" s="1"/>
  <c r="N423" i="1"/>
  <c r="W422" i="1"/>
  <c r="W424" i="1" s="1"/>
  <c r="N422" i="1"/>
  <c r="V420" i="1"/>
  <c r="V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X413" i="1"/>
  <c r="W413" i="1"/>
  <c r="N413" i="1"/>
  <c r="W412" i="1"/>
  <c r="X412" i="1" s="1"/>
  <c r="N412" i="1"/>
  <c r="W411" i="1"/>
  <c r="X411" i="1" s="1"/>
  <c r="N411" i="1"/>
  <c r="W410" i="1"/>
  <c r="N410" i="1"/>
  <c r="V406" i="1"/>
  <c r="V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W396" i="1"/>
  <c r="X396" i="1" s="1"/>
  <c r="N396" i="1"/>
  <c r="W395" i="1"/>
  <c r="X395" i="1" s="1"/>
  <c r="N395" i="1"/>
  <c r="W394" i="1"/>
  <c r="X394" i="1" s="1"/>
  <c r="N394" i="1"/>
  <c r="V392" i="1"/>
  <c r="V391" i="1"/>
  <c r="W390" i="1"/>
  <c r="X390" i="1" s="1"/>
  <c r="N390" i="1"/>
  <c r="W389" i="1"/>
  <c r="N389" i="1"/>
  <c r="V386" i="1"/>
  <c r="V385" i="1"/>
  <c r="W384" i="1"/>
  <c r="X384" i="1" s="1"/>
  <c r="W383" i="1"/>
  <c r="V381" i="1"/>
  <c r="V380" i="1"/>
  <c r="W379" i="1"/>
  <c r="X379" i="1" s="1"/>
  <c r="W378" i="1"/>
  <c r="X378" i="1" s="1"/>
  <c r="W377" i="1"/>
  <c r="X377" i="1" s="1"/>
  <c r="W376" i="1"/>
  <c r="V374" i="1"/>
  <c r="V373" i="1"/>
  <c r="W372" i="1"/>
  <c r="N372" i="1"/>
  <c r="V370" i="1"/>
  <c r="V369" i="1"/>
  <c r="W368" i="1"/>
  <c r="X368" i="1" s="1"/>
  <c r="N368" i="1"/>
  <c r="W367" i="1"/>
  <c r="X367" i="1" s="1"/>
  <c r="N367" i="1"/>
  <c r="W366" i="1"/>
  <c r="N366" i="1"/>
  <c r="X365" i="1"/>
  <c r="W365" i="1"/>
  <c r="N365" i="1"/>
  <c r="V363" i="1"/>
  <c r="V362" i="1"/>
  <c r="W361" i="1"/>
  <c r="X361" i="1" s="1"/>
  <c r="W360" i="1"/>
  <c r="X360" i="1" s="1"/>
  <c r="N360" i="1"/>
  <c r="W359" i="1"/>
  <c r="X359" i="1" s="1"/>
  <c r="N359" i="1"/>
  <c r="X358" i="1"/>
  <c r="W358" i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X350" i="1"/>
  <c r="W350" i="1"/>
  <c r="N350" i="1"/>
  <c r="W349" i="1"/>
  <c r="N349" i="1"/>
  <c r="V347" i="1"/>
  <c r="V346" i="1"/>
  <c r="W345" i="1"/>
  <c r="X345" i="1" s="1"/>
  <c r="N345" i="1"/>
  <c r="W344" i="1"/>
  <c r="X344" i="1" s="1"/>
  <c r="X346" i="1" s="1"/>
  <c r="N344" i="1"/>
  <c r="V340" i="1"/>
  <c r="V339" i="1"/>
  <c r="W338" i="1"/>
  <c r="W340" i="1" s="1"/>
  <c r="N338" i="1"/>
  <c r="V336" i="1"/>
  <c r="V335" i="1"/>
  <c r="W334" i="1"/>
  <c r="X334" i="1" s="1"/>
  <c r="N334" i="1"/>
  <c r="W333" i="1"/>
  <c r="X333" i="1" s="1"/>
  <c r="N333" i="1"/>
  <c r="W332" i="1"/>
  <c r="X332" i="1" s="1"/>
  <c r="N332" i="1"/>
  <c r="W331" i="1"/>
  <c r="N331" i="1"/>
  <c r="V329" i="1"/>
  <c r="V328" i="1"/>
  <c r="W327" i="1"/>
  <c r="X327" i="1" s="1"/>
  <c r="N327" i="1"/>
  <c r="X326" i="1"/>
  <c r="X328" i="1" s="1"/>
  <c r="W326" i="1"/>
  <c r="N326" i="1"/>
  <c r="V324" i="1"/>
  <c r="V323" i="1"/>
  <c r="W322" i="1"/>
  <c r="X322" i="1" s="1"/>
  <c r="N322" i="1"/>
  <c r="W321" i="1"/>
  <c r="X321" i="1" s="1"/>
  <c r="N321" i="1"/>
  <c r="W320" i="1"/>
  <c r="X320" i="1" s="1"/>
  <c r="N320" i="1"/>
  <c r="W319" i="1"/>
  <c r="N319" i="1"/>
  <c r="V316" i="1"/>
  <c r="V315" i="1"/>
  <c r="W314" i="1"/>
  <c r="N314" i="1"/>
  <c r="V312" i="1"/>
  <c r="V311" i="1"/>
  <c r="W310" i="1"/>
  <c r="N310" i="1"/>
  <c r="V308" i="1"/>
  <c r="V307" i="1"/>
  <c r="W306" i="1"/>
  <c r="X306" i="1" s="1"/>
  <c r="N306" i="1"/>
  <c r="W305" i="1"/>
  <c r="X305" i="1" s="1"/>
  <c r="W304" i="1"/>
  <c r="N304" i="1"/>
  <c r="V302" i="1"/>
  <c r="V301" i="1"/>
  <c r="W300" i="1"/>
  <c r="X300" i="1" s="1"/>
  <c r="N300" i="1"/>
  <c r="W299" i="1"/>
  <c r="X299" i="1" s="1"/>
  <c r="N299" i="1"/>
  <c r="W298" i="1"/>
  <c r="X298" i="1" s="1"/>
  <c r="W297" i="1"/>
  <c r="X297" i="1" s="1"/>
  <c r="N297" i="1"/>
  <c r="W296" i="1"/>
  <c r="X296" i="1" s="1"/>
  <c r="N296" i="1"/>
  <c r="W295" i="1"/>
  <c r="X295" i="1" s="1"/>
  <c r="N295" i="1"/>
  <c r="X294" i="1"/>
  <c r="W294" i="1"/>
  <c r="N294" i="1"/>
  <c r="W293" i="1"/>
  <c r="N293" i="1"/>
  <c r="V289" i="1"/>
  <c r="V288" i="1"/>
  <c r="W287" i="1"/>
  <c r="N287" i="1"/>
  <c r="V285" i="1"/>
  <c r="V284" i="1"/>
  <c r="W283" i="1"/>
  <c r="N283" i="1"/>
  <c r="V281" i="1"/>
  <c r="V280" i="1"/>
  <c r="W279" i="1"/>
  <c r="X279" i="1" s="1"/>
  <c r="N279" i="1"/>
  <c r="W278" i="1"/>
  <c r="X278" i="1" s="1"/>
  <c r="X280" i="1" s="1"/>
  <c r="N278" i="1"/>
  <c r="V276" i="1"/>
  <c r="V275" i="1"/>
  <c r="W274" i="1"/>
  <c r="W276" i="1" s="1"/>
  <c r="N274" i="1"/>
  <c r="V271" i="1"/>
  <c r="V270" i="1"/>
  <c r="W269" i="1"/>
  <c r="X269" i="1" s="1"/>
  <c r="N269" i="1"/>
  <c r="W268" i="1"/>
  <c r="W270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W260" i="1"/>
  <c r="X260" i="1" s="1"/>
  <c r="N260" i="1"/>
  <c r="W259" i="1"/>
  <c r="X259" i="1" s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X251" i="1"/>
  <c r="W251" i="1"/>
  <c r="N251" i="1"/>
  <c r="V249" i="1"/>
  <c r="V248" i="1"/>
  <c r="W247" i="1"/>
  <c r="X247" i="1" s="1"/>
  <c r="N247" i="1"/>
  <c r="W246" i="1"/>
  <c r="X246" i="1" s="1"/>
  <c r="W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W223" i="1"/>
  <c r="X223" i="1" s="1"/>
  <c r="N223" i="1"/>
  <c r="W222" i="1"/>
  <c r="X222" i="1" s="1"/>
  <c r="N222" i="1"/>
  <c r="X221" i="1"/>
  <c r="W221" i="1"/>
  <c r="N221" i="1"/>
  <c r="W220" i="1"/>
  <c r="N220" i="1"/>
  <c r="V218" i="1"/>
  <c r="V217" i="1"/>
  <c r="W216" i="1"/>
  <c r="N216" i="1"/>
  <c r="V214" i="1"/>
  <c r="V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N198" i="1"/>
  <c r="V195" i="1"/>
  <c r="V194" i="1"/>
  <c r="W193" i="1"/>
  <c r="X193" i="1" s="1"/>
  <c r="N193" i="1"/>
  <c r="X192" i="1"/>
  <c r="X194" i="1" s="1"/>
  <c r="W192" i="1"/>
  <c r="N192" i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X172" i="1" s="1"/>
  <c r="N172" i="1"/>
  <c r="V170" i="1"/>
  <c r="V169" i="1"/>
  <c r="W168" i="1"/>
  <c r="X168" i="1" s="1"/>
  <c r="N168" i="1"/>
  <c r="W167" i="1"/>
  <c r="X167" i="1" s="1"/>
  <c r="N167" i="1"/>
  <c r="X166" i="1"/>
  <c r="W166" i="1"/>
  <c r="N166" i="1"/>
  <c r="W165" i="1"/>
  <c r="N165" i="1"/>
  <c r="V163" i="1"/>
  <c r="V162" i="1"/>
  <c r="W161" i="1"/>
  <c r="X161" i="1" s="1"/>
  <c r="N161" i="1"/>
  <c r="W160" i="1"/>
  <c r="X160" i="1" s="1"/>
  <c r="X162" i="1" s="1"/>
  <c r="V158" i="1"/>
  <c r="V157" i="1"/>
  <c r="W156" i="1"/>
  <c r="X156" i="1" s="1"/>
  <c r="N156" i="1"/>
  <c r="W155" i="1"/>
  <c r="X155" i="1" s="1"/>
  <c r="X157" i="1" s="1"/>
  <c r="N155" i="1"/>
  <c r="V152" i="1"/>
  <c r="V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N143" i="1"/>
  <c r="V140" i="1"/>
  <c r="V139" i="1"/>
  <c r="W138" i="1"/>
  <c r="X138" i="1" s="1"/>
  <c r="N138" i="1"/>
  <c r="X137" i="1"/>
  <c r="W137" i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V125" i="1"/>
  <c r="V124" i="1"/>
  <c r="W123" i="1"/>
  <c r="X123" i="1" s="1"/>
  <c r="W122" i="1"/>
  <c r="X122" i="1" s="1"/>
  <c r="N122" i="1"/>
  <c r="W121" i="1"/>
  <c r="X121" i="1" s="1"/>
  <c r="W120" i="1"/>
  <c r="X120" i="1" s="1"/>
  <c r="N120" i="1"/>
  <c r="W119" i="1"/>
  <c r="X119" i="1" s="1"/>
  <c r="X124" i="1" s="1"/>
  <c r="N119" i="1"/>
  <c r="V117" i="1"/>
  <c r="V116" i="1"/>
  <c r="X115" i="1"/>
  <c r="W115" i="1"/>
  <c r="X114" i="1"/>
  <c r="W114" i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V91" i="1"/>
  <c r="V90" i="1"/>
  <c r="W89" i="1"/>
  <c r="X89" i="1" s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V81" i="1"/>
  <c r="V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W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N22" i="1"/>
  <c r="H10" i="1"/>
  <c r="A9" i="1"/>
  <c r="A10" i="1" s="1"/>
  <c r="D7" i="1"/>
  <c r="O6" i="1"/>
  <c r="N2" i="1"/>
  <c r="X59" i="1" l="1"/>
  <c r="W381" i="1"/>
  <c r="W446" i="1"/>
  <c r="V470" i="1"/>
  <c r="B477" i="1"/>
  <c r="W23" i="1"/>
  <c r="X22" i="1"/>
  <c r="X23" i="1" s="1"/>
  <c r="V467" i="1"/>
  <c r="W32" i="1"/>
  <c r="X26" i="1"/>
  <c r="X32" i="1" s="1"/>
  <c r="X103" i="1"/>
  <c r="W117" i="1"/>
  <c r="X106" i="1"/>
  <c r="X189" i="1"/>
  <c r="X236" i="1"/>
  <c r="X254" i="1"/>
  <c r="X265" i="1"/>
  <c r="W469" i="1"/>
  <c r="W194" i="1"/>
  <c r="W243" i="1"/>
  <c r="W242" i="1"/>
  <c r="X274" i="1"/>
  <c r="X275" i="1" s="1"/>
  <c r="W275" i="1"/>
  <c r="X338" i="1"/>
  <c r="X339" i="1" s="1"/>
  <c r="W339" i="1"/>
  <c r="X376" i="1"/>
  <c r="X380" i="1" s="1"/>
  <c r="W380" i="1"/>
  <c r="W401" i="1"/>
  <c r="X436" i="1"/>
  <c r="X438" i="1" s="1"/>
  <c r="X443" i="1"/>
  <c r="X445" i="1" s="1"/>
  <c r="W445" i="1"/>
  <c r="F9" i="1"/>
  <c r="J9" i="1"/>
  <c r="W80" i="1"/>
  <c r="W91" i="1"/>
  <c r="X83" i="1"/>
  <c r="X90" i="1" s="1"/>
  <c r="W90" i="1"/>
  <c r="W116" i="1"/>
  <c r="W124" i="1"/>
  <c r="F477" i="1"/>
  <c r="W131" i="1"/>
  <c r="X128" i="1"/>
  <c r="X131" i="1" s="1"/>
  <c r="W140" i="1"/>
  <c r="W152" i="1"/>
  <c r="X143" i="1"/>
  <c r="X151" i="1" s="1"/>
  <c r="W151" i="1"/>
  <c r="W158" i="1"/>
  <c r="W163" i="1"/>
  <c r="W170" i="1"/>
  <c r="X165" i="1"/>
  <c r="X169" i="1" s="1"/>
  <c r="W169" i="1"/>
  <c r="W214" i="1"/>
  <c r="W217" i="1"/>
  <c r="X216" i="1"/>
  <c r="X217" i="1" s="1"/>
  <c r="W218" i="1"/>
  <c r="W225" i="1"/>
  <c r="X220" i="1"/>
  <c r="X224" i="1" s="1"/>
  <c r="W224" i="1"/>
  <c r="W249" i="1"/>
  <c r="X245" i="1"/>
  <c r="X248" i="1" s="1"/>
  <c r="W248" i="1"/>
  <c r="W281" i="1"/>
  <c r="W284" i="1"/>
  <c r="X283" i="1"/>
  <c r="X284" i="1" s="1"/>
  <c r="W285" i="1"/>
  <c r="W288" i="1"/>
  <c r="X287" i="1"/>
  <c r="X288" i="1" s="1"/>
  <c r="W289" i="1"/>
  <c r="N477" i="1"/>
  <c r="W301" i="1"/>
  <c r="X293" i="1"/>
  <c r="X301" i="1" s="1"/>
  <c r="W302" i="1"/>
  <c r="W307" i="1"/>
  <c r="X304" i="1"/>
  <c r="X307" i="1" s="1"/>
  <c r="W308" i="1"/>
  <c r="W311" i="1"/>
  <c r="X310" i="1"/>
  <c r="X311" i="1" s="1"/>
  <c r="W312" i="1"/>
  <c r="W315" i="1"/>
  <c r="X314" i="1"/>
  <c r="X315" i="1" s="1"/>
  <c r="W316" i="1"/>
  <c r="W324" i="1"/>
  <c r="X319" i="1"/>
  <c r="X323" i="1" s="1"/>
  <c r="O477" i="1"/>
  <c r="W323" i="1"/>
  <c r="W329" i="1"/>
  <c r="W336" i="1"/>
  <c r="X331" i="1"/>
  <c r="X335" i="1" s="1"/>
  <c r="W335" i="1"/>
  <c r="W347" i="1"/>
  <c r="W363" i="1"/>
  <c r="X349" i="1"/>
  <c r="X362" i="1" s="1"/>
  <c r="W362" i="1"/>
  <c r="X366" i="1"/>
  <c r="X369" i="1" s="1"/>
  <c r="W370" i="1"/>
  <c r="W386" i="1"/>
  <c r="W392" i="1"/>
  <c r="X389" i="1"/>
  <c r="X391" i="1" s="1"/>
  <c r="W391" i="1"/>
  <c r="X401" i="1"/>
  <c r="W451" i="1"/>
  <c r="W460" i="1"/>
  <c r="X458" i="1"/>
  <c r="X460" i="1" s="1"/>
  <c r="W461" i="1"/>
  <c r="W468" i="1"/>
  <c r="D477" i="1"/>
  <c r="M477" i="1"/>
  <c r="H9" i="1"/>
  <c r="F10" i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477" i="1"/>
  <c r="W52" i="1"/>
  <c r="X49" i="1"/>
  <c r="X51" i="1" s="1"/>
  <c r="W59" i="1"/>
  <c r="W60" i="1"/>
  <c r="X80" i="1"/>
  <c r="W103" i="1"/>
  <c r="W104" i="1"/>
  <c r="X116" i="1"/>
  <c r="W125" i="1"/>
  <c r="W132" i="1"/>
  <c r="G477" i="1"/>
  <c r="W139" i="1"/>
  <c r="X136" i="1"/>
  <c r="X139" i="1" s="1"/>
  <c r="W162" i="1"/>
  <c r="W190" i="1"/>
  <c r="W189" i="1"/>
  <c r="W195" i="1"/>
  <c r="J477" i="1"/>
  <c r="W213" i="1"/>
  <c r="X198" i="1"/>
  <c r="X213" i="1" s="1"/>
  <c r="W237" i="1"/>
  <c r="W236" i="1"/>
  <c r="X242" i="1"/>
  <c r="W255" i="1"/>
  <c r="W254" i="1"/>
  <c r="W266" i="1"/>
  <c r="W271" i="1"/>
  <c r="X268" i="1"/>
  <c r="X270" i="1" s="1"/>
  <c r="W280" i="1"/>
  <c r="X433" i="1"/>
  <c r="X428" i="1"/>
  <c r="W433" i="1"/>
  <c r="H477" i="1"/>
  <c r="Q477" i="1"/>
  <c r="V471" i="1"/>
  <c r="W24" i="1"/>
  <c r="E477" i="1"/>
  <c r="W81" i="1"/>
  <c r="I477" i="1"/>
  <c r="W157" i="1"/>
  <c r="L477" i="1"/>
  <c r="W265" i="1"/>
  <c r="W328" i="1"/>
  <c r="P477" i="1"/>
  <c r="W369" i="1"/>
  <c r="W373" i="1"/>
  <c r="X372" i="1"/>
  <c r="X373" i="1" s="1"/>
  <c r="W374" i="1"/>
  <c r="W385" i="1"/>
  <c r="X383" i="1"/>
  <c r="X385" i="1" s="1"/>
  <c r="W402" i="1"/>
  <c r="W405" i="1"/>
  <c r="X404" i="1"/>
  <c r="X405" i="1" s="1"/>
  <c r="W406" i="1"/>
  <c r="R477" i="1"/>
  <c r="W419" i="1"/>
  <c r="X410" i="1"/>
  <c r="X419" i="1" s="1"/>
  <c r="W420" i="1"/>
  <c r="W425" i="1"/>
  <c r="X422" i="1"/>
  <c r="X424" i="1" s="1"/>
  <c r="W434" i="1"/>
  <c r="W439" i="1"/>
  <c r="W450" i="1"/>
  <c r="X448" i="1"/>
  <c r="X450" i="1" s="1"/>
  <c r="T477" i="1"/>
  <c r="W465" i="1"/>
  <c r="X464" i="1"/>
  <c r="X465" i="1" s="1"/>
  <c r="W466" i="1"/>
  <c r="S477" i="1"/>
  <c r="W346" i="1"/>
  <c r="W470" i="1" l="1"/>
  <c r="X472" i="1"/>
  <c r="W471" i="1"/>
  <c r="W467" i="1"/>
</calcChain>
</file>

<file path=xl/sharedStrings.xml><?xml version="1.0" encoding="utf-8"?>
<sst xmlns="http://schemas.openxmlformats.org/spreadsheetml/2006/main" count="1993" uniqueCount="686">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</sst>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2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49" t="s">
        <v>0</v>
      </c>
      <c r="E1" s="317"/>
      <c r="F1" s="317"/>
      <c r="G1" s="12" t="s">
        <v>1</v>
      </c>
      <c r="H1" s="449" t="s">
        <v>2</v>
      </c>
      <c r="I1" s="317"/>
      <c r="J1" s="317"/>
      <c r="K1" s="317"/>
      <c r="L1" s="317"/>
      <c r="M1" s="317"/>
      <c r="N1" s="317"/>
      <c r="O1" s="317"/>
      <c r="P1" s="316" t="s">
        <v>3</v>
      </c>
      <c r="Q1" s="317"/>
      <c r="R1" s="3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9"/>
      <c r="P2" s="319"/>
      <c r="Q2" s="319"/>
      <c r="R2" s="319"/>
      <c r="S2" s="319"/>
      <c r="T2" s="319"/>
      <c r="U2" s="319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9"/>
      <c r="O3" s="319"/>
      <c r="P3" s="319"/>
      <c r="Q3" s="319"/>
      <c r="R3" s="319"/>
      <c r="S3" s="319"/>
      <c r="T3" s="319"/>
      <c r="U3" s="319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532" t="s">
        <v>8</v>
      </c>
      <c r="B5" s="351"/>
      <c r="C5" s="352"/>
      <c r="D5" s="576"/>
      <c r="E5" s="577"/>
      <c r="F5" s="387" t="s">
        <v>9</v>
      </c>
      <c r="G5" s="352"/>
      <c r="H5" s="576" t="s">
        <v>685</v>
      </c>
      <c r="I5" s="624"/>
      <c r="J5" s="624"/>
      <c r="K5" s="624"/>
      <c r="L5" s="577"/>
      <c r="N5" s="24" t="s">
        <v>10</v>
      </c>
      <c r="O5" s="366">
        <v>45255</v>
      </c>
      <c r="P5" s="367"/>
      <c r="R5" s="356" t="s">
        <v>11</v>
      </c>
      <c r="S5" s="357"/>
      <c r="T5" s="507" t="s">
        <v>12</v>
      </c>
      <c r="U5" s="367"/>
      <c r="Z5" s="51"/>
      <c r="AA5" s="51"/>
      <c r="AB5" s="51"/>
    </row>
    <row r="6" spans="1:29" s="310" customFormat="1" ht="24" customHeight="1" x14ac:dyDescent="0.2">
      <c r="A6" s="532" t="s">
        <v>13</v>
      </c>
      <c r="B6" s="351"/>
      <c r="C6" s="352"/>
      <c r="D6" s="414" t="s">
        <v>14</v>
      </c>
      <c r="E6" s="415"/>
      <c r="F6" s="415"/>
      <c r="G6" s="415"/>
      <c r="H6" s="415"/>
      <c r="I6" s="415"/>
      <c r="J6" s="415"/>
      <c r="K6" s="415"/>
      <c r="L6" s="367"/>
      <c r="N6" s="24" t="s">
        <v>15</v>
      </c>
      <c r="O6" s="565" t="str">
        <f>IF(O5=0," ",CHOOSE(WEEKDAY(O5,2),"Понедельник","Вторник","Среда","Четверг","Пятница","Суббота","Воскресенье"))</f>
        <v>Суббота</v>
      </c>
      <c r="P6" s="323"/>
      <c r="R6" s="602" t="s">
        <v>16</v>
      </c>
      <c r="S6" s="357"/>
      <c r="T6" s="510" t="s">
        <v>17</v>
      </c>
      <c r="U6" s="511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477" t="str">
        <f>IFERROR(VLOOKUP(DeliveryAddress,Table,3,0),1)</f>
        <v>2</v>
      </c>
      <c r="E7" s="478"/>
      <c r="F7" s="478"/>
      <c r="G7" s="478"/>
      <c r="H7" s="478"/>
      <c r="I7" s="478"/>
      <c r="J7" s="478"/>
      <c r="K7" s="478"/>
      <c r="L7" s="455"/>
      <c r="N7" s="24"/>
      <c r="O7" s="42"/>
      <c r="P7" s="42"/>
      <c r="R7" s="319"/>
      <c r="S7" s="357"/>
      <c r="T7" s="512"/>
      <c r="U7" s="513"/>
      <c r="Z7" s="51"/>
      <c r="AA7" s="51"/>
      <c r="AB7" s="51"/>
    </row>
    <row r="8" spans="1:29" s="310" customFormat="1" ht="25.5" customHeight="1" x14ac:dyDescent="0.2">
      <c r="A8" s="341" t="s">
        <v>18</v>
      </c>
      <c r="B8" s="335"/>
      <c r="C8" s="336"/>
      <c r="D8" s="570"/>
      <c r="E8" s="571"/>
      <c r="F8" s="571"/>
      <c r="G8" s="571"/>
      <c r="H8" s="571"/>
      <c r="I8" s="571"/>
      <c r="J8" s="571"/>
      <c r="K8" s="571"/>
      <c r="L8" s="572"/>
      <c r="N8" s="24" t="s">
        <v>19</v>
      </c>
      <c r="O8" s="404">
        <v>0.45833333333333331</v>
      </c>
      <c r="P8" s="367"/>
      <c r="R8" s="319"/>
      <c r="S8" s="357"/>
      <c r="T8" s="512"/>
      <c r="U8" s="513"/>
      <c r="Z8" s="51"/>
      <c r="AA8" s="51"/>
      <c r="AB8" s="51"/>
    </row>
    <row r="9" spans="1:29" s="310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412"/>
      <c r="E9" s="355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66"/>
      <c r="P9" s="367"/>
      <c r="R9" s="319"/>
      <c r="S9" s="357"/>
      <c r="T9" s="514"/>
      <c r="U9" s="515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412"/>
      <c r="E10" s="355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453" t="str">
        <f>IFERROR(VLOOKUP($D$10,Proxy,2,FALSE),"")</f>
        <v/>
      </c>
      <c r="I10" s="319"/>
      <c r="J10" s="319"/>
      <c r="K10" s="319"/>
      <c r="L10" s="319"/>
      <c r="N10" s="26" t="s">
        <v>21</v>
      </c>
      <c r="O10" s="404"/>
      <c r="P10" s="367"/>
      <c r="S10" s="24" t="s">
        <v>22</v>
      </c>
      <c r="T10" s="632" t="s">
        <v>23</v>
      </c>
      <c r="U10" s="511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4"/>
      <c r="P11" s="367"/>
      <c r="S11" s="24" t="s">
        <v>26</v>
      </c>
      <c r="T11" s="391" t="s">
        <v>27</v>
      </c>
      <c r="U11" s="392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374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454"/>
      <c r="P12" s="455"/>
      <c r="Q12" s="23"/>
      <c r="S12" s="24"/>
      <c r="T12" s="317"/>
      <c r="U12" s="319"/>
      <c r="Z12" s="51"/>
      <c r="AA12" s="51"/>
      <c r="AB12" s="51"/>
    </row>
    <row r="13" spans="1:29" s="310" customFormat="1" ht="23.25" customHeight="1" x14ac:dyDescent="0.2">
      <c r="A13" s="374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374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400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517" t="s">
        <v>34</v>
      </c>
      <c r="O15" s="317"/>
      <c r="P15" s="317"/>
      <c r="Q15" s="317"/>
      <c r="R15" s="3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4" t="s">
        <v>35</v>
      </c>
      <c r="B17" s="324" t="s">
        <v>36</v>
      </c>
      <c r="C17" s="538" t="s">
        <v>37</v>
      </c>
      <c r="D17" s="324" t="s">
        <v>38</v>
      </c>
      <c r="E17" s="325"/>
      <c r="F17" s="324" t="s">
        <v>39</v>
      </c>
      <c r="G17" s="324" t="s">
        <v>40</v>
      </c>
      <c r="H17" s="324" t="s">
        <v>41</v>
      </c>
      <c r="I17" s="324" t="s">
        <v>42</v>
      </c>
      <c r="J17" s="324" t="s">
        <v>43</v>
      </c>
      <c r="K17" s="324" t="s">
        <v>44</v>
      </c>
      <c r="L17" s="324" t="s">
        <v>45</v>
      </c>
      <c r="M17" s="324" t="s">
        <v>46</v>
      </c>
      <c r="N17" s="324" t="s">
        <v>47</v>
      </c>
      <c r="O17" s="562"/>
      <c r="P17" s="562"/>
      <c r="Q17" s="562"/>
      <c r="R17" s="325"/>
      <c r="S17" s="353" t="s">
        <v>48</v>
      </c>
      <c r="T17" s="352"/>
      <c r="U17" s="324" t="s">
        <v>49</v>
      </c>
      <c r="V17" s="324" t="s">
        <v>50</v>
      </c>
      <c r="W17" s="617" t="s">
        <v>51</v>
      </c>
      <c r="X17" s="324" t="s">
        <v>52</v>
      </c>
      <c r="Y17" s="338" t="s">
        <v>53</v>
      </c>
      <c r="Z17" s="338" t="s">
        <v>54</v>
      </c>
      <c r="AA17" s="338" t="s">
        <v>55</v>
      </c>
      <c r="AB17" s="612"/>
      <c r="AC17" s="613"/>
      <c r="AD17" s="544"/>
      <c r="BA17" s="605" t="s">
        <v>56</v>
      </c>
    </row>
    <row r="18" spans="1:53" ht="14.25" customHeight="1" x14ac:dyDescent="0.2">
      <c r="A18" s="332"/>
      <c r="B18" s="332"/>
      <c r="C18" s="332"/>
      <c r="D18" s="326"/>
      <c r="E18" s="327"/>
      <c r="F18" s="332"/>
      <c r="G18" s="332"/>
      <c r="H18" s="332"/>
      <c r="I18" s="332"/>
      <c r="J18" s="332"/>
      <c r="K18" s="332"/>
      <c r="L18" s="332"/>
      <c r="M18" s="332"/>
      <c r="N18" s="326"/>
      <c r="O18" s="563"/>
      <c r="P18" s="563"/>
      <c r="Q18" s="563"/>
      <c r="R18" s="327"/>
      <c r="S18" s="309" t="s">
        <v>57</v>
      </c>
      <c r="T18" s="309" t="s">
        <v>58</v>
      </c>
      <c r="U18" s="332"/>
      <c r="V18" s="332"/>
      <c r="W18" s="618"/>
      <c r="X18" s="332"/>
      <c r="Y18" s="339"/>
      <c r="Z18" s="339"/>
      <c r="AA18" s="614"/>
      <c r="AB18" s="615"/>
      <c r="AC18" s="616"/>
      <c r="AD18" s="545"/>
      <c r="BA18" s="319"/>
    </row>
    <row r="19" spans="1:53" ht="27.75" customHeight="1" x14ac:dyDescent="0.2">
      <c r="A19" s="375" t="s">
        <v>59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48"/>
      <c r="Z19" s="48"/>
    </row>
    <row r="20" spans="1:53" ht="16.5" customHeight="1" x14ac:dyDescent="0.25">
      <c r="A20" s="340" t="s">
        <v>59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19"/>
      <c r="Y20" s="307"/>
      <c r="Z20" s="307"/>
    </row>
    <row r="21" spans="1:53" ht="14.25" customHeight="1" x14ac:dyDescent="0.25">
      <c r="A21" s="333" t="s">
        <v>60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19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8">
        <v>4607091389258</v>
      </c>
      <c r="E22" s="323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3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20"/>
      <c r="N23" s="334" t="s">
        <v>66</v>
      </c>
      <c r="O23" s="335"/>
      <c r="P23" s="335"/>
      <c r="Q23" s="335"/>
      <c r="R23" s="335"/>
      <c r="S23" s="335"/>
      <c r="T23" s="336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19"/>
      <c r="M24" s="320"/>
      <c r="N24" s="334" t="s">
        <v>66</v>
      </c>
      <c r="O24" s="335"/>
      <c r="P24" s="335"/>
      <c r="Q24" s="335"/>
      <c r="R24" s="335"/>
      <c r="S24" s="335"/>
      <c r="T24" s="336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3" t="s">
        <v>68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8">
        <v>4607091383881</v>
      </c>
      <c r="E26" s="323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3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8">
        <v>4607091388237</v>
      </c>
      <c r="E27" s="323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3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8">
        <v>4607091383935</v>
      </c>
      <c r="E28" s="323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3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8">
        <v>4680115881853</v>
      </c>
      <c r="E29" s="323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3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8">
        <v>4607091383911</v>
      </c>
      <c r="E30" s="323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3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8">
        <v>4607091388244</v>
      </c>
      <c r="E31" s="323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3"/>
      <c r="S31" s="34"/>
      <c r="T31" s="34"/>
      <c r="U31" s="35" t="s">
        <v>65</v>
      </c>
      <c r="V31" s="312">
        <v>86.94</v>
      </c>
      <c r="W31" s="313">
        <f t="shared" si="0"/>
        <v>88.2</v>
      </c>
      <c r="X31" s="36">
        <f t="shared" si="1"/>
        <v>0.26355000000000001</v>
      </c>
      <c r="Y31" s="56"/>
      <c r="Z31" s="57"/>
      <c r="AD31" s="58"/>
      <c r="BA31" s="65" t="s">
        <v>1</v>
      </c>
    </row>
    <row r="32" spans="1:53" x14ac:dyDescent="0.2">
      <c r="A32" s="31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20"/>
      <c r="N32" s="334" t="s">
        <v>66</v>
      </c>
      <c r="O32" s="335"/>
      <c r="P32" s="335"/>
      <c r="Q32" s="335"/>
      <c r="R32" s="335"/>
      <c r="S32" s="335"/>
      <c r="T32" s="336"/>
      <c r="U32" s="37" t="s">
        <v>67</v>
      </c>
      <c r="V32" s="314">
        <f>IFERROR(V26/H26,"0")+IFERROR(V27/H27,"0")+IFERROR(V28/H28,"0")+IFERROR(V29/H29,"0")+IFERROR(V30/H30,"0")+IFERROR(V31/H31,"0")</f>
        <v>34.5</v>
      </c>
      <c r="W32" s="314">
        <f>IFERROR(W26/H26,"0")+IFERROR(W27/H27,"0")+IFERROR(W28/H28,"0")+IFERROR(W29/H29,"0")+IFERROR(W30/H30,"0")+IFERROR(W31/H31,"0")</f>
        <v>35</v>
      </c>
      <c r="X32" s="314">
        <f>IFERROR(IF(X26="",0,X26),"0")+IFERROR(IF(X27="",0,X27),"0")+IFERROR(IF(X28="",0,X28),"0")+IFERROR(IF(X29="",0,X29),"0")+IFERROR(IF(X30="",0,X30),"0")+IFERROR(IF(X31="",0,X31),"0")</f>
        <v>0.26355000000000001</v>
      </c>
      <c r="Y32" s="315"/>
      <c r="Z32" s="315"/>
    </row>
    <row r="33" spans="1:53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20"/>
      <c r="N33" s="334" t="s">
        <v>66</v>
      </c>
      <c r="O33" s="335"/>
      <c r="P33" s="335"/>
      <c r="Q33" s="335"/>
      <c r="R33" s="335"/>
      <c r="S33" s="335"/>
      <c r="T33" s="336"/>
      <c r="U33" s="37" t="s">
        <v>65</v>
      </c>
      <c r="V33" s="314">
        <f>IFERROR(SUM(V26:V31),"0")</f>
        <v>86.94</v>
      </c>
      <c r="W33" s="314">
        <f>IFERROR(SUM(W26:W31),"0")</f>
        <v>88.2</v>
      </c>
      <c r="X33" s="37"/>
      <c r="Y33" s="315"/>
      <c r="Z33" s="315"/>
    </row>
    <row r="34" spans="1:53" ht="14.25" customHeight="1" x14ac:dyDescent="0.25">
      <c r="A34" s="333" t="s">
        <v>81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19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8">
        <v>4607091388503</v>
      </c>
      <c r="E35" s="323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3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8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20"/>
      <c r="N36" s="334" t="s">
        <v>66</v>
      </c>
      <c r="O36" s="335"/>
      <c r="P36" s="335"/>
      <c r="Q36" s="335"/>
      <c r="R36" s="335"/>
      <c r="S36" s="335"/>
      <c r="T36" s="336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19"/>
      <c r="M37" s="320"/>
      <c r="N37" s="334" t="s">
        <v>66</v>
      </c>
      <c r="O37" s="335"/>
      <c r="P37" s="335"/>
      <c r="Q37" s="335"/>
      <c r="R37" s="335"/>
      <c r="S37" s="335"/>
      <c r="T37" s="336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33" t="s">
        <v>86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19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8">
        <v>4607091388282</v>
      </c>
      <c r="E39" s="323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3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8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20"/>
      <c r="N40" s="334" t="s">
        <v>66</v>
      </c>
      <c r="O40" s="335"/>
      <c r="P40" s="335"/>
      <c r="Q40" s="335"/>
      <c r="R40" s="335"/>
      <c r="S40" s="335"/>
      <c r="T40" s="336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20"/>
      <c r="N41" s="334" t="s">
        <v>66</v>
      </c>
      <c r="O41" s="335"/>
      <c r="P41" s="335"/>
      <c r="Q41" s="335"/>
      <c r="R41" s="335"/>
      <c r="S41" s="335"/>
      <c r="T41" s="336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3" t="s">
        <v>90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19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8">
        <v>4607091389111</v>
      </c>
      <c r="E43" s="323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3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8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20"/>
      <c r="N44" s="334" t="s">
        <v>66</v>
      </c>
      <c r="O44" s="335"/>
      <c r="P44" s="335"/>
      <c r="Q44" s="335"/>
      <c r="R44" s="335"/>
      <c r="S44" s="335"/>
      <c r="T44" s="336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20"/>
      <c r="N45" s="334" t="s">
        <v>66</v>
      </c>
      <c r="O45" s="335"/>
      <c r="P45" s="335"/>
      <c r="Q45" s="335"/>
      <c r="R45" s="335"/>
      <c r="S45" s="335"/>
      <c r="T45" s="336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75" t="s">
        <v>93</v>
      </c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6"/>
      <c r="O46" s="376"/>
      <c r="P46" s="376"/>
      <c r="Q46" s="376"/>
      <c r="R46" s="376"/>
      <c r="S46" s="376"/>
      <c r="T46" s="376"/>
      <c r="U46" s="376"/>
      <c r="V46" s="376"/>
      <c r="W46" s="376"/>
      <c r="X46" s="376"/>
      <c r="Y46" s="48"/>
      <c r="Z46" s="48"/>
    </row>
    <row r="47" spans="1:53" ht="16.5" customHeight="1" x14ac:dyDescent="0.25">
      <c r="A47" s="340" t="s">
        <v>94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307"/>
      <c r="Z47" s="307"/>
    </row>
    <row r="48" spans="1:53" ht="14.25" customHeight="1" x14ac:dyDescent="0.25">
      <c r="A48" s="333" t="s">
        <v>95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19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8">
        <v>4680115881440</v>
      </c>
      <c r="E49" s="323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3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8">
        <v>4680115881433</v>
      </c>
      <c r="E50" s="323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6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3"/>
      <c r="S50" s="34"/>
      <c r="T50" s="34"/>
      <c r="U50" s="35" t="s">
        <v>65</v>
      </c>
      <c r="V50" s="312">
        <v>86.4</v>
      </c>
      <c r="W50" s="313">
        <f>IFERROR(IF(V50="",0,CEILING((V50/$H50),1)*$H50),"")</f>
        <v>86.4</v>
      </c>
      <c r="X50" s="36">
        <f>IFERROR(IF(W50=0,"",ROUNDUP(W50/H50,0)*0.00753),"")</f>
        <v>0.24096000000000001</v>
      </c>
      <c r="Y50" s="56"/>
      <c r="Z50" s="57"/>
      <c r="AD50" s="58"/>
      <c r="BA50" s="70" t="s">
        <v>1</v>
      </c>
    </row>
    <row r="51" spans="1:53" x14ac:dyDescent="0.2">
      <c r="A51" s="318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20"/>
      <c r="N51" s="334" t="s">
        <v>66</v>
      </c>
      <c r="O51" s="335"/>
      <c r="P51" s="335"/>
      <c r="Q51" s="335"/>
      <c r="R51" s="335"/>
      <c r="S51" s="335"/>
      <c r="T51" s="336"/>
      <c r="U51" s="37" t="s">
        <v>67</v>
      </c>
      <c r="V51" s="314">
        <f>IFERROR(V49/H49,"0")+IFERROR(V50/H50,"0")</f>
        <v>32</v>
      </c>
      <c r="W51" s="314">
        <f>IFERROR(W49/H49,"0")+IFERROR(W50/H50,"0")</f>
        <v>32</v>
      </c>
      <c r="X51" s="314">
        <f>IFERROR(IF(X49="",0,X49),"0")+IFERROR(IF(X50="",0,X50),"0")</f>
        <v>0.24096000000000001</v>
      </c>
      <c r="Y51" s="315"/>
      <c r="Z51" s="315"/>
    </row>
    <row r="52" spans="1:53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19"/>
      <c r="M52" s="320"/>
      <c r="N52" s="334" t="s">
        <v>66</v>
      </c>
      <c r="O52" s="335"/>
      <c r="P52" s="335"/>
      <c r="Q52" s="335"/>
      <c r="R52" s="335"/>
      <c r="S52" s="335"/>
      <c r="T52" s="336"/>
      <c r="U52" s="37" t="s">
        <v>65</v>
      </c>
      <c r="V52" s="314">
        <f>IFERROR(SUM(V49:V50),"0")</f>
        <v>86.4</v>
      </c>
      <c r="W52" s="314">
        <f>IFERROR(SUM(W49:W50),"0")</f>
        <v>86.4</v>
      </c>
      <c r="X52" s="37"/>
      <c r="Y52" s="315"/>
      <c r="Z52" s="315"/>
    </row>
    <row r="53" spans="1:53" ht="16.5" customHeight="1" x14ac:dyDescent="0.25">
      <c r="A53" s="340" t="s">
        <v>102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19"/>
      <c r="Y53" s="307"/>
      <c r="Z53" s="307"/>
    </row>
    <row r="54" spans="1:53" ht="14.25" customHeight="1" x14ac:dyDescent="0.25">
      <c r="A54" s="333" t="s">
        <v>103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19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8">
        <v>4680115881426</v>
      </c>
      <c r="E55" s="323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3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8">
        <v>4680115881426</v>
      </c>
      <c r="E56" s="323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31" t="s">
        <v>108</v>
      </c>
      <c r="O56" s="322"/>
      <c r="P56" s="322"/>
      <c r="Q56" s="322"/>
      <c r="R56" s="323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8">
        <v>4680115881419</v>
      </c>
      <c r="E57" s="323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3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8">
        <v>4680115881525</v>
      </c>
      <c r="E58" s="323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34" t="s">
        <v>113</v>
      </c>
      <c r="O58" s="322"/>
      <c r="P58" s="322"/>
      <c r="Q58" s="322"/>
      <c r="R58" s="323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8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20"/>
      <c r="N59" s="334" t="s">
        <v>66</v>
      </c>
      <c r="O59" s="335"/>
      <c r="P59" s="335"/>
      <c r="Q59" s="335"/>
      <c r="R59" s="335"/>
      <c r="S59" s="335"/>
      <c r="T59" s="336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20"/>
      <c r="N60" s="334" t="s">
        <v>66</v>
      </c>
      <c r="O60" s="335"/>
      <c r="P60" s="335"/>
      <c r="Q60" s="335"/>
      <c r="R60" s="335"/>
      <c r="S60" s="335"/>
      <c r="T60" s="336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40" t="s">
        <v>93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19"/>
      <c r="Y61" s="307"/>
      <c r="Z61" s="307"/>
    </row>
    <row r="62" spans="1:53" ht="14.25" customHeight="1" x14ac:dyDescent="0.25">
      <c r="A62" s="333" t="s">
        <v>103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8">
        <v>4607091382945</v>
      </c>
      <c r="E63" s="323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6" t="s">
        <v>116</v>
      </c>
      <c r="O63" s="322"/>
      <c r="P63" s="322"/>
      <c r="Q63" s="322"/>
      <c r="R63" s="323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8">
        <v>4607091385670</v>
      </c>
      <c r="E64" s="323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22"/>
      <c r="P64" s="322"/>
      <c r="Q64" s="322"/>
      <c r="R64" s="323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28">
        <v>4680115881327</v>
      </c>
      <c r="E65" s="323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55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2"/>
      <c r="P65" s="322"/>
      <c r="Q65" s="322"/>
      <c r="R65" s="323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28">
        <v>4680115882133</v>
      </c>
      <c r="E66" s="323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48" t="s">
        <v>126</v>
      </c>
      <c r="O66" s="322"/>
      <c r="P66" s="322"/>
      <c r="Q66" s="322"/>
      <c r="R66" s="323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28">
        <v>4607091382952</v>
      </c>
      <c r="E67" s="323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4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2"/>
      <c r="P67" s="322"/>
      <c r="Q67" s="322"/>
      <c r="R67" s="323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8">
        <v>4607091385687</v>
      </c>
      <c r="E68" s="323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4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2"/>
      <c r="P68" s="322"/>
      <c r="Q68" s="322"/>
      <c r="R68" s="323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28">
        <v>4680115882539</v>
      </c>
      <c r="E69" s="323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0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2"/>
      <c r="P69" s="322"/>
      <c r="Q69" s="322"/>
      <c r="R69" s="323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28">
        <v>4607091384604</v>
      </c>
      <c r="E70" s="323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2"/>
      <c r="P70" s="322"/>
      <c r="Q70" s="322"/>
      <c r="R70" s="323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28">
        <v>4680115880283</v>
      </c>
      <c r="E71" s="323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2"/>
      <c r="P71" s="322"/>
      <c r="Q71" s="322"/>
      <c r="R71" s="323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28">
        <v>4680115881518</v>
      </c>
      <c r="E72" s="323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3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2"/>
      <c r="P72" s="322"/>
      <c r="Q72" s="322"/>
      <c r="R72" s="323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28">
        <v>4680115881303</v>
      </c>
      <c r="E73" s="323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53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2"/>
      <c r="P73" s="322"/>
      <c r="Q73" s="322"/>
      <c r="R73" s="323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28">
        <v>4680115882577</v>
      </c>
      <c r="E74" s="323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528" t="s">
        <v>143</v>
      </c>
      <c r="O74" s="322"/>
      <c r="P74" s="322"/>
      <c r="Q74" s="322"/>
      <c r="R74" s="323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28">
        <v>4680115882720</v>
      </c>
      <c r="E75" s="323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0" t="s">
        <v>146</v>
      </c>
      <c r="O75" s="322"/>
      <c r="P75" s="322"/>
      <c r="Q75" s="322"/>
      <c r="R75" s="323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28">
        <v>4607091388466</v>
      </c>
      <c r="E76" s="323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2"/>
      <c r="P76" s="322"/>
      <c r="Q76" s="322"/>
      <c r="R76" s="323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28">
        <v>4680115880269</v>
      </c>
      <c r="E77" s="323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2"/>
      <c r="P77" s="322"/>
      <c r="Q77" s="322"/>
      <c r="R77" s="323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28">
        <v>4680115880429</v>
      </c>
      <c r="E78" s="323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2"/>
      <c r="P78" s="322"/>
      <c r="Q78" s="322"/>
      <c r="R78" s="323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28">
        <v>4680115881457</v>
      </c>
      <c r="E79" s="323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2"/>
      <c r="P79" s="322"/>
      <c r="Q79" s="322"/>
      <c r="R79" s="323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8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20"/>
      <c r="N80" s="334" t="s">
        <v>66</v>
      </c>
      <c r="O80" s="335"/>
      <c r="P80" s="335"/>
      <c r="Q80" s="335"/>
      <c r="R80" s="335"/>
      <c r="S80" s="335"/>
      <c r="T80" s="336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5"/>
      <c r="Z80" s="315"/>
    </row>
    <row r="81" spans="1:53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20"/>
      <c r="N81" s="334" t="s">
        <v>66</v>
      </c>
      <c r="O81" s="335"/>
      <c r="P81" s="335"/>
      <c r="Q81" s="335"/>
      <c r="R81" s="335"/>
      <c r="S81" s="335"/>
      <c r="T81" s="336"/>
      <c r="U81" s="37" t="s">
        <v>65</v>
      </c>
      <c r="V81" s="314">
        <f>IFERROR(SUM(V63:V79),"0")</f>
        <v>0</v>
      </c>
      <c r="W81" s="314">
        <f>IFERROR(SUM(W63:W79),"0")</f>
        <v>0</v>
      </c>
      <c r="X81" s="37"/>
      <c r="Y81" s="315"/>
      <c r="Z81" s="315"/>
    </row>
    <row r="82" spans="1:53" ht="14.25" customHeight="1" x14ac:dyDescent="0.25">
      <c r="A82" s="333" t="s">
        <v>95</v>
      </c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19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28">
        <v>4607091384789</v>
      </c>
      <c r="E83" s="323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359" t="s">
        <v>157</v>
      </c>
      <c r="O83" s="322"/>
      <c r="P83" s="322"/>
      <c r="Q83" s="322"/>
      <c r="R83" s="323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28">
        <v>4680115881488</v>
      </c>
      <c r="E84" s="323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2"/>
      <c r="P84" s="322"/>
      <c r="Q84" s="322"/>
      <c r="R84" s="323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28">
        <v>4607091384765</v>
      </c>
      <c r="E85" s="323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61" t="s">
        <v>162</v>
      </c>
      <c r="O85" s="322"/>
      <c r="P85" s="322"/>
      <c r="Q85" s="322"/>
      <c r="R85" s="323"/>
      <c r="S85" s="34"/>
      <c r="T85" s="34"/>
      <c r="U85" s="35" t="s">
        <v>65</v>
      </c>
      <c r="V85" s="312">
        <v>37.799999999999997</v>
      </c>
      <c r="W85" s="313">
        <f t="shared" si="4"/>
        <v>37.799999999999997</v>
      </c>
      <c r="X85" s="36">
        <f>IFERROR(IF(W85=0,"",ROUNDUP(W85/H85,0)*0.00753),"")</f>
        <v>0.11295000000000001</v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28">
        <v>4680115882751</v>
      </c>
      <c r="E86" s="323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20" t="s">
        <v>165</v>
      </c>
      <c r="O86" s="322"/>
      <c r="P86" s="322"/>
      <c r="Q86" s="322"/>
      <c r="R86" s="323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28">
        <v>4680115882775</v>
      </c>
      <c r="E87" s="323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498" t="s">
        <v>169</v>
      </c>
      <c r="O87" s="322"/>
      <c r="P87" s="322"/>
      <c r="Q87" s="322"/>
      <c r="R87" s="323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28">
        <v>4680115880658</v>
      </c>
      <c r="E88" s="323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3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2"/>
      <c r="P88" s="322"/>
      <c r="Q88" s="322"/>
      <c r="R88" s="323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28">
        <v>4607091381962</v>
      </c>
      <c r="E89" s="323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22"/>
      <c r="P89" s="322"/>
      <c r="Q89" s="322"/>
      <c r="R89" s="323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8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20"/>
      <c r="N90" s="334" t="s">
        <v>66</v>
      </c>
      <c r="O90" s="335"/>
      <c r="P90" s="335"/>
      <c r="Q90" s="335"/>
      <c r="R90" s="335"/>
      <c r="S90" s="335"/>
      <c r="T90" s="336"/>
      <c r="U90" s="37" t="s">
        <v>67</v>
      </c>
      <c r="V90" s="314">
        <f>IFERROR(V83/H83,"0")+IFERROR(V84/H84,"0")+IFERROR(V85/H85,"0")+IFERROR(V86/H86,"0")+IFERROR(V87/H87,"0")+IFERROR(V88/H88,"0")+IFERROR(V89/H89,"0")</f>
        <v>14.999999999999998</v>
      </c>
      <c r="W90" s="314">
        <f>IFERROR(W83/H83,"0")+IFERROR(W84/H84,"0")+IFERROR(W85/H85,"0")+IFERROR(W86/H86,"0")+IFERROR(W87/H87,"0")+IFERROR(W88/H88,"0")+IFERROR(W89/H89,"0")</f>
        <v>14.999999999999998</v>
      </c>
      <c r="X90" s="314">
        <f>IFERROR(IF(X83="",0,X83),"0")+IFERROR(IF(X84="",0,X84),"0")+IFERROR(IF(X85="",0,X85),"0")+IFERROR(IF(X86="",0,X86),"0")+IFERROR(IF(X87="",0,X87),"0")+IFERROR(IF(X88="",0,X88),"0")+IFERROR(IF(X89="",0,X89),"0")</f>
        <v>0.11295000000000001</v>
      </c>
      <c r="Y90" s="315"/>
      <c r="Z90" s="315"/>
    </row>
    <row r="91" spans="1:53" x14ac:dyDescent="0.2">
      <c r="A91" s="319"/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20"/>
      <c r="N91" s="334" t="s">
        <v>66</v>
      </c>
      <c r="O91" s="335"/>
      <c r="P91" s="335"/>
      <c r="Q91" s="335"/>
      <c r="R91" s="335"/>
      <c r="S91" s="335"/>
      <c r="T91" s="336"/>
      <c r="U91" s="37" t="s">
        <v>65</v>
      </c>
      <c r="V91" s="314">
        <f>IFERROR(SUM(V83:V89),"0")</f>
        <v>37.799999999999997</v>
      </c>
      <c r="W91" s="314">
        <f>IFERROR(SUM(W83:W89),"0")</f>
        <v>37.799999999999997</v>
      </c>
      <c r="X91" s="37"/>
      <c r="Y91" s="315"/>
      <c r="Z91" s="315"/>
    </row>
    <row r="92" spans="1:53" ht="14.25" customHeight="1" x14ac:dyDescent="0.25">
      <c r="A92" s="333" t="s">
        <v>60</v>
      </c>
      <c r="B92" s="319"/>
      <c r="C92" s="319"/>
      <c r="D92" s="319"/>
      <c r="E92" s="319"/>
      <c r="F92" s="319"/>
      <c r="G92" s="319"/>
      <c r="H92" s="319"/>
      <c r="I92" s="319"/>
      <c r="J92" s="319"/>
      <c r="K92" s="319"/>
      <c r="L92" s="319"/>
      <c r="M92" s="319"/>
      <c r="N92" s="319"/>
      <c r="O92" s="319"/>
      <c r="P92" s="319"/>
      <c r="Q92" s="319"/>
      <c r="R92" s="319"/>
      <c r="S92" s="319"/>
      <c r="T92" s="319"/>
      <c r="U92" s="319"/>
      <c r="V92" s="319"/>
      <c r="W92" s="319"/>
      <c r="X92" s="319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28">
        <v>4607091387667</v>
      </c>
      <c r="E93" s="323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2"/>
      <c r="P93" s="322"/>
      <c r="Q93" s="322"/>
      <c r="R93" s="323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28">
        <v>4607091387636</v>
      </c>
      <c r="E94" s="323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6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2"/>
      <c r="P94" s="322"/>
      <c r="Q94" s="322"/>
      <c r="R94" s="323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28">
        <v>4607091384727</v>
      </c>
      <c r="E95" s="323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8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2"/>
      <c r="P95" s="322"/>
      <c r="Q95" s="322"/>
      <c r="R95" s="323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28">
        <v>4607091386745</v>
      </c>
      <c r="E96" s="323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2"/>
      <c r="P96" s="322"/>
      <c r="Q96" s="322"/>
      <c r="R96" s="323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28">
        <v>4607091382426</v>
      </c>
      <c r="E97" s="323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2"/>
      <c r="P97" s="322"/>
      <c r="Q97" s="322"/>
      <c r="R97" s="323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28">
        <v>4607091386547</v>
      </c>
      <c r="E98" s="323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4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2"/>
      <c r="P98" s="322"/>
      <c r="Q98" s="322"/>
      <c r="R98" s="323"/>
      <c r="S98" s="34"/>
      <c r="T98" s="34"/>
      <c r="U98" s="35" t="s">
        <v>65</v>
      </c>
      <c r="V98" s="312">
        <v>64.399999999999991</v>
      </c>
      <c r="W98" s="313">
        <f t="shared" si="5"/>
        <v>64.399999999999991</v>
      </c>
      <c r="X98" s="36">
        <f>IFERROR(IF(W98=0,"",ROUNDUP(W98/H98,0)*0.00502),"")</f>
        <v>0.11546000000000001</v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28">
        <v>4607091384734</v>
      </c>
      <c r="E99" s="323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51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2"/>
      <c r="P99" s="322"/>
      <c r="Q99" s="322"/>
      <c r="R99" s="323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28">
        <v>4607091382464</v>
      </c>
      <c r="E100" s="323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6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2"/>
      <c r="P100" s="322"/>
      <c r="Q100" s="322"/>
      <c r="R100" s="323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4301031234</v>
      </c>
      <c r="D101" s="328">
        <v>4680115883444</v>
      </c>
      <c r="E101" s="323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4" t="s">
        <v>192</v>
      </c>
      <c r="O101" s="322"/>
      <c r="P101" s="322"/>
      <c r="Q101" s="322"/>
      <c r="R101" s="323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4301031235</v>
      </c>
      <c r="D102" s="328">
        <v>4680115883444</v>
      </c>
      <c r="E102" s="323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82" t="s">
        <v>192</v>
      </c>
      <c r="O102" s="322"/>
      <c r="P102" s="322"/>
      <c r="Q102" s="322"/>
      <c r="R102" s="323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8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20"/>
      <c r="N103" s="334" t="s">
        <v>66</v>
      </c>
      <c r="O103" s="335"/>
      <c r="P103" s="335"/>
      <c r="Q103" s="335"/>
      <c r="R103" s="335"/>
      <c r="S103" s="335"/>
      <c r="T103" s="336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23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23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0.11546000000000001</v>
      </c>
      <c r="Y103" s="315"/>
      <c r="Z103" s="315"/>
    </row>
    <row r="104" spans="1:53" x14ac:dyDescent="0.2">
      <c r="A104" s="319"/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20"/>
      <c r="N104" s="334" t="s">
        <v>66</v>
      </c>
      <c r="O104" s="335"/>
      <c r="P104" s="335"/>
      <c r="Q104" s="335"/>
      <c r="R104" s="335"/>
      <c r="S104" s="335"/>
      <c r="T104" s="336"/>
      <c r="U104" s="37" t="s">
        <v>65</v>
      </c>
      <c r="V104" s="314">
        <f>IFERROR(SUM(V93:V102),"0")</f>
        <v>64.399999999999991</v>
      </c>
      <c r="W104" s="314">
        <f>IFERROR(SUM(W93:W102),"0")</f>
        <v>64.399999999999991</v>
      </c>
      <c r="X104" s="37"/>
      <c r="Y104" s="315"/>
      <c r="Z104" s="315"/>
    </row>
    <row r="105" spans="1:53" ht="14.25" customHeight="1" x14ac:dyDescent="0.25">
      <c r="A105" s="333" t="s">
        <v>68</v>
      </c>
      <c r="B105" s="319"/>
      <c r="C105" s="319"/>
      <c r="D105" s="319"/>
      <c r="E105" s="319"/>
      <c r="F105" s="319"/>
      <c r="G105" s="319"/>
      <c r="H105" s="319"/>
      <c r="I105" s="319"/>
      <c r="J105" s="319"/>
      <c r="K105" s="319"/>
      <c r="L105" s="319"/>
      <c r="M105" s="319"/>
      <c r="N105" s="319"/>
      <c r="O105" s="319"/>
      <c r="P105" s="319"/>
      <c r="Q105" s="319"/>
      <c r="R105" s="319"/>
      <c r="S105" s="319"/>
      <c r="T105" s="319"/>
      <c r="U105" s="319"/>
      <c r="V105" s="319"/>
      <c r="W105" s="319"/>
      <c r="X105" s="319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28">
        <v>4607091386967</v>
      </c>
      <c r="E106" s="323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628" t="s">
        <v>196</v>
      </c>
      <c r="O106" s="322"/>
      <c r="P106" s="322"/>
      <c r="Q106" s="322"/>
      <c r="R106" s="323"/>
      <c r="S106" s="34"/>
      <c r="T106" s="34"/>
      <c r="U106" s="35" t="s">
        <v>65</v>
      </c>
      <c r="V106" s="312">
        <v>0</v>
      </c>
      <c r="W106" s="313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28">
        <v>4607091386967</v>
      </c>
      <c r="E107" s="323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23" t="s">
        <v>198</v>
      </c>
      <c r="O107" s="322"/>
      <c r="P107" s="322"/>
      <c r="Q107" s="322"/>
      <c r="R107" s="323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28">
        <v>4607091385304</v>
      </c>
      <c r="E108" s="323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5" t="s">
        <v>201</v>
      </c>
      <c r="O108" s="322"/>
      <c r="P108" s="322"/>
      <c r="Q108" s="322"/>
      <c r="R108" s="323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28">
        <v>4607091386264</v>
      </c>
      <c r="E109" s="323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2"/>
      <c r="P109" s="322"/>
      <c r="Q109" s="322"/>
      <c r="R109" s="323"/>
      <c r="S109" s="34"/>
      <c r="T109" s="34"/>
      <c r="U109" s="35" t="s">
        <v>65</v>
      </c>
      <c r="V109" s="312">
        <v>96</v>
      </c>
      <c r="W109" s="313">
        <f t="shared" si="6"/>
        <v>96</v>
      </c>
      <c r="X109" s="36">
        <f>IFERROR(IF(W109=0,"",ROUNDUP(W109/H109,0)*0.00753),"")</f>
        <v>0.24096000000000001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4301051476</v>
      </c>
      <c r="D110" s="328">
        <v>4680115882584</v>
      </c>
      <c r="E110" s="323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397" t="s">
        <v>206</v>
      </c>
      <c r="O110" s="322"/>
      <c r="P110" s="322"/>
      <c r="Q110" s="322"/>
      <c r="R110" s="323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4301051436</v>
      </c>
      <c r="D111" s="328">
        <v>4607091385731</v>
      </c>
      <c r="E111" s="323"/>
      <c r="F111" s="311">
        <v>0.45</v>
      </c>
      <c r="G111" s="32">
        <v>6</v>
      </c>
      <c r="H111" s="311">
        <v>2.7</v>
      </c>
      <c r="I111" s="311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444" t="s">
        <v>209</v>
      </c>
      <c r="O111" s="322"/>
      <c r="P111" s="322"/>
      <c r="Q111" s="322"/>
      <c r="R111" s="323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4301051439</v>
      </c>
      <c r="D112" s="328">
        <v>4680115880214</v>
      </c>
      <c r="E112" s="323"/>
      <c r="F112" s="311">
        <v>0.45</v>
      </c>
      <c r="G112" s="32">
        <v>6</v>
      </c>
      <c r="H112" s="311">
        <v>2.7</v>
      </c>
      <c r="I112" s="311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627" t="s">
        <v>212</v>
      </c>
      <c r="O112" s="322"/>
      <c r="P112" s="322"/>
      <c r="Q112" s="322"/>
      <c r="R112" s="323"/>
      <c r="S112" s="34"/>
      <c r="T112" s="34"/>
      <c r="U112" s="35" t="s">
        <v>65</v>
      </c>
      <c r="V112" s="312">
        <v>194.4</v>
      </c>
      <c r="W112" s="313">
        <f t="shared" si="6"/>
        <v>194.4</v>
      </c>
      <c r="X112" s="36">
        <f>IFERROR(IF(W112=0,"",ROUNDUP(W112/H112,0)*0.00937),"")</f>
        <v>0.67464000000000002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4301051438</v>
      </c>
      <c r="D113" s="328">
        <v>4680115880894</v>
      </c>
      <c r="E113" s="323"/>
      <c r="F113" s="311">
        <v>0.33</v>
      </c>
      <c r="G113" s="32">
        <v>6</v>
      </c>
      <c r="H113" s="311">
        <v>1.98</v>
      </c>
      <c r="I113" s="311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608" t="s">
        <v>215</v>
      </c>
      <c r="O113" s="322"/>
      <c r="P113" s="322"/>
      <c r="Q113" s="322"/>
      <c r="R113" s="323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216</v>
      </c>
      <c r="B114" s="54" t="s">
        <v>217</v>
      </c>
      <c r="C114" s="31">
        <v>4301051313</v>
      </c>
      <c r="D114" s="328">
        <v>4607091385427</v>
      </c>
      <c r="E114" s="323"/>
      <c r="F114" s="311">
        <v>0.5</v>
      </c>
      <c r="G114" s="32">
        <v>6</v>
      </c>
      <c r="H114" s="311">
        <v>3</v>
      </c>
      <c r="I114" s="311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4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22"/>
      <c r="P114" s="322"/>
      <c r="Q114" s="322"/>
      <c r="R114" s="323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4301051480</v>
      </c>
      <c r="D115" s="328">
        <v>4680115882645</v>
      </c>
      <c r="E115" s="323"/>
      <c r="F115" s="311">
        <v>0.3</v>
      </c>
      <c r="G115" s="32">
        <v>6</v>
      </c>
      <c r="H115" s="311">
        <v>1.8</v>
      </c>
      <c r="I115" s="311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480" t="s">
        <v>220</v>
      </c>
      <c r="O115" s="322"/>
      <c r="P115" s="322"/>
      <c r="Q115" s="322"/>
      <c r="R115" s="323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8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19"/>
      <c r="M116" s="320"/>
      <c r="N116" s="334" t="s">
        <v>66</v>
      </c>
      <c r="O116" s="335"/>
      <c r="P116" s="335"/>
      <c r="Q116" s="335"/>
      <c r="R116" s="335"/>
      <c r="S116" s="335"/>
      <c r="T116" s="336"/>
      <c r="U116" s="37" t="s">
        <v>67</v>
      </c>
      <c r="V116" s="314">
        <f>IFERROR(V106/H106,"0")+IFERROR(V107/H107,"0")+IFERROR(V108/H108,"0")+IFERROR(V109/H109,"0")+IFERROR(V110/H110,"0")+IFERROR(V111/H111,"0")+IFERROR(V112/H112,"0")+IFERROR(V113/H113,"0")+IFERROR(V114/H114,"0")+IFERROR(V115/H115,"0")</f>
        <v>104</v>
      </c>
      <c r="W116" s="314">
        <f>IFERROR(W106/H106,"0")+IFERROR(W107/H107,"0")+IFERROR(W108/H108,"0")+IFERROR(W109/H109,"0")+IFERROR(W110/H110,"0")+IFERROR(W111/H111,"0")+IFERROR(W112/H112,"0")+IFERROR(W113/H113,"0")+IFERROR(W114/H114,"0")+IFERROR(W115/H115,"0")</f>
        <v>104</v>
      </c>
      <c r="X116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0.91559999999999997</v>
      </c>
      <c r="Y116" s="315"/>
      <c r="Z116" s="315"/>
    </row>
    <row r="117" spans="1:53" x14ac:dyDescent="0.2">
      <c r="A117" s="319"/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20"/>
      <c r="N117" s="334" t="s">
        <v>66</v>
      </c>
      <c r="O117" s="335"/>
      <c r="P117" s="335"/>
      <c r="Q117" s="335"/>
      <c r="R117" s="335"/>
      <c r="S117" s="335"/>
      <c r="T117" s="336"/>
      <c r="U117" s="37" t="s">
        <v>65</v>
      </c>
      <c r="V117" s="314">
        <f>IFERROR(SUM(V106:V115),"0")</f>
        <v>290.39999999999998</v>
      </c>
      <c r="W117" s="314">
        <f>IFERROR(SUM(W106:W115),"0")</f>
        <v>290.39999999999998</v>
      </c>
      <c r="X117" s="37"/>
      <c r="Y117" s="315"/>
      <c r="Z117" s="315"/>
    </row>
    <row r="118" spans="1:53" ht="14.25" customHeight="1" x14ac:dyDescent="0.25">
      <c r="A118" s="333" t="s">
        <v>221</v>
      </c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19"/>
      <c r="Y118" s="308"/>
      <c r="Z118" s="308"/>
    </row>
    <row r="119" spans="1:53" ht="27" customHeight="1" x14ac:dyDescent="0.25">
      <c r="A119" s="54" t="s">
        <v>222</v>
      </c>
      <c r="B119" s="54" t="s">
        <v>223</v>
      </c>
      <c r="C119" s="31">
        <v>4301060296</v>
      </c>
      <c r="D119" s="328">
        <v>4607091383065</v>
      </c>
      <c r="E119" s="323"/>
      <c r="F119" s="311">
        <v>0.83</v>
      </c>
      <c r="G119" s="32">
        <v>4</v>
      </c>
      <c r="H119" s="311">
        <v>3.32</v>
      </c>
      <c r="I119" s="311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22"/>
      <c r="P119" s="322"/>
      <c r="Q119" s="322"/>
      <c r="R119" s="323"/>
      <c r="S119" s="34"/>
      <c r="T119" s="34"/>
      <c r="U119" s="35" t="s">
        <v>65</v>
      </c>
      <c r="V119" s="312">
        <v>0</v>
      </c>
      <c r="W119" s="313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224</v>
      </c>
      <c r="B120" s="54" t="s">
        <v>225</v>
      </c>
      <c r="C120" s="31">
        <v>4301060350</v>
      </c>
      <c r="D120" s="328">
        <v>4680115881532</v>
      </c>
      <c r="E120" s="323"/>
      <c r="F120" s="311">
        <v>1.35</v>
      </c>
      <c r="G120" s="32">
        <v>6</v>
      </c>
      <c r="H120" s="311">
        <v>8.1</v>
      </c>
      <c r="I120" s="311">
        <v>8.58</v>
      </c>
      <c r="J120" s="32">
        <v>56</v>
      </c>
      <c r="K120" s="32" t="s">
        <v>98</v>
      </c>
      <c r="L120" s="33" t="s">
        <v>119</v>
      </c>
      <c r="M120" s="32">
        <v>30</v>
      </c>
      <c r="N120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22"/>
      <c r="P120" s="322"/>
      <c r="Q120" s="322"/>
      <c r="R120" s="323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4301060356</v>
      </c>
      <c r="D121" s="328">
        <v>4680115882652</v>
      </c>
      <c r="E121" s="323"/>
      <c r="F121" s="311">
        <v>0.33</v>
      </c>
      <c r="G121" s="32">
        <v>6</v>
      </c>
      <c r="H121" s="311">
        <v>1.98</v>
      </c>
      <c r="I121" s="311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79" t="s">
        <v>228</v>
      </c>
      <c r="O121" s="322"/>
      <c r="P121" s="322"/>
      <c r="Q121" s="322"/>
      <c r="R121" s="323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229</v>
      </c>
      <c r="B122" s="54" t="s">
        <v>230</v>
      </c>
      <c r="C122" s="31">
        <v>4301060309</v>
      </c>
      <c r="D122" s="328">
        <v>4680115880238</v>
      </c>
      <c r="E122" s="323"/>
      <c r="F122" s="311">
        <v>0.33</v>
      </c>
      <c r="G122" s="32">
        <v>6</v>
      </c>
      <c r="H122" s="311">
        <v>1.98</v>
      </c>
      <c r="I122" s="311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42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22"/>
      <c r="P122" s="322"/>
      <c r="Q122" s="322"/>
      <c r="R122" s="323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4301060351</v>
      </c>
      <c r="D123" s="328">
        <v>4680115881464</v>
      </c>
      <c r="E123" s="323"/>
      <c r="F123" s="311">
        <v>0.4</v>
      </c>
      <c r="G123" s="32">
        <v>6</v>
      </c>
      <c r="H123" s="311">
        <v>2.4</v>
      </c>
      <c r="I123" s="311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458" t="s">
        <v>233</v>
      </c>
      <c r="O123" s="322"/>
      <c r="P123" s="322"/>
      <c r="Q123" s="322"/>
      <c r="R123" s="323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8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20"/>
      <c r="N124" s="334" t="s">
        <v>66</v>
      </c>
      <c r="O124" s="335"/>
      <c r="P124" s="335"/>
      <c r="Q124" s="335"/>
      <c r="R124" s="335"/>
      <c r="S124" s="335"/>
      <c r="T124" s="336"/>
      <c r="U124" s="37" t="s">
        <v>67</v>
      </c>
      <c r="V124" s="314">
        <f>IFERROR(V119/H119,"0")+IFERROR(V120/H120,"0")+IFERROR(V121/H121,"0")+IFERROR(V122/H122,"0")+IFERROR(V123/H123,"0")</f>
        <v>0</v>
      </c>
      <c r="W124" s="314">
        <f>IFERROR(W119/H119,"0")+IFERROR(W120/H120,"0")+IFERROR(W121/H121,"0")+IFERROR(W122/H122,"0")+IFERROR(W123/H123,"0")</f>
        <v>0</v>
      </c>
      <c r="X124" s="314">
        <f>IFERROR(IF(X119="",0,X119),"0")+IFERROR(IF(X120="",0,X120),"0")+IFERROR(IF(X121="",0,X121),"0")+IFERROR(IF(X122="",0,X122),"0")+IFERROR(IF(X123="",0,X123),"0")</f>
        <v>0</v>
      </c>
      <c r="Y124" s="315"/>
      <c r="Z124" s="315"/>
    </row>
    <row r="125" spans="1:53" x14ac:dyDescent="0.2">
      <c r="A125" s="319"/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20"/>
      <c r="N125" s="334" t="s">
        <v>66</v>
      </c>
      <c r="O125" s="335"/>
      <c r="P125" s="335"/>
      <c r="Q125" s="335"/>
      <c r="R125" s="335"/>
      <c r="S125" s="335"/>
      <c r="T125" s="336"/>
      <c r="U125" s="37" t="s">
        <v>65</v>
      </c>
      <c r="V125" s="314">
        <f>IFERROR(SUM(V119:V123),"0")</f>
        <v>0</v>
      </c>
      <c r="W125" s="314">
        <f>IFERROR(SUM(W119:W123),"0")</f>
        <v>0</v>
      </c>
      <c r="X125" s="37"/>
      <c r="Y125" s="315"/>
      <c r="Z125" s="315"/>
    </row>
    <row r="126" spans="1:53" ht="16.5" customHeight="1" x14ac:dyDescent="0.25">
      <c r="A126" s="340" t="s">
        <v>234</v>
      </c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19"/>
      <c r="Y126" s="307"/>
      <c r="Z126" s="307"/>
    </row>
    <row r="127" spans="1:53" ht="14.25" customHeight="1" x14ac:dyDescent="0.25">
      <c r="A127" s="333" t="s">
        <v>68</v>
      </c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19"/>
      <c r="Y127" s="308"/>
      <c r="Z127" s="308"/>
    </row>
    <row r="128" spans="1:53" ht="27" customHeight="1" x14ac:dyDescent="0.25">
      <c r="A128" s="54" t="s">
        <v>235</v>
      </c>
      <c r="B128" s="54" t="s">
        <v>236</v>
      </c>
      <c r="C128" s="31">
        <v>4301051612</v>
      </c>
      <c r="D128" s="328">
        <v>4607091385168</v>
      </c>
      <c r="E128" s="323"/>
      <c r="F128" s="311">
        <v>1.4</v>
      </c>
      <c r="G128" s="32">
        <v>6</v>
      </c>
      <c r="H128" s="311">
        <v>8.4</v>
      </c>
      <c r="I128" s="311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590" t="s">
        <v>237</v>
      </c>
      <c r="O128" s="322"/>
      <c r="P128" s="322"/>
      <c r="Q128" s="322"/>
      <c r="R128" s="323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238</v>
      </c>
      <c r="B129" s="54" t="s">
        <v>239</v>
      </c>
      <c r="C129" s="31">
        <v>4301051362</v>
      </c>
      <c r="D129" s="328">
        <v>4607091383256</v>
      </c>
      <c r="E129" s="323"/>
      <c r="F129" s="311">
        <v>0.33</v>
      </c>
      <c r="G129" s="32">
        <v>6</v>
      </c>
      <c r="H129" s="311">
        <v>1.98</v>
      </c>
      <c r="I129" s="311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56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2"/>
      <c r="P129" s="322"/>
      <c r="Q129" s="322"/>
      <c r="R129" s="323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4301051358</v>
      </c>
      <c r="D130" s="328">
        <v>4607091385748</v>
      </c>
      <c r="E130" s="323"/>
      <c r="F130" s="311">
        <v>0.45</v>
      </c>
      <c r="G130" s="32">
        <v>6</v>
      </c>
      <c r="H130" s="311">
        <v>2.7</v>
      </c>
      <c r="I130" s="311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42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2"/>
      <c r="P130" s="322"/>
      <c r="Q130" s="322"/>
      <c r="R130" s="323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8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19"/>
      <c r="M131" s="320"/>
      <c r="N131" s="334" t="s">
        <v>66</v>
      </c>
      <c r="O131" s="335"/>
      <c r="P131" s="335"/>
      <c r="Q131" s="335"/>
      <c r="R131" s="335"/>
      <c r="S131" s="335"/>
      <c r="T131" s="336"/>
      <c r="U131" s="37" t="s">
        <v>67</v>
      </c>
      <c r="V131" s="314">
        <f>IFERROR(V128/H128,"0")+IFERROR(V129/H129,"0")+IFERROR(V130/H130,"0")</f>
        <v>0</v>
      </c>
      <c r="W131" s="314">
        <f>IFERROR(W128/H128,"0")+IFERROR(W129/H129,"0")+IFERROR(W130/H130,"0")</f>
        <v>0</v>
      </c>
      <c r="X131" s="314">
        <f>IFERROR(IF(X128="",0,X128),"0")+IFERROR(IF(X129="",0,X129),"0")+IFERROR(IF(X130="",0,X130),"0")</f>
        <v>0</v>
      </c>
      <c r="Y131" s="315"/>
      <c r="Z131" s="315"/>
    </row>
    <row r="132" spans="1:53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20"/>
      <c r="N132" s="334" t="s">
        <v>66</v>
      </c>
      <c r="O132" s="335"/>
      <c r="P132" s="335"/>
      <c r="Q132" s="335"/>
      <c r="R132" s="335"/>
      <c r="S132" s="335"/>
      <c r="T132" s="336"/>
      <c r="U132" s="37" t="s">
        <v>65</v>
      </c>
      <c r="V132" s="314">
        <f>IFERROR(SUM(V128:V130),"0")</f>
        <v>0</v>
      </c>
      <c r="W132" s="314">
        <f>IFERROR(SUM(W128:W130),"0")</f>
        <v>0</v>
      </c>
      <c r="X132" s="37"/>
      <c r="Y132" s="315"/>
      <c r="Z132" s="315"/>
    </row>
    <row r="133" spans="1:53" ht="27.75" customHeight="1" x14ac:dyDescent="0.2">
      <c r="A133" s="375" t="s">
        <v>242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48"/>
      <c r="Z133" s="48"/>
    </row>
    <row r="134" spans="1:53" ht="16.5" customHeight="1" x14ac:dyDescent="0.25">
      <c r="A134" s="340" t="s">
        <v>243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19"/>
      <c r="Y134" s="307"/>
      <c r="Z134" s="307"/>
    </row>
    <row r="135" spans="1:53" ht="14.25" customHeight="1" x14ac:dyDescent="0.25">
      <c r="A135" s="333" t="s">
        <v>103</v>
      </c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19"/>
      <c r="Y135" s="308"/>
      <c r="Z135" s="308"/>
    </row>
    <row r="136" spans="1:53" ht="27" customHeight="1" x14ac:dyDescent="0.25">
      <c r="A136" s="54" t="s">
        <v>244</v>
      </c>
      <c r="B136" s="54" t="s">
        <v>245</v>
      </c>
      <c r="C136" s="31">
        <v>4301011223</v>
      </c>
      <c r="D136" s="328">
        <v>4607091383423</v>
      </c>
      <c r="E136" s="323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3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2"/>
      <c r="P136" s="322"/>
      <c r="Q136" s="322"/>
      <c r="R136" s="323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246</v>
      </c>
      <c r="B137" s="54" t="s">
        <v>247</v>
      </c>
      <c r="C137" s="31">
        <v>4301011338</v>
      </c>
      <c r="D137" s="328">
        <v>4607091381405</v>
      </c>
      <c r="E137" s="323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2"/>
      <c r="P137" s="322"/>
      <c r="Q137" s="322"/>
      <c r="R137" s="323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4301011333</v>
      </c>
      <c r="D138" s="328">
        <v>4607091386516</v>
      </c>
      <c r="E138" s="323"/>
      <c r="F138" s="311">
        <v>1.4</v>
      </c>
      <c r="G138" s="32">
        <v>8</v>
      </c>
      <c r="H138" s="311">
        <v>11.2</v>
      </c>
      <c r="I138" s="311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0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2"/>
      <c r="P138" s="322"/>
      <c r="Q138" s="322"/>
      <c r="R138" s="323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8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20"/>
      <c r="N139" s="334" t="s">
        <v>66</v>
      </c>
      <c r="O139" s="335"/>
      <c r="P139" s="335"/>
      <c r="Q139" s="335"/>
      <c r="R139" s="335"/>
      <c r="S139" s="335"/>
      <c r="T139" s="336"/>
      <c r="U139" s="37" t="s">
        <v>67</v>
      </c>
      <c r="V139" s="314">
        <f>IFERROR(V136/H136,"0")+IFERROR(V137/H137,"0")+IFERROR(V138/H138,"0")</f>
        <v>0</v>
      </c>
      <c r="W139" s="314">
        <f>IFERROR(W136/H136,"0")+IFERROR(W137/H137,"0")+IFERROR(W138/H138,"0")</f>
        <v>0</v>
      </c>
      <c r="X139" s="314">
        <f>IFERROR(IF(X136="",0,X136),"0")+IFERROR(IF(X137="",0,X137),"0")+IFERROR(IF(X138="",0,X138),"0")</f>
        <v>0</v>
      </c>
      <c r="Y139" s="315"/>
      <c r="Z139" s="315"/>
    </row>
    <row r="140" spans="1:53" x14ac:dyDescent="0.2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20"/>
      <c r="N140" s="334" t="s">
        <v>66</v>
      </c>
      <c r="O140" s="335"/>
      <c r="P140" s="335"/>
      <c r="Q140" s="335"/>
      <c r="R140" s="335"/>
      <c r="S140" s="335"/>
      <c r="T140" s="336"/>
      <c r="U140" s="37" t="s">
        <v>65</v>
      </c>
      <c r="V140" s="314">
        <f>IFERROR(SUM(V136:V138),"0")</f>
        <v>0</v>
      </c>
      <c r="W140" s="314">
        <f>IFERROR(SUM(W136:W138),"0")</f>
        <v>0</v>
      </c>
      <c r="X140" s="37"/>
      <c r="Y140" s="315"/>
      <c r="Z140" s="315"/>
    </row>
    <row r="141" spans="1:53" ht="16.5" customHeight="1" x14ac:dyDescent="0.25">
      <c r="A141" s="340" t="s">
        <v>250</v>
      </c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19"/>
      <c r="Y141" s="307"/>
      <c r="Z141" s="307"/>
    </row>
    <row r="142" spans="1:53" ht="14.25" customHeight="1" x14ac:dyDescent="0.25">
      <c r="A142" s="333" t="s">
        <v>60</v>
      </c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19"/>
      <c r="Y142" s="308"/>
      <c r="Z142" s="308"/>
    </row>
    <row r="143" spans="1:53" ht="27" customHeight="1" x14ac:dyDescent="0.25">
      <c r="A143" s="54" t="s">
        <v>251</v>
      </c>
      <c r="B143" s="54" t="s">
        <v>252</v>
      </c>
      <c r="C143" s="31">
        <v>4301031191</v>
      </c>
      <c r="D143" s="328">
        <v>4680115880993</v>
      </c>
      <c r="E143" s="323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2"/>
      <c r="P143" s="322"/>
      <c r="Q143" s="322"/>
      <c r="R143" s="323"/>
      <c r="S143" s="34"/>
      <c r="T143" s="34"/>
      <c r="U143" s="35" t="s">
        <v>65</v>
      </c>
      <c r="V143" s="312">
        <v>0</v>
      </c>
      <c r="W143" s="313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4301031204</v>
      </c>
      <c r="D144" s="328">
        <v>4680115881761</v>
      </c>
      <c r="E144" s="323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2"/>
      <c r="P144" s="322"/>
      <c r="Q144" s="322"/>
      <c r="R144" s="323"/>
      <c r="S144" s="34"/>
      <c r="T144" s="34"/>
      <c r="U144" s="35" t="s">
        <v>65</v>
      </c>
      <c r="V144" s="312">
        <v>0</v>
      </c>
      <c r="W144" s="313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4301031201</v>
      </c>
      <c r="D145" s="328">
        <v>4680115881563</v>
      </c>
      <c r="E145" s="323"/>
      <c r="F145" s="311">
        <v>0.7</v>
      </c>
      <c r="G145" s="32">
        <v>6</v>
      </c>
      <c r="H145" s="311">
        <v>4.2</v>
      </c>
      <c r="I145" s="311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2"/>
      <c r="P145" s="322"/>
      <c r="Q145" s="322"/>
      <c r="R145" s="323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4301031199</v>
      </c>
      <c r="D146" s="328">
        <v>4680115880986</v>
      </c>
      <c r="E146" s="323"/>
      <c r="F146" s="311">
        <v>0.35</v>
      </c>
      <c r="G146" s="32">
        <v>6</v>
      </c>
      <c r="H146" s="311">
        <v>2.1</v>
      </c>
      <c r="I146" s="311">
        <v>2.23</v>
      </c>
      <c r="J146" s="32">
        <v>234</v>
      </c>
      <c r="K146" s="32" t="s">
        <v>168</v>
      </c>
      <c r="L146" s="33" t="s">
        <v>64</v>
      </c>
      <c r="M146" s="32">
        <v>40</v>
      </c>
      <c r="N146" s="3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2"/>
      <c r="P146" s="322"/>
      <c r="Q146" s="322"/>
      <c r="R146" s="323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4301031190</v>
      </c>
      <c r="D147" s="328">
        <v>4680115880207</v>
      </c>
      <c r="E147" s="323"/>
      <c r="F147" s="311">
        <v>0.4</v>
      </c>
      <c r="G147" s="32">
        <v>6</v>
      </c>
      <c r="H147" s="311">
        <v>2.4</v>
      </c>
      <c r="I147" s="311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2"/>
      <c r="P147" s="322"/>
      <c r="Q147" s="322"/>
      <c r="R147" s="323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4301031205</v>
      </c>
      <c r="D148" s="328">
        <v>4680115881785</v>
      </c>
      <c r="E148" s="323"/>
      <c r="F148" s="311">
        <v>0.35</v>
      </c>
      <c r="G148" s="32">
        <v>6</v>
      </c>
      <c r="H148" s="311">
        <v>2.1</v>
      </c>
      <c r="I148" s="311">
        <v>2.23</v>
      </c>
      <c r="J148" s="32">
        <v>234</v>
      </c>
      <c r="K148" s="32" t="s">
        <v>168</v>
      </c>
      <c r="L148" s="33" t="s">
        <v>64</v>
      </c>
      <c r="M148" s="32">
        <v>40</v>
      </c>
      <c r="N148" s="4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2"/>
      <c r="P148" s="322"/>
      <c r="Q148" s="322"/>
      <c r="R148" s="323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4301031202</v>
      </c>
      <c r="D149" s="328">
        <v>4680115881679</v>
      </c>
      <c r="E149" s="323"/>
      <c r="F149" s="311">
        <v>0.35</v>
      </c>
      <c r="G149" s="32">
        <v>6</v>
      </c>
      <c r="H149" s="311">
        <v>2.1</v>
      </c>
      <c r="I149" s="311">
        <v>2.2000000000000002</v>
      </c>
      <c r="J149" s="32">
        <v>234</v>
      </c>
      <c r="K149" s="32" t="s">
        <v>168</v>
      </c>
      <c r="L149" s="33" t="s">
        <v>64</v>
      </c>
      <c r="M149" s="32">
        <v>40</v>
      </c>
      <c r="N149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2"/>
      <c r="P149" s="322"/>
      <c r="Q149" s="322"/>
      <c r="R149" s="323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4301031158</v>
      </c>
      <c r="D150" s="328">
        <v>4680115880191</v>
      </c>
      <c r="E150" s="323"/>
      <c r="F150" s="311">
        <v>0.4</v>
      </c>
      <c r="G150" s="32">
        <v>6</v>
      </c>
      <c r="H150" s="311">
        <v>2.4</v>
      </c>
      <c r="I150" s="311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2"/>
      <c r="P150" s="322"/>
      <c r="Q150" s="322"/>
      <c r="R150" s="323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8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20"/>
      <c r="N151" s="334" t="s">
        <v>66</v>
      </c>
      <c r="O151" s="335"/>
      <c r="P151" s="335"/>
      <c r="Q151" s="335"/>
      <c r="R151" s="335"/>
      <c r="S151" s="335"/>
      <c r="T151" s="336"/>
      <c r="U151" s="37" t="s">
        <v>67</v>
      </c>
      <c r="V151" s="314">
        <f>IFERROR(V143/H143,"0")+IFERROR(V144/H144,"0")+IFERROR(V145/H145,"0")+IFERROR(V146/H146,"0")+IFERROR(V147/H147,"0")+IFERROR(V148/H148,"0")+IFERROR(V149/H149,"0")+IFERROR(V150/H150,"0")</f>
        <v>0</v>
      </c>
      <c r="W151" s="314">
        <f>IFERROR(W143/H143,"0")+IFERROR(W144/H144,"0")+IFERROR(W145/H145,"0")+IFERROR(W146/H146,"0")+IFERROR(W147/H147,"0")+IFERROR(W148/H148,"0")+IFERROR(W149/H149,"0")+IFERROR(W150/H150,"0")</f>
        <v>0</v>
      </c>
      <c r="X151" s="31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20"/>
      <c r="N152" s="334" t="s">
        <v>66</v>
      </c>
      <c r="O152" s="335"/>
      <c r="P152" s="335"/>
      <c r="Q152" s="335"/>
      <c r="R152" s="335"/>
      <c r="S152" s="335"/>
      <c r="T152" s="336"/>
      <c r="U152" s="37" t="s">
        <v>65</v>
      </c>
      <c r="V152" s="314">
        <f>IFERROR(SUM(V143:V150),"0")</f>
        <v>0</v>
      </c>
      <c r="W152" s="314">
        <f>IFERROR(SUM(W143:W150),"0")</f>
        <v>0</v>
      </c>
      <c r="X152" s="37"/>
      <c r="Y152" s="315"/>
      <c r="Z152" s="315"/>
    </row>
    <row r="153" spans="1:53" ht="16.5" customHeight="1" x14ac:dyDescent="0.25">
      <c r="A153" s="340" t="s">
        <v>267</v>
      </c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19"/>
      <c r="Y153" s="307"/>
      <c r="Z153" s="307"/>
    </row>
    <row r="154" spans="1:53" ht="14.25" customHeight="1" x14ac:dyDescent="0.25">
      <c r="A154" s="333" t="s">
        <v>103</v>
      </c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19"/>
      <c r="Y154" s="308"/>
      <c r="Z154" s="308"/>
    </row>
    <row r="155" spans="1:53" ht="16.5" customHeight="1" x14ac:dyDescent="0.25">
      <c r="A155" s="54" t="s">
        <v>268</v>
      </c>
      <c r="B155" s="54" t="s">
        <v>269</v>
      </c>
      <c r="C155" s="31">
        <v>4301011450</v>
      </c>
      <c r="D155" s="328">
        <v>4680115881402</v>
      </c>
      <c r="E155" s="323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2"/>
      <c r="P155" s="322"/>
      <c r="Q155" s="322"/>
      <c r="R155" s="323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270</v>
      </c>
      <c r="B156" s="54" t="s">
        <v>271</v>
      </c>
      <c r="C156" s="31">
        <v>4301011454</v>
      </c>
      <c r="D156" s="328">
        <v>4680115881396</v>
      </c>
      <c r="E156" s="323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2"/>
      <c r="P156" s="322"/>
      <c r="Q156" s="322"/>
      <c r="R156" s="323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8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20"/>
      <c r="N157" s="334" t="s">
        <v>66</v>
      </c>
      <c r="O157" s="335"/>
      <c r="P157" s="335"/>
      <c r="Q157" s="335"/>
      <c r="R157" s="335"/>
      <c r="S157" s="335"/>
      <c r="T157" s="336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20"/>
      <c r="N158" s="334" t="s">
        <v>66</v>
      </c>
      <c r="O158" s="335"/>
      <c r="P158" s="335"/>
      <c r="Q158" s="335"/>
      <c r="R158" s="335"/>
      <c r="S158" s="335"/>
      <c r="T158" s="336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33" t="s">
        <v>95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08"/>
      <c r="Z159" s="308"/>
    </row>
    <row r="160" spans="1:53" ht="16.5" customHeight="1" x14ac:dyDescent="0.25">
      <c r="A160" s="54" t="s">
        <v>272</v>
      </c>
      <c r="B160" s="54" t="s">
        <v>273</v>
      </c>
      <c r="C160" s="31">
        <v>4301020262</v>
      </c>
      <c r="D160" s="328">
        <v>4680115882935</v>
      </c>
      <c r="E160" s="323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98</v>
      </c>
      <c r="L160" s="33" t="s">
        <v>119</v>
      </c>
      <c r="M160" s="32">
        <v>50</v>
      </c>
      <c r="N160" s="380" t="s">
        <v>274</v>
      </c>
      <c r="O160" s="322"/>
      <c r="P160" s="322"/>
      <c r="Q160" s="322"/>
      <c r="R160" s="323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275</v>
      </c>
      <c r="B161" s="54" t="s">
        <v>276</v>
      </c>
      <c r="C161" s="31">
        <v>4301020220</v>
      </c>
      <c r="D161" s="328">
        <v>4680115880764</v>
      </c>
      <c r="E161" s="323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4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2"/>
      <c r="P161" s="322"/>
      <c r="Q161" s="322"/>
      <c r="R161" s="323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8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20"/>
      <c r="N162" s="334" t="s">
        <v>66</v>
      </c>
      <c r="O162" s="335"/>
      <c r="P162" s="335"/>
      <c r="Q162" s="335"/>
      <c r="R162" s="335"/>
      <c r="S162" s="335"/>
      <c r="T162" s="336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20"/>
      <c r="N163" s="334" t="s">
        <v>66</v>
      </c>
      <c r="O163" s="335"/>
      <c r="P163" s="335"/>
      <c r="Q163" s="335"/>
      <c r="R163" s="335"/>
      <c r="S163" s="335"/>
      <c r="T163" s="336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33" t="s">
        <v>60</v>
      </c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19"/>
      <c r="Y164" s="308"/>
      <c r="Z164" s="308"/>
    </row>
    <row r="165" spans="1:53" ht="27" customHeight="1" x14ac:dyDescent="0.25">
      <c r="A165" s="54" t="s">
        <v>277</v>
      </c>
      <c r="B165" s="54" t="s">
        <v>278</v>
      </c>
      <c r="C165" s="31">
        <v>4301031224</v>
      </c>
      <c r="D165" s="328">
        <v>4680115882683</v>
      </c>
      <c r="E165" s="323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2"/>
      <c r="P165" s="322"/>
      <c r="Q165" s="322"/>
      <c r="R165" s="323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279</v>
      </c>
      <c r="B166" s="54" t="s">
        <v>280</v>
      </c>
      <c r="C166" s="31">
        <v>4301031230</v>
      </c>
      <c r="D166" s="328">
        <v>4680115882690</v>
      </c>
      <c r="E166" s="323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2"/>
      <c r="P166" s="322"/>
      <c r="Q166" s="322"/>
      <c r="R166" s="323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4301031220</v>
      </c>
      <c r="D167" s="328">
        <v>4680115882669</v>
      </c>
      <c r="E167" s="323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2"/>
      <c r="P167" s="322"/>
      <c r="Q167" s="322"/>
      <c r="R167" s="323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4301031221</v>
      </c>
      <c r="D168" s="328">
        <v>4680115882676</v>
      </c>
      <c r="E168" s="323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2"/>
      <c r="P168" s="322"/>
      <c r="Q168" s="322"/>
      <c r="R168" s="323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8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20"/>
      <c r="N169" s="334" t="s">
        <v>66</v>
      </c>
      <c r="O169" s="335"/>
      <c r="P169" s="335"/>
      <c r="Q169" s="335"/>
      <c r="R169" s="335"/>
      <c r="S169" s="335"/>
      <c r="T169" s="336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x14ac:dyDescent="0.2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19"/>
      <c r="M170" s="320"/>
      <c r="N170" s="334" t="s">
        <v>66</v>
      </c>
      <c r="O170" s="335"/>
      <c r="P170" s="335"/>
      <c r="Q170" s="335"/>
      <c r="R170" s="335"/>
      <c r="S170" s="335"/>
      <c r="T170" s="336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customHeight="1" x14ac:dyDescent="0.25">
      <c r="A171" s="333" t="s">
        <v>68</v>
      </c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19"/>
      <c r="Y171" s="308"/>
      <c r="Z171" s="308"/>
    </row>
    <row r="172" spans="1:53" ht="27" customHeight="1" x14ac:dyDescent="0.25">
      <c r="A172" s="54" t="s">
        <v>285</v>
      </c>
      <c r="B172" s="54" t="s">
        <v>286</v>
      </c>
      <c r="C172" s="31">
        <v>4301051409</v>
      </c>
      <c r="D172" s="328">
        <v>4680115881556</v>
      </c>
      <c r="E172" s="323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98</v>
      </c>
      <c r="L172" s="33" t="s">
        <v>119</v>
      </c>
      <c r="M172" s="32">
        <v>45</v>
      </c>
      <c r="N172" s="6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2"/>
      <c r="P172" s="322"/>
      <c r="Q172" s="322"/>
      <c r="R172" s="323"/>
      <c r="S172" s="34"/>
      <c r="T172" s="34"/>
      <c r="U172" s="35" t="s">
        <v>65</v>
      </c>
      <c r="V172" s="312">
        <v>0</v>
      </c>
      <c r="W172" s="313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287</v>
      </c>
      <c r="B173" s="54" t="s">
        <v>288</v>
      </c>
      <c r="C173" s="31">
        <v>4301051538</v>
      </c>
      <c r="D173" s="328">
        <v>4680115880573</v>
      </c>
      <c r="E173" s="323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609" t="s">
        <v>289</v>
      </c>
      <c r="O173" s="322"/>
      <c r="P173" s="322"/>
      <c r="Q173" s="322"/>
      <c r="R173" s="323"/>
      <c r="S173" s="34"/>
      <c r="T173" s="34"/>
      <c r="U173" s="35" t="s">
        <v>65</v>
      </c>
      <c r="V173" s="312">
        <v>0</v>
      </c>
      <c r="W173" s="313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290</v>
      </c>
      <c r="B174" s="54" t="s">
        <v>291</v>
      </c>
      <c r="C174" s="31">
        <v>4301051408</v>
      </c>
      <c r="D174" s="328">
        <v>4680115881594</v>
      </c>
      <c r="E174" s="323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98</v>
      </c>
      <c r="L174" s="33" t="s">
        <v>119</v>
      </c>
      <c r="M174" s="32">
        <v>40</v>
      </c>
      <c r="N174" s="5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2"/>
      <c r="P174" s="322"/>
      <c r="Q174" s="322"/>
      <c r="R174" s="323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4301051505</v>
      </c>
      <c r="D175" s="328">
        <v>4680115881587</v>
      </c>
      <c r="E175" s="323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625" t="s">
        <v>294</v>
      </c>
      <c r="O175" s="322"/>
      <c r="P175" s="322"/>
      <c r="Q175" s="322"/>
      <c r="R175" s="323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4301051380</v>
      </c>
      <c r="D176" s="328">
        <v>4680115880962</v>
      </c>
      <c r="E176" s="323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5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2"/>
      <c r="P176" s="322"/>
      <c r="Q176" s="322"/>
      <c r="R176" s="323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4301051411</v>
      </c>
      <c r="D177" s="328">
        <v>4680115881617</v>
      </c>
      <c r="E177" s="323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98</v>
      </c>
      <c r="L177" s="33" t="s">
        <v>119</v>
      </c>
      <c r="M177" s="32">
        <v>40</v>
      </c>
      <c r="N177" s="4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2"/>
      <c r="P177" s="322"/>
      <c r="Q177" s="322"/>
      <c r="R177" s="323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4301051487</v>
      </c>
      <c r="D178" s="328">
        <v>4680115881228</v>
      </c>
      <c r="E178" s="323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20" t="s">
        <v>301</v>
      </c>
      <c r="O178" s="322"/>
      <c r="P178" s="322"/>
      <c r="Q178" s="322"/>
      <c r="R178" s="323"/>
      <c r="S178" s="34"/>
      <c r="T178" s="34"/>
      <c r="U178" s="35" t="s">
        <v>65</v>
      </c>
      <c r="V178" s="312">
        <v>148.80000000000001</v>
      </c>
      <c r="W178" s="313">
        <f t="shared" si="8"/>
        <v>148.79999999999998</v>
      </c>
      <c r="X178" s="36">
        <f>IFERROR(IF(W178=0,"",ROUNDUP(W178/H178,0)*0.00753),"")</f>
        <v>0.46686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4301051506</v>
      </c>
      <c r="D179" s="328">
        <v>4680115881037</v>
      </c>
      <c r="E179" s="323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82" t="s">
        <v>304</v>
      </c>
      <c r="O179" s="322"/>
      <c r="P179" s="322"/>
      <c r="Q179" s="322"/>
      <c r="R179" s="323"/>
      <c r="S179" s="34"/>
      <c r="T179" s="34"/>
      <c r="U179" s="35" t="s">
        <v>65</v>
      </c>
      <c r="V179" s="312">
        <v>268.8</v>
      </c>
      <c r="W179" s="313">
        <f t="shared" si="8"/>
        <v>268.8</v>
      </c>
      <c r="X179" s="36">
        <f>IFERROR(IF(W179=0,"",ROUNDUP(W179/H179,0)*0.00937),"")</f>
        <v>0.74960000000000004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4301051384</v>
      </c>
      <c r="D180" s="328">
        <v>4680115881211</v>
      </c>
      <c r="E180" s="323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2"/>
      <c r="P180" s="322"/>
      <c r="Q180" s="322"/>
      <c r="R180" s="323"/>
      <c r="S180" s="34"/>
      <c r="T180" s="34"/>
      <c r="U180" s="35" t="s">
        <v>65</v>
      </c>
      <c r="V180" s="312">
        <v>328.8</v>
      </c>
      <c r="W180" s="313">
        <f t="shared" si="8"/>
        <v>328.8</v>
      </c>
      <c r="X180" s="36">
        <f>IFERROR(IF(W180=0,"",ROUNDUP(W180/H180,0)*0.00753),"")</f>
        <v>1.0316100000000001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4301051378</v>
      </c>
      <c r="D181" s="328">
        <v>4680115881020</v>
      </c>
      <c r="E181" s="323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2"/>
      <c r="P181" s="322"/>
      <c r="Q181" s="322"/>
      <c r="R181" s="323"/>
      <c r="S181" s="34"/>
      <c r="T181" s="34"/>
      <c r="U181" s="35" t="s">
        <v>65</v>
      </c>
      <c r="V181" s="312">
        <v>312.48</v>
      </c>
      <c r="W181" s="313">
        <f t="shared" si="8"/>
        <v>312.47999999999996</v>
      </c>
      <c r="X181" s="36">
        <f>IFERROR(IF(W181=0,"",ROUNDUP(W181/H181,0)*0.00937),"")</f>
        <v>0.87141000000000002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4301051407</v>
      </c>
      <c r="D182" s="328">
        <v>4680115882195</v>
      </c>
      <c r="E182" s="323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2"/>
      <c r="P182" s="322"/>
      <c r="Q182" s="322"/>
      <c r="R182" s="323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4301051479</v>
      </c>
      <c r="D183" s="328">
        <v>4680115882607</v>
      </c>
      <c r="E183" s="323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119</v>
      </c>
      <c r="M183" s="32">
        <v>45</v>
      </c>
      <c r="N183" s="46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2"/>
      <c r="P183" s="322"/>
      <c r="Q183" s="322"/>
      <c r="R183" s="323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4301051468</v>
      </c>
      <c r="D184" s="328">
        <v>4680115880092</v>
      </c>
      <c r="E184" s="323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119</v>
      </c>
      <c r="M184" s="32">
        <v>45</v>
      </c>
      <c r="N184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2"/>
      <c r="P184" s="322"/>
      <c r="Q184" s="322"/>
      <c r="R184" s="323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4301051469</v>
      </c>
      <c r="D185" s="328">
        <v>4680115880221</v>
      </c>
      <c r="E185" s="323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3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2"/>
      <c r="P185" s="322"/>
      <c r="Q185" s="322"/>
      <c r="R185" s="323"/>
      <c r="S185" s="34"/>
      <c r="T185" s="34"/>
      <c r="U185" s="35" t="s">
        <v>65</v>
      </c>
      <c r="V185" s="312">
        <v>0</v>
      </c>
      <c r="W185" s="31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317</v>
      </c>
      <c r="B186" s="54" t="s">
        <v>318</v>
      </c>
      <c r="C186" s="31">
        <v>4301051523</v>
      </c>
      <c r="D186" s="328">
        <v>4680115882942</v>
      </c>
      <c r="E186" s="323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3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2"/>
      <c r="P186" s="322"/>
      <c r="Q186" s="322"/>
      <c r="R186" s="323"/>
      <c r="S186" s="34"/>
      <c r="T186" s="34"/>
      <c r="U186" s="35" t="s">
        <v>65</v>
      </c>
      <c r="V186" s="312">
        <v>102.6</v>
      </c>
      <c r="W186" s="313">
        <f t="shared" si="8"/>
        <v>102.60000000000001</v>
      </c>
      <c r="X186" s="36">
        <f t="shared" si="9"/>
        <v>0.42921000000000004</v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4301051326</v>
      </c>
      <c r="D187" s="328">
        <v>4680115880504</v>
      </c>
      <c r="E187" s="323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2"/>
      <c r="P187" s="322"/>
      <c r="Q187" s="322"/>
      <c r="R187" s="323"/>
      <c r="S187" s="34"/>
      <c r="T187" s="34"/>
      <c r="U187" s="35" t="s">
        <v>65</v>
      </c>
      <c r="V187" s="312">
        <v>139.19999999999999</v>
      </c>
      <c r="W187" s="313">
        <f t="shared" si="8"/>
        <v>139.19999999999999</v>
      </c>
      <c r="X187" s="36">
        <f t="shared" si="9"/>
        <v>0.43674000000000002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321</v>
      </c>
      <c r="B188" s="54" t="s">
        <v>322</v>
      </c>
      <c r="C188" s="31">
        <v>4301051410</v>
      </c>
      <c r="D188" s="328">
        <v>4680115882164</v>
      </c>
      <c r="E188" s="323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119</v>
      </c>
      <c r="M188" s="32">
        <v>40</v>
      </c>
      <c r="N188" s="4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2"/>
      <c r="P188" s="322"/>
      <c r="Q188" s="322"/>
      <c r="R188" s="323"/>
      <c r="S188" s="34"/>
      <c r="T188" s="34"/>
      <c r="U188" s="35" t="s">
        <v>65</v>
      </c>
      <c r="V188" s="312">
        <v>0</v>
      </c>
      <c r="W188" s="313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18"/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20"/>
      <c r="N189" s="334" t="s">
        <v>66</v>
      </c>
      <c r="O189" s="335"/>
      <c r="P189" s="335"/>
      <c r="Q189" s="335"/>
      <c r="R189" s="335"/>
      <c r="S189" s="335"/>
      <c r="T189" s="336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487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487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3.98543</v>
      </c>
      <c r="Y189" s="315"/>
      <c r="Z189" s="315"/>
    </row>
    <row r="190" spans="1:53" x14ac:dyDescent="0.2">
      <c r="A190" s="319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19"/>
      <c r="M190" s="320"/>
      <c r="N190" s="334" t="s">
        <v>66</v>
      </c>
      <c r="O190" s="335"/>
      <c r="P190" s="335"/>
      <c r="Q190" s="335"/>
      <c r="R190" s="335"/>
      <c r="S190" s="335"/>
      <c r="T190" s="336"/>
      <c r="U190" s="37" t="s">
        <v>65</v>
      </c>
      <c r="V190" s="314">
        <f>IFERROR(SUM(V172:V188),"0")</f>
        <v>1300.68</v>
      </c>
      <c r="W190" s="314">
        <f>IFERROR(SUM(W172:W188),"0")</f>
        <v>1300.68</v>
      </c>
      <c r="X190" s="37"/>
      <c r="Y190" s="315"/>
      <c r="Z190" s="315"/>
    </row>
    <row r="191" spans="1:53" ht="14.25" customHeight="1" x14ac:dyDescent="0.25">
      <c r="A191" s="333" t="s">
        <v>221</v>
      </c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19"/>
      <c r="M191" s="319"/>
      <c r="N191" s="319"/>
      <c r="O191" s="319"/>
      <c r="P191" s="319"/>
      <c r="Q191" s="319"/>
      <c r="R191" s="319"/>
      <c r="S191" s="319"/>
      <c r="T191" s="319"/>
      <c r="U191" s="319"/>
      <c r="V191" s="319"/>
      <c r="W191" s="319"/>
      <c r="X191" s="319"/>
      <c r="Y191" s="308"/>
      <c r="Z191" s="308"/>
    </row>
    <row r="192" spans="1:53" ht="16.5" customHeight="1" x14ac:dyDescent="0.25">
      <c r="A192" s="54" t="s">
        <v>323</v>
      </c>
      <c r="B192" s="54" t="s">
        <v>324</v>
      </c>
      <c r="C192" s="31">
        <v>4301060338</v>
      </c>
      <c r="D192" s="328">
        <v>4680115880801</v>
      </c>
      <c r="E192" s="323"/>
      <c r="F192" s="311">
        <v>0.4</v>
      </c>
      <c r="G192" s="32">
        <v>6</v>
      </c>
      <c r="H192" s="311">
        <v>2.4</v>
      </c>
      <c r="I192" s="311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6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22"/>
      <c r="P192" s="322"/>
      <c r="Q192" s="322"/>
      <c r="R192" s="323"/>
      <c r="S192" s="34"/>
      <c r="T192" s="34"/>
      <c r="U192" s="35" t="s">
        <v>65</v>
      </c>
      <c r="V192" s="312">
        <v>110.4</v>
      </c>
      <c r="W192" s="313">
        <f>IFERROR(IF(V192="",0,CEILING((V192/$H192),1)*$H192),"")</f>
        <v>110.39999999999999</v>
      </c>
      <c r="X192" s="36">
        <f>IFERROR(IF(W192=0,"",ROUNDUP(W192/H192,0)*0.00753),"")</f>
        <v>0.34638000000000002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325</v>
      </c>
      <c r="B193" s="54" t="s">
        <v>326</v>
      </c>
      <c r="C193" s="31">
        <v>4301060339</v>
      </c>
      <c r="D193" s="328">
        <v>4680115880818</v>
      </c>
      <c r="E193" s="323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5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22"/>
      <c r="P193" s="322"/>
      <c r="Q193" s="322"/>
      <c r="R193" s="323"/>
      <c r="S193" s="34"/>
      <c r="T193" s="34"/>
      <c r="U193" s="35" t="s">
        <v>65</v>
      </c>
      <c r="V193" s="312">
        <v>192</v>
      </c>
      <c r="W193" s="313">
        <f>IFERROR(IF(V193="",0,CEILING((V193/$H193),1)*$H193),"")</f>
        <v>192</v>
      </c>
      <c r="X193" s="36">
        <f>IFERROR(IF(W193=0,"",ROUNDUP(W193/H193,0)*0.00753),"")</f>
        <v>0.60240000000000005</v>
      </c>
      <c r="Y193" s="56"/>
      <c r="Z193" s="57"/>
      <c r="AD193" s="58"/>
      <c r="BA193" s="164" t="s">
        <v>1</v>
      </c>
    </row>
    <row r="194" spans="1:53" x14ac:dyDescent="0.2">
      <c r="A194" s="318"/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20"/>
      <c r="N194" s="334" t="s">
        <v>66</v>
      </c>
      <c r="O194" s="335"/>
      <c r="P194" s="335"/>
      <c r="Q194" s="335"/>
      <c r="R194" s="335"/>
      <c r="S194" s="335"/>
      <c r="T194" s="336"/>
      <c r="U194" s="37" t="s">
        <v>67</v>
      </c>
      <c r="V194" s="314">
        <f>IFERROR(V192/H192,"0")+IFERROR(V193/H193,"0")</f>
        <v>126</v>
      </c>
      <c r="W194" s="314">
        <f>IFERROR(W192/H192,"0")+IFERROR(W193/H193,"0")</f>
        <v>126</v>
      </c>
      <c r="X194" s="314">
        <f>IFERROR(IF(X192="",0,X192),"0")+IFERROR(IF(X193="",0,X193),"0")</f>
        <v>0.94878000000000007</v>
      </c>
      <c r="Y194" s="315"/>
      <c r="Z194" s="315"/>
    </row>
    <row r="195" spans="1:53" x14ac:dyDescent="0.2">
      <c r="A195" s="319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19"/>
      <c r="M195" s="320"/>
      <c r="N195" s="334" t="s">
        <v>66</v>
      </c>
      <c r="O195" s="335"/>
      <c r="P195" s="335"/>
      <c r="Q195" s="335"/>
      <c r="R195" s="335"/>
      <c r="S195" s="335"/>
      <c r="T195" s="336"/>
      <c r="U195" s="37" t="s">
        <v>65</v>
      </c>
      <c r="V195" s="314">
        <f>IFERROR(SUM(V192:V193),"0")</f>
        <v>302.39999999999998</v>
      </c>
      <c r="W195" s="314">
        <f>IFERROR(SUM(W192:W193),"0")</f>
        <v>302.39999999999998</v>
      </c>
      <c r="X195" s="37"/>
      <c r="Y195" s="315"/>
      <c r="Z195" s="315"/>
    </row>
    <row r="196" spans="1:53" ht="16.5" customHeight="1" x14ac:dyDescent="0.25">
      <c r="A196" s="340" t="s">
        <v>327</v>
      </c>
      <c r="B196" s="319"/>
      <c r="C196" s="319"/>
      <c r="D196" s="319"/>
      <c r="E196" s="319"/>
      <c r="F196" s="319"/>
      <c r="G196" s="319"/>
      <c r="H196" s="319"/>
      <c r="I196" s="319"/>
      <c r="J196" s="319"/>
      <c r="K196" s="319"/>
      <c r="L196" s="319"/>
      <c r="M196" s="319"/>
      <c r="N196" s="319"/>
      <c r="O196" s="319"/>
      <c r="P196" s="319"/>
      <c r="Q196" s="319"/>
      <c r="R196" s="319"/>
      <c r="S196" s="319"/>
      <c r="T196" s="319"/>
      <c r="U196" s="319"/>
      <c r="V196" s="319"/>
      <c r="W196" s="319"/>
      <c r="X196" s="319"/>
      <c r="Y196" s="307"/>
      <c r="Z196" s="307"/>
    </row>
    <row r="197" spans="1:53" ht="14.25" customHeight="1" x14ac:dyDescent="0.25">
      <c r="A197" s="333" t="s">
        <v>103</v>
      </c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19"/>
      <c r="Y197" s="308"/>
      <c r="Z197" s="308"/>
    </row>
    <row r="198" spans="1:53" ht="27" customHeight="1" x14ac:dyDescent="0.25">
      <c r="A198" s="54" t="s">
        <v>328</v>
      </c>
      <c r="B198" s="54" t="s">
        <v>329</v>
      </c>
      <c r="C198" s="31">
        <v>4301011346</v>
      </c>
      <c r="D198" s="328">
        <v>4607091387445</v>
      </c>
      <c r="E198" s="323"/>
      <c r="F198" s="311">
        <v>0.9</v>
      </c>
      <c r="G198" s="32">
        <v>10</v>
      </c>
      <c r="H198" s="311">
        <v>9</v>
      </c>
      <c r="I198" s="31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40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22"/>
      <c r="P198" s="322"/>
      <c r="Q198" s="322"/>
      <c r="R198" s="323"/>
      <c r="S198" s="34"/>
      <c r="T198" s="34"/>
      <c r="U198" s="35" t="s">
        <v>65</v>
      </c>
      <c r="V198" s="312">
        <v>0</v>
      </c>
      <c r="W198" s="313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4301011362</v>
      </c>
      <c r="D199" s="328">
        <v>4607091386004</v>
      </c>
      <c r="E199" s="323"/>
      <c r="F199" s="311">
        <v>1.35</v>
      </c>
      <c r="G199" s="32">
        <v>8</v>
      </c>
      <c r="H199" s="311">
        <v>10.8</v>
      </c>
      <c r="I199" s="311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6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22"/>
      <c r="P199" s="322"/>
      <c r="Q199" s="322"/>
      <c r="R199" s="323"/>
      <c r="S199" s="34"/>
      <c r="T199" s="34"/>
      <c r="U199" s="35" t="s">
        <v>65</v>
      </c>
      <c r="V199" s="312">
        <v>0</v>
      </c>
      <c r="W199" s="313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4301011308</v>
      </c>
      <c r="D200" s="328">
        <v>4607091386004</v>
      </c>
      <c r="E200" s="323"/>
      <c r="F200" s="311">
        <v>1.35</v>
      </c>
      <c r="G200" s="32">
        <v>8</v>
      </c>
      <c r="H200" s="311">
        <v>10.8</v>
      </c>
      <c r="I200" s="311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2"/>
      <c r="P200" s="322"/>
      <c r="Q200" s="322"/>
      <c r="R200" s="323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4301011347</v>
      </c>
      <c r="D201" s="328">
        <v>4607091386073</v>
      </c>
      <c r="E201" s="323"/>
      <c r="F201" s="311">
        <v>0.9</v>
      </c>
      <c r="G201" s="32">
        <v>10</v>
      </c>
      <c r="H201" s="311">
        <v>9</v>
      </c>
      <c r="I201" s="311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41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22"/>
      <c r="P201" s="322"/>
      <c r="Q201" s="322"/>
      <c r="R201" s="323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4301011395</v>
      </c>
      <c r="D202" s="328">
        <v>4607091387322</v>
      </c>
      <c r="E202" s="323"/>
      <c r="F202" s="311">
        <v>1.35</v>
      </c>
      <c r="G202" s="32">
        <v>8</v>
      </c>
      <c r="H202" s="311">
        <v>10.8</v>
      </c>
      <c r="I202" s="311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22"/>
      <c r="P202" s="322"/>
      <c r="Q202" s="322"/>
      <c r="R202" s="323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335</v>
      </c>
      <c r="B203" s="54" t="s">
        <v>337</v>
      </c>
      <c r="C203" s="31">
        <v>4301010928</v>
      </c>
      <c r="D203" s="328">
        <v>4607091387322</v>
      </c>
      <c r="E203" s="323"/>
      <c r="F203" s="311">
        <v>1.35</v>
      </c>
      <c r="G203" s="32">
        <v>8</v>
      </c>
      <c r="H203" s="311">
        <v>10.8</v>
      </c>
      <c r="I203" s="311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2"/>
      <c r="P203" s="322"/>
      <c r="Q203" s="322"/>
      <c r="R203" s="323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4301011311</v>
      </c>
      <c r="D204" s="328">
        <v>4607091387377</v>
      </c>
      <c r="E204" s="323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7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22"/>
      <c r="P204" s="322"/>
      <c r="Q204" s="322"/>
      <c r="R204" s="323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4301010945</v>
      </c>
      <c r="D205" s="328">
        <v>4607091387353</v>
      </c>
      <c r="E205" s="323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5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22"/>
      <c r="P205" s="322"/>
      <c r="Q205" s="322"/>
      <c r="R205" s="323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4301011328</v>
      </c>
      <c r="D206" s="328">
        <v>4607091386011</v>
      </c>
      <c r="E206" s="323"/>
      <c r="F206" s="311">
        <v>0.5</v>
      </c>
      <c r="G206" s="32">
        <v>10</v>
      </c>
      <c r="H206" s="311">
        <v>5</v>
      </c>
      <c r="I206" s="311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4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22"/>
      <c r="P206" s="322"/>
      <c r="Q206" s="322"/>
      <c r="R206" s="323"/>
      <c r="S206" s="34"/>
      <c r="T206" s="34"/>
      <c r="U206" s="35" t="s">
        <v>65</v>
      </c>
      <c r="V206" s="312">
        <v>210</v>
      </c>
      <c r="W206" s="313">
        <f t="shared" si="10"/>
        <v>210</v>
      </c>
      <c r="X206" s="36">
        <f t="shared" ref="X206:X212" si="11">IFERROR(IF(W206=0,"",ROUNDUP(W206/H206,0)*0.00937),"")</f>
        <v>0.39354</v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4301011329</v>
      </c>
      <c r="D207" s="328">
        <v>4607091387308</v>
      </c>
      <c r="E207" s="323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60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22"/>
      <c r="P207" s="322"/>
      <c r="Q207" s="322"/>
      <c r="R207" s="323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4301011049</v>
      </c>
      <c r="D208" s="328">
        <v>4607091387339</v>
      </c>
      <c r="E208" s="323"/>
      <c r="F208" s="311">
        <v>0.5</v>
      </c>
      <c r="G208" s="32">
        <v>10</v>
      </c>
      <c r="H208" s="311">
        <v>5</v>
      </c>
      <c r="I208" s="311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22"/>
      <c r="P208" s="322"/>
      <c r="Q208" s="322"/>
      <c r="R208" s="323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4301011433</v>
      </c>
      <c r="D209" s="328">
        <v>4680115882638</v>
      </c>
      <c r="E209" s="323"/>
      <c r="F209" s="311">
        <v>0.4</v>
      </c>
      <c r="G209" s="32">
        <v>10</v>
      </c>
      <c r="H209" s="311">
        <v>4</v>
      </c>
      <c r="I209" s="311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39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22"/>
      <c r="P209" s="322"/>
      <c r="Q209" s="322"/>
      <c r="R209" s="323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4301011573</v>
      </c>
      <c r="D210" s="328">
        <v>4680115881938</v>
      </c>
      <c r="E210" s="323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22"/>
      <c r="P210" s="322"/>
      <c r="Q210" s="322"/>
      <c r="R210" s="323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4301010944</v>
      </c>
      <c r="D211" s="328">
        <v>4607091387346</v>
      </c>
      <c r="E211" s="323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22"/>
      <c r="P211" s="322"/>
      <c r="Q211" s="322"/>
      <c r="R211" s="323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4301011353</v>
      </c>
      <c r="D212" s="328">
        <v>4607091389807</v>
      </c>
      <c r="E212" s="323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22"/>
      <c r="P212" s="322"/>
      <c r="Q212" s="322"/>
      <c r="R212" s="323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8"/>
      <c r="B213" s="319"/>
      <c r="C213" s="319"/>
      <c r="D213" s="319"/>
      <c r="E213" s="319"/>
      <c r="F213" s="319"/>
      <c r="G213" s="319"/>
      <c r="H213" s="319"/>
      <c r="I213" s="319"/>
      <c r="J213" s="319"/>
      <c r="K213" s="319"/>
      <c r="L213" s="319"/>
      <c r="M213" s="320"/>
      <c r="N213" s="334" t="s">
        <v>66</v>
      </c>
      <c r="O213" s="335"/>
      <c r="P213" s="335"/>
      <c r="Q213" s="335"/>
      <c r="R213" s="335"/>
      <c r="S213" s="335"/>
      <c r="T213" s="336"/>
      <c r="U213" s="37" t="s">
        <v>67</v>
      </c>
      <c r="V213" s="31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42</v>
      </c>
      <c r="W213" s="31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42</v>
      </c>
      <c r="X213" s="31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0.39354</v>
      </c>
      <c r="Y213" s="315"/>
      <c r="Z213" s="315"/>
    </row>
    <row r="214" spans="1:53" x14ac:dyDescent="0.2">
      <c r="A214" s="319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19"/>
      <c r="M214" s="320"/>
      <c r="N214" s="334" t="s">
        <v>66</v>
      </c>
      <c r="O214" s="335"/>
      <c r="P214" s="335"/>
      <c r="Q214" s="335"/>
      <c r="R214" s="335"/>
      <c r="S214" s="335"/>
      <c r="T214" s="336"/>
      <c r="U214" s="37" t="s">
        <v>65</v>
      </c>
      <c r="V214" s="314">
        <f>IFERROR(SUM(V198:V212),"0")</f>
        <v>210</v>
      </c>
      <c r="W214" s="314">
        <f>IFERROR(SUM(W198:W212),"0")</f>
        <v>210</v>
      </c>
      <c r="X214" s="37"/>
      <c r="Y214" s="315"/>
      <c r="Z214" s="315"/>
    </row>
    <row r="215" spans="1:53" ht="14.25" customHeight="1" x14ac:dyDescent="0.25">
      <c r="A215" s="333" t="s">
        <v>95</v>
      </c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19"/>
      <c r="M215" s="319"/>
      <c r="N215" s="319"/>
      <c r="O215" s="319"/>
      <c r="P215" s="319"/>
      <c r="Q215" s="319"/>
      <c r="R215" s="319"/>
      <c r="S215" s="319"/>
      <c r="T215" s="319"/>
      <c r="U215" s="319"/>
      <c r="V215" s="319"/>
      <c r="W215" s="319"/>
      <c r="X215" s="319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28">
        <v>4680115881914</v>
      </c>
      <c r="E216" s="323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46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22"/>
      <c r="P216" s="322"/>
      <c r="Q216" s="322"/>
      <c r="R216" s="323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8"/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20"/>
      <c r="N217" s="334" t="s">
        <v>66</v>
      </c>
      <c r="O217" s="335"/>
      <c r="P217" s="335"/>
      <c r="Q217" s="335"/>
      <c r="R217" s="335"/>
      <c r="S217" s="335"/>
      <c r="T217" s="336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19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20"/>
      <c r="N218" s="334" t="s">
        <v>66</v>
      </c>
      <c r="O218" s="335"/>
      <c r="P218" s="335"/>
      <c r="Q218" s="335"/>
      <c r="R218" s="335"/>
      <c r="S218" s="335"/>
      <c r="T218" s="336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3" t="s">
        <v>60</v>
      </c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19"/>
      <c r="M219" s="319"/>
      <c r="N219" s="319"/>
      <c r="O219" s="319"/>
      <c r="P219" s="319"/>
      <c r="Q219" s="319"/>
      <c r="R219" s="319"/>
      <c r="S219" s="319"/>
      <c r="T219" s="319"/>
      <c r="U219" s="319"/>
      <c r="V219" s="319"/>
      <c r="W219" s="319"/>
      <c r="X219" s="319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28">
        <v>4607091387193</v>
      </c>
      <c r="E220" s="323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22"/>
      <c r="P220" s="322"/>
      <c r="Q220" s="322"/>
      <c r="R220" s="323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28">
        <v>4607091387230</v>
      </c>
      <c r="E221" s="323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22"/>
      <c r="P221" s="322"/>
      <c r="Q221" s="322"/>
      <c r="R221" s="323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28">
        <v>4607091387285</v>
      </c>
      <c r="E222" s="323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5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22"/>
      <c r="P222" s="322"/>
      <c r="Q222" s="322"/>
      <c r="R222" s="323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28">
        <v>4607091389845</v>
      </c>
      <c r="E223" s="323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5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22"/>
      <c r="P223" s="322"/>
      <c r="Q223" s="322"/>
      <c r="R223" s="323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8"/>
      <c r="B224" s="319"/>
      <c r="C224" s="319"/>
      <c r="D224" s="319"/>
      <c r="E224" s="319"/>
      <c r="F224" s="319"/>
      <c r="G224" s="319"/>
      <c r="H224" s="319"/>
      <c r="I224" s="319"/>
      <c r="J224" s="319"/>
      <c r="K224" s="319"/>
      <c r="L224" s="319"/>
      <c r="M224" s="320"/>
      <c r="N224" s="334" t="s">
        <v>66</v>
      </c>
      <c r="O224" s="335"/>
      <c r="P224" s="335"/>
      <c r="Q224" s="335"/>
      <c r="R224" s="335"/>
      <c r="S224" s="335"/>
      <c r="T224" s="336"/>
      <c r="U224" s="37" t="s">
        <v>67</v>
      </c>
      <c r="V224" s="314">
        <f>IFERROR(V220/H220,"0")+IFERROR(V221/H221,"0")+IFERROR(V222/H222,"0")+IFERROR(V223/H223,"0")</f>
        <v>0</v>
      </c>
      <c r="W224" s="314">
        <f>IFERROR(W220/H220,"0")+IFERROR(W221/H221,"0")+IFERROR(W222/H222,"0")+IFERROR(W223/H223,"0")</f>
        <v>0</v>
      </c>
      <c r="X224" s="314">
        <f>IFERROR(IF(X220="",0,X220),"0")+IFERROR(IF(X221="",0,X221),"0")+IFERROR(IF(X222="",0,X222),"0")+IFERROR(IF(X223="",0,X223),"0")</f>
        <v>0</v>
      </c>
      <c r="Y224" s="315"/>
      <c r="Z224" s="315"/>
    </row>
    <row r="225" spans="1:53" x14ac:dyDescent="0.2">
      <c r="A225" s="319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19"/>
      <c r="M225" s="320"/>
      <c r="N225" s="334" t="s">
        <v>66</v>
      </c>
      <c r="O225" s="335"/>
      <c r="P225" s="335"/>
      <c r="Q225" s="335"/>
      <c r="R225" s="335"/>
      <c r="S225" s="335"/>
      <c r="T225" s="336"/>
      <c r="U225" s="37" t="s">
        <v>65</v>
      </c>
      <c r="V225" s="314">
        <f>IFERROR(SUM(V220:V223),"0")</f>
        <v>0</v>
      </c>
      <c r="W225" s="314">
        <f>IFERROR(SUM(W220:W223),"0")</f>
        <v>0</v>
      </c>
      <c r="X225" s="37"/>
      <c r="Y225" s="315"/>
      <c r="Z225" s="315"/>
    </row>
    <row r="226" spans="1:53" ht="14.25" customHeight="1" x14ac:dyDescent="0.25">
      <c r="A226" s="333" t="s">
        <v>68</v>
      </c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19"/>
      <c r="M226" s="319"/>
      <c r="N226" s="319"/>
      <c r="O226" s="319"/>
      <c r="P226" s="319"/>
      <c r="Q226" s="319"/>
      <c r="R226" s="319"/>
      <c r="S226" s="319"/>
      <c r="T226" s="319"/>
      <c r="U226" s="319"/>
      <c r="V226" s="319"/>
      <c r="W226" s="319"/>
      <c r="X226" s="319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28">
        <v>4607091387766</v>
      </c>
      <c r="E227" s="323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2"/>
      <c r="P227" s="322"/>
      <c r="Q227" s="322"/>
      <c r="R227" s="323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28">
        <v>4607091387957</v>
      </c>
      <c r="E228" s="323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2"/>
      <c r="P228" s="322"/>
      <c r="Q228" s="322"/>
      <c r="R228" s="323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28">
        <v>4607091387964</v>
      </c>
      <c r="E229" s="323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2"/>
      <c r="P229" s="322"/>
      <c r="Q229" s="322"/>
      <c r="R229" s="323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28">
        <v>4680115883604</v>
      </c>
      <c r="E230" s="323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3" t="s">
        <v>374</v>
      </c>
      <c r="O230" s="322"/>
      <c r="P230" s="322"/>
      <c r="Q230" s="322"/>
      <c r="R230" s="323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28">
        <v>4680115883567</v>
      </c>
      <c r="E231" s="323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9" t="s">
        <v>377</v>
      </c>
      <c r="O231" s="322"/>
      <c r="P231" s="322"/>
      <c r="Q231" s="322"/>
      <c r="R231" s="323"/>
      <c r="S231" s="34"/>
      <c r="T231" s="34"/>
      <c r="U231" s="35" t="s">
        <v>65</v>
      </c>
      <c r="V231" s="312">
        <v>335</v>
      </c>
      <c r="W231" s="313">
        <f t="shared" si="12"/>
        <v>336</v>
      </c>
      <c r="X231" s="36">
        <f>IFERROR(IF(W231=0,"",ROUNDUP(W231/H231,0)*0.00753),"")</f>
        <v>1.2048000000000001</v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28">
        <v>4607091381672</v>
      </c>
      <c r="E232" s="323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2"/>
      <c r="P232" s="322"/>
      <c r="Q232" s="322"/>
      <c r="R232" s="323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28">
        <v>4607091387537</v>
      </c>
      <c r="E233" s="323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2"/>
      <c r="P233" s="322"/>
      <c r="Q233" s="322"/>
      <c r="R233" s="323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28">
        <v>4607091387513</v>
      </c>
      <c r="E234" s="323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2"/>
      <c r="P234" s="322"/>
      <c r="Q234" s="322"/>
      <c r="R234" s="323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28">
        <v>4680115880511</v>
      </c>
      <c r="E235" s="323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2"/>
      <c r="P235" s="322"/>
      <c r="Q235" s="322"/>
      <c r="R235" s="323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18"/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20"/>
      <c r="N236" s="334" t="s">
        <v>66</v>
      </c>
      <c r="O236" s="335"/>
      <c r="P236" s="335"/>
      <c r="Q236" s="335"/>
      <c r="R236" s="335"/>
      <c r="S236" s="335"/>
      <c r="T236" s="336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159.52380952380952</v>
      </c>
      <c r="W236" s="314">
        <f>IFERROR(W227/H227,"0")+IFERROR(W228/H228,"0")+IFERROR(W229/H229,"0")+IFERROR(W230/H230,"0")+IFERROR(W231/H231,"0")+IFERROR(W232/H232,"0")+IFERROR(W233/H233,"0")+IFERROR(W234/H234,"0")+IFERROR(W235/H235,"0")</f>
        <v>160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1.2048000000000001</v>
      </c>
      <c r="Y236" s="315"/>
      <c r="Z236" s="315"/>
    </row>
    <row r="237" spans="1:53" x14ac:dyDescent="0.2">
      <c r="A237" s="319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19"/>
      <c r="M237" s="320"/>
      <c r="N237" s="334" t="s">
        <v>66</v>
      </c>
      <c r="O237" s="335"/>
      <c r="P237" s="335"/>
      <c r="Q237" s="335"/>
      <c r="R237" s="335"/>
      <c r="S237" s="335"/>
      <c r="T237" s="336"/>
      <c r="U237" s="37" t="s">
        <v>65</v>
      </c>
      <c r="V237" s="314">
        <f>IFERROR(SUM(V227:V235),"0")</f>
        <v>335</v>
      </c>
      <c r="W237" s="314">
        <f>IFERROR(SUM(W227:W235),"0")</f>
        <v>336</v>
      </c>
      <c r="X237" s="37"/>
      <c r="Y237" s="315"/>
      <c r="Z237" s="315"/>
    </row>
    <row r="238" spans="1:53" ht="14.25" customHeight="1" x14ac:dyDescent="0.25">
      <c r="A238" s="333" t="s">
        <v>221</v>
      </c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19"/>
      <c r="M238" s="319"/>
      <c r="N238" s="319"/>
      <c r="O238" s="319"/>
      <c r="P238" s="319"/>
      <c r="Q238" s="319"/>
      <c r="R238" s="319"/>
      <c r="S238" s="319"/>
      <c r="T238" s="319"/>
      <c r="U238" s="319"/>
      <c r="V238" s="319"/>
      <c r="W238" s="319"/>
      <c r="X238" s="319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28">
        <v>4607091380880</v>
      </c>
      <c r="E239" s="323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2"/>
      <c r="P239" s="322"/>
      <c r="Q239" s="322"/>
      <c r="R239" s="323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28">
        <v>4607091384482</v>
      </c>
      <c r="E240" s="323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2"/>
      <c r="P240" s="322"/>
      <c r="Q240" s="322"/>
      <c r="R240" s="323"/>
      <c r="S240" s="34"/>
      <c r="T240" s="34"/>
      <c r="U240" s="35" t="s">
        <v>65</v>
      </c>
      <c r="V240" s="312">
        <v>0</v>
      </c>
      <c r="W240" s="313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28">
        <v>4607091380897</v>
      </c>
      <c r="E241" s="323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2"/>
      <c r="P241" s="322"/>
      <c r="Q241" s="322"/>
      <c r="R241" s="323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18"/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20"/>
      <c r="N242" s="334" t="s">
        <v>66</v>
      </c>
      <c r="O242" s="335"/>
      <c r="P242" s="335"/>
      <c r="Q242" s="335"/>
      <c r="R242" s="335"/>
      <c r="S242" s="335"/>
      <c r="T242" s="336"/>
      <c r="U242" s="37" t="s">
        <v>67</v>
      </c>
      <c r="V242" s="314">
        <f>IFERROR(V239/H239,"0")+IFERROR(V240/H240,"0")+IFERROR(V241/H241,"0")</f>
        <v>0</v>
      </c>
      <c r="W242" s="314">
        <f>IFERROR(W239/H239,"0")+IFERROR(W240/H240,"0")+IFERROR(W241/H241,"0")</f>
        <v>0</v>
      </c>
      <c r="X242" s="314">
        <f>IFERROR(IF(X239="",0,X239),"0")+IFERROR(IF(X240="",0,X240),"0")+IFERROR(IF(X241="",0,X241),"0")</f>
        <v>0</v>
      </c>
      <c r="Y242" s="315"/>
      <c r="Z242" s="315"/>
    </row>
    <row r="243" spans="1:53" x14ac:dyDescent="0.2">
      <c r="A243" s="319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19"/>
      <c r="M243" s="320"/>
      <c r="N243" s="334" t="s">
        <v>66</v>
      </c>
      <c r="O243" s="335"/>
      <c r="P243" s="335"/>
      <c r="Q243" s="335"/>
      <c r="R243" s="335"/>
      <c r="S243" s="335"/>
      <c r="T243" s="336"/>
      <c r="U243" s="37" t="s">
        <v>65</v>
      </c>
      <c r="V243" s="314">
        <f>IFERROR(SUM(V239:V241),"0")</f>
        <v>0</v>
      </c>
      <c r="W243" s="314">
        <f>IFERROR(SUM(W239:W241),"0")</f>
        <v>0</v>
      </c>
      <c r="X243" s="37"/>
      <c r="Y243" s="315"/>
      <c r="Z243" s="315"/>
    </row>
    <row r="244" spans="1:53" ht="14.25" customHeight="1" x14ac:dyDescent="0.25">
      <c r="A244" s="333" t="s">
        <v>81</v>
      </c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28">
        <v>4607091388374</v>
      </c>
      <c r="E245" s="323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0" t="s">
        <v>394</v>
      </c>
      <c r="O245" s="322"/>
      <c r="P245" s="322"/>
      <c r="Q245" s="322"/>
      <c r="R245" s="323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28">
        <v>4607091388381</v>
      </c>
      <c r="E246" s="323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82" t="s">
        <v>397</v>
      </c>
      <c r="O246" s="322"/>
      <c r="P246" s="322"/>
      <c r="Q246" s="322"/>
      <c r="R246" s="323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28">
        <v>4607091388404</v>
      </c>
      <c r="E247" s="323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2"/>
      <c r="P247" s="322"/>
      <c r="Q247" s="322"/>
      <c r="R247" s="323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18"/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20"/>
      <c r="N248" s="334" t="s">
        <v>66</v>
      </c>
      <c r="O248" s="335"/>
      <c r="P248" s="335"/>
      <c r="Q248" s="335"/>
      <c r="R248" s="335"/>
      <c r="S248" s="335"/>
      <c r="T248" s="336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19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19"/>
      <c r="M249" s="320"/>
      <c r="N249" s="334" t="s">
        <v>66</v>
      </c>
      <c r="O249" s="335"/>
      <c r="P249" s="335"/>
      <c r="Q249" s="335"/>
      <c r="R249" s="335"/>
      <c r="S249" s="335"/>
      <c r="T249" s="336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33" t="s">
        <v>400</v>
      </c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19"/>
      <c r="M250" s="319"/>
      <c r="N250" s="319"/>
      <c r="O250" s="319"/>
      <c r="P250" s="319"/>
      <c r="Q250" s="319"/>
      <c r="R250" s="319"/>
      <c r="S250" s="319"/>
      <c r="T250" s="319"/>
      <c r="U250" s="319"/>
      <c r="V250" s="319"/>
      <c r="W250" s="319"/>
      <c r="X250" s="319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28">
        <v>4680115881808</v>
      </c>
      <c r="E251" s="323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3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2"/>
      <c r="P251" s="322"/>
      <c r="Q251" s="322"/>
      <c r="R251" s="323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28">
        <v>4680115881822</v>
      </c>
      <c r="E252" s="323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6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2"/>
      <c r="P252" s="322"/>
      <c r="Q252" s="322"/>
      <c r="R252" s="323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28">
        <v>4680115880016</v>
      </c>
      <c r="E253" s="323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3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2"/>
      <c r="P253" s="322"/>
      <c r="Q253" s="322"/>
      <c r="R253" s="323"/>
      <c r="S253" s="34"/>
      <c r="T253" s="34"/>
      <c r="U253" s="35" t="s">
        <v>65</v>
      </c>
      <c r="V253" s="312">
        <v>52</v>
      </c>
      <c r="W253" s="313">
        <f>IFERROR(IF(V253="",0,CEILING((V253/$H253),1)*$H253),"")</f>
        <v>52</v>
      </c>
      <c r="X253" s="36">
        <f>IFERROR(IF(W253=0,"",ROUNDUP(W253/H253,0)*0.00474),"")</f>
        <v>0.12324</v>
      </c>
      <c r="Y253" s="56"/>
      <c r="Z253" s="57"/>
      <c r="AD253" s="58"/>
      <c r="BA253" s="202" t="s">
        <v>1</v>
      </c>
    </row>
    <row r="254" spans="1:53" x14ac:dyDescent="0.2">
      <c r="A254" s="318"/>
      <c r="B254" s="319"/>
      <c r="C254" s="319"/>
      <c r="D254" s="319"/>
      <c r="E254" s="319"/>
      <c r="F254" s="319"/>
      <c r="G254" s="319"/>
      <c r="H254" s="319"/>
      <c r="I254" s="319"/>
      <c r="J254" s="319"/>
      <c r="K254" s="319"/>
      <c r="L254" s="319"/>
      <c r="M254" s="320"/>
      <c r="N254" s="334" t="s">
        <v>66</v>
      </c>
      <c r="O254" s="335"/>
      <c r="P254" s="335"/>
      <c r="Q254" s="335"/>
      <c r="R254" s="335"/>
      <c r="S254" s="335"/>
      <c r="T254" s="336"/>
      <c r="U254" s="37" t="s">
        <v>67</v>
      </c>
      <c r="V254" s="314">
        <f>IFERROR(V251/H251,"0")+IFERROR(V252/H252,"0")+IFERROR(V253/H253,"0")</f>
        <v>26</v>
      </c>
      <c r="W254" s="314">
        <f>IFERROR(W251/H251,"0")+IFERROR(W252/H252,"0")+IFERROR(W253/H253,"0")</f>
        <v>26</v>
      </c>
      <c r="X254" s="314">
        <f>IFERROR(IF(X251="",0,X251),"0")+IFERROR(IF(X252="",0,X252),"0")+IFERROR(IF(X253="",0,X253),"0")</f>
        <v>0.12324</v>
      </c>
      <c r="Y254" s="315"/>
      <c r="Z254" s="315"/>
    </row>
    <row r="255" spans="1:53" x14ac:dyDescent="0.2">
      <c r="A255" s="319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19"/>
      <c r="M255" s="320"/>
      <c r="N255" s="334" t="s">
        <v>66</v>
      </c>
      <c r="O255" s="335"/>
      <c r="P255" s="335"/>
      <c r="Q255" s="335"/>
      <c r="R255" s="335"/>
      <c r="S255" s="335"/>
      <c r="T255" s="336"/>
      <c r="U255" s="37" t="s">
        <v>65</v>
      </c>
      <c r="V255" s="314">
        <f>IFERROR(SUM(V251:V253),"0")</f>
        <v>52</v>
      </c>
      <c r="W255" s="314">
        <f>IFERROR(SUM(W251:W253),"0")</f>
        <v>52</v>
      </c>
      <c r="X255" s="37"/>
      <c r="Y255" s="315"/>
      <c r="Z255" s="315"/>
    </row>
    <row r="256" spans="1:53" ht="16.5" customHeight="1" x14ac:dyDescent="0.25">
      <c r="A256" s="340" t="s">
        <v>409</v>
      </c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19"/>
      <c r="M256" s="319"/>
      <c r="N256" s="319"/>
      <c r="O256" s="319"/>
      <c r="P256" s="319"/>
      <c r="Q256" s="319"/>
      <c r="R256" s="319"/>
      <c r="S256" s="319"/>
      <c r="T256" s="319"/>
      <c r="U256" s="319"/>
      <c r="V256" s="319"/>
      <c r="W256" s="319"/>
      <c r="X256" s="319"/>
      <c r="Y256" s="307"/>
      <c r="Z256" s="307"/>
    </row>
    <row r="257" spans="1:53" ht="14.25" customHeight="1" x14ac:dyDescent="0.25">
      <c r="A257" s="333" t="s">
        <v>103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19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28">
        <v>4607091387421</v>
      </c>
      <c r="E258" s="323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2"/>
      <c r="P258" s="322"/>
      <c r="Q258" s="322"/>
      <c r="R258" s="323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28">
        <v>4607091387421</v>
      </c>
      <c r="E259" s="323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39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2"/>
      <c r="P259" s="322"/>
      <c r="Q259" s="322"/>
      <c r="R259" s="323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28">
        <v>4607091387452</v>
      </c>
      <c r="E260" s="323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65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2"/>
      <c r="P260" s="322"/>
      <c r="Q260" s="322"/>
      <c r="R260" s="323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28">
        <v>4607091387452</v>
      </c>
      <c r="E261" s="323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401" t="s">
        <v>416</v>
      </c>
      <c r="O261" s="322"/>
      <c r="P261" s="322"/>
      <c r="Q261" s="322"/>
      <c r="R261" s="323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28">
        <v>4607091385984</v>
      </c>
      <c r="E262" s="323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2"/>
      <c r="P262" s="322"/>
      <c r="Q262" s="322"/>
      <c r="R262" s="323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28">
        <v>4607091387438</v>
      </c>
      <c r="E263" s="323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2"/>
      <c r="P263" s="322"/>
      <c r="Q263" s="322"/>
      <c r="R263" s="323"/>
      <c r="S263" s="34"/>
      <c r="T263" s="34"/>
      <c r="U263" s="35" t="s">
        <v>65</v>
      </c>
      <c r="V263" s="312">
        <v>300</v>
      </c>
      <c r="W263" s="313">
        <f t="shared" si="13"/>
        <v>300</v>
      </c>
      <c r="X263" s="36">
        <f>IFERROR(IF(W263=0,"",ROUNDUP(W263/H263,0)*0.00937),"")</f>
        <v>0.56220000000000003</v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28">
        <v>4607091387469</v>
      </c>
      <c r="E264" s="323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2"/>
      <c r="P264" s="322"/>
      <c r="Q264" s="322"/>
      <c r="R264" s="323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18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20"/>
      <c r="N265" s="334" t="s">
        <v>66</v>
      </c>
      <c r="O265" s="335"/>
      <c r="P265" s="335"/>
      <c r="Q265" s="335"/>
      <c r="R265" s="335"/>
      <c r="S265" s="335"/>
      <c r="T265" s="336"/>
      <c r="U265" s="37" t="s">
        <v>67</v>
      </c>
      <c r="V265" s="314">
        <f>IFERROR(V258/H258,"0")+IFERROR(V259/H259,"0")+IFERROR(V260/H260,"0")+IFERROR(V261/H261,"0")+IFERROR(V262/H262,"0")+IFERROR(V263/H263,"0")+IFERROR(V264/H264,"0")</f>
        <v>60</v>
      </c>
      <c r="W265" s="314">
        <f>IFERROR(W258/H258,"0")+IFERROR(W259/H259,"0")+IFERROR(W260/H260,"0")+IFERROR(W261/H261,"0")+IFERROR(W262/H262,"0")+IFERROR(W263/H263,"0")+IFERROR(W264/H264,"0")</f>
        <v>60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0.56220000000000003</v>
      </c>
      <c r="Y265" s="315"/>
      <c r="Z265" s="315"/>
    </row>
    <row r="266" spans="1:53" x14ac:dyDescent="0.2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20"/>
      <c r="N266" s="334" t="s">
        <v>66</v>
      </c>
      <c r="O266" s="335"/>
      <c r="P266" s="335"/>
      <c r="Q266" s="335"/>
      <c r="R266" s="335"/>
      <c r="S266" s="335"/>
      <c r="T266" s="336"/>
      <c r="U266" s="37" t="s">
        <v>65</v>
      </c>
      <c r="V266" s="314">
        <f>IFERROR(SUM(V258:V264),"0")</f>
        <v>300</v>
      </c>
      <c r="W266" s="314">
        <f>IFERROR(SUM(W258:W264),"0")</f>
        <v>300</v>
      </c>
      <c r="X266" s="37"/>
      <c r="Y266" s="315"/>
      <c r="Z266" s="315"/>
    </row>
    <row r="267" spans="1:53" ht="14.25" customHeight="1" x14ac:dyDescent="0.25">
      <c r="A267" s="333" t="s">
        <v>60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19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28">
        <v>4607091387292</v>
      </c>
      <c r="E268" s="323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2"/>
      <c r="P268" s="322"/>
      <c r="Q268" s="322"/>
      <c r="R268" s="323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28">
        <v>4607091387315</v>
      </c>
      <c r="E269" s="323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2"/>
      <c r="P269" s="322"/>
      <c r="Q269" s="322"/>
      <c r="R269" s="323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18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20"/>
      <c r="N270" s="334" t="s">
        <v>66</v>
      </c>
      <c r="O270" s="335"/>
      <c r="P270" s="335"/>
      <c r="Q270" s="335"/>
      <c r="R270" s="335"/>
      <c r="S270" s="335"/>
      <c r="T270" s="336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19"/>
      <c r="M271" s="320"/>
      <c r="N271" s="334" t="s">
        <v>66</v>
      </c>
      <c r="O271" s="335"/>
      <c r="P271" s="335"/>
      <c r="Q271" s="335"/>
      <c r="R271" s="335"/>
      <c r="S271" s="335"/>
      <c r="T271" s="336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40" t="s">
        <v>427</v>
      </c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19"/>
      <c r="Y272" s="307"/>
      <c r="Z272" s="307"/>
    </row>
    <row r="273" spans="1:53" ht="14.25" customHeight="1" x14ac:dyDescent="0.25">
      <c r="A273" s="333" t="s">
        <v>60</v>
      </c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19"/>
      <c r="M273" s="319"/>
      <c r="N273" s="319"/>
      <c r="O273" s="319"/>
      <c r="P273" s="319"/>
      <c r="Q273" s="319"/>
      <c r="R273" s="319"/>
      <c r="S273" s="319"/>
      <c r="T273" s="319"/>
      <c r="U273" s="319"/>
      <c r="V273" s="319"/>
      <c r="W273" s="319"/>
      <c r="X273" s="319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28">
        <v>4607091383836</v>
      </c>
      <c r="E274" s="323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2"/>
      <c r="P274" s="322"/>
      <c r="Q274" s="322"/>
      <c r="R274" s="323"/>
      <c r="S274" s="34"/>
      <c r="T274" s="34"/>
      <c r="U274" s="35" t="s">
        <v>65</v>
      </c>
      <c r="V274" s="312">
        <v>120.6</v>
      </c>
      <c r="W274" s="313">
        <f>IFERROR(IF(V274="",0,CEILING((V274/$H274),1)*$H274),"")</f>
        <v>120.60000000000001</v>
      </c>
      <c r="X274" s="36">
        <f>IFERROR(IF(W274=0,"",ROUNDUP(W274/H274,0)*0.00753),"")</f>
        <v>0.50451000000000001</v>
      </c>
      <c r="Y274" s="56"/>
      <c r="Z274" s="57"/>
      <c r="AD274" s="58"/>
      <c r="BA274" s="212" t="s">
        <v>1</v>
      </c>
    </row>
    <row r="275" spans="1:53" x14ac:dyDescent="0.2">
      <c r="A275" s="318"/>
      <c r="B275" s="319"/>
      <c r="C275" s="319"/>
      <c r="D275" s="319"/>
      <c r="E275" s="319"/>
      <c r="F275" s="319"/>
      <c r="G275" s="319"/>
      <c r="H275" s="319"/>
      <c r="I275" s="319"/>
      <c r="J275" s="319"/>
      <c r="K275" s="319"/>
      <c r="L275" s="319"/>
      <c r="M275" s="320"/>
      <c r="N275" s="334" t="s">
        <v>66</v>
      </c>
      <c r="O275" s="335"/>
      <c r="P275" s="335"/>
      <c r="Q275" s="335"/>
      <c r="R275" s="335"/>
      <c r="S275" s="335"/>
      <c r="T275" s="336"/>
      <c r="U275" s="37" t="s">
        <v>67</v>
      </c>
      <c r="V275" s="314">
        <f>IFERROR(V274/H274,"0")</f>
        <v>67</v>
      </c>
      <c r="W275" s="314">
        <f>IFERROR(W274/H274,"0")</f>
        <v>67</v>
      </c>
      <c r="X275" s="314">
        <f>IFERROR(IF(X274="",0,X274),"0")</f>
        <v>0.50451000000000001</v>
      </c>
      <c r="Y275" s="315"/>
      <c r="Z275" s="315"/>
    </row>
    <row r="276" spans="1:53" x14ac:dyDescent="0.2">
      <c r="A276" s="319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19"/>
      <c r="M276" s="320"/>
      <c r="N276" s="334" t="s">
        <v>66</v>
      </c>
      <c r="O276" s="335"/>
      <c r="P276" s="335"/>
      <c r="Q276" s="335"/>
      <c r="R276" s="335"/>
      <c r="S276" s="335"/>
      <c r="T276" s="336"/>
      <c r="U276" s="37" t="s">
        <v>65</v>
      </c>
      <c r="V276" s="314">
        <f>IFERROR(SUM(V274:V274),"0")</f>
        <v>120.6</v>
      </c>
      <c r="W276" s="314">
        <f>IFERROR(SUM(W274:W274),"0")</f>
        <v>120.60000000000001</v>
      </c>
      <c r="X276" s="37"/>
      <c r="Y276" s="315"/>
      <c r="Z276" s="315"/>
    </row>
    <row r="277" spans="1:53" ht="14.25" customHeight="1" x14ac:dyDescent="0.25">
      <c r="A277" s="333" t="s">
        <v>68</v>
      </c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19"/>
      <c r="M277" s="319"/>
      <c r="N277" s="319"/>
      <c r="O277" s="319"/>
      <c r="P277" s="319"/>
      <c r="Q277" s="319"/>
      <c r="R277" s="319"/>
      <c r="S277" s="319"/>
      <c r="T277" s="319"/>
      <c r="U277" s="319"/>
      <c r="V277" s="319"/>
      <c r="W277" s="319"/>
      <c r="X277" s="319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28">
        <v>4607091387919</v>
      </c>
      <c r="E278" s="323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2"/>
      <c r="P278" s="322"/>
      <c r="Q278" s="322"/>
      <c r="R278" s="323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28">
        <v>4607091383942</v>
      </c>
      <c r="E279" s="323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46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22"/>
      <c r="P279" s="322"/>
      <c r="Q279" s="322"/>
      <c r="R279" s="323"/>
      <c r="S279" s="34"/>
      <c r="T279" s="34"/>
      <c r="U279" s="35" t="s">
        <v>65</v>
      </c>
      <c r="V279" s="312">
        <v>816.48</v>
      </c>
      <c r="W279" s="313">
        <f>IFERROR(IF(V279="",0,CEILING((V279/$H279),1)*$H279),"")</f>
        <v>816.48</v>
      </c>
      <c r="X279" s="36">
        <f>IFERROR(IF(W279=0,"",ROUNDUP(W279/H279,0)*0.00753),"")</f>
        <v>2.4397199999999999</v>
      </c>
      <c r="Y279" s="56"/>
      <c r="Z279" s="57"/>
      <c r="AD279" s="58"/>
      <c r="BA279" s="214" t="s">
        <v>1</v>
      </c>
    </row>
    <row r="280" spans="1:53" x14ac:dyDescent="0.2">
      <c r="A280" s="31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19"/>
      <c r="M280" s="320"/>
      <c r="N280" s="334" t="s">
        <v>66</v>
      </c>
      <c r="O280" s="335"/>
      <c r="P280" s="335"/>
      <c r="Q280" s="335"/>
      <c r="R280" s="335"/>
      <c r="S280" s="335"/>
      <c r="T280" s="336"/>
      <c r="U280" s="37" t="s">
        <v>67</v>
      </c>
      <c r="V280" s="314">
        <f>IFERROR(V278/H278,"0")+IFERROR(V279/H279,"0")</f>
        <v>324</v>
      </c>
      <c r="W280" s="314">
        <f>IFERROR(W278/H278,"0")+IFERROR(W279/H279,"0")</f>
        <v>324</v>
      </c>
      <c r="X280" s="314">
        <f>IFERROR(IF(X278="",0,X278),"0")+IFERROR(IF(X279="",0,X279),"0")</f>
        <v>2.4397199999999999</v>
      </c>
      <c r="Y280" s="315"/>
      <c r="Z280" s="315"/>
    </row>
    <row r="281" spans="1:53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20"/>
      <c r="N281" s="334" t="s">
        <v>66</v>
      </c>
      <c r="O281" s="335"/>
      <c r="P281" s="335"/>
      <c r="Q281" s="335"/>
      <c r="R281" s="335"/>
      <c r="S281" s="335"/>
      <c r="T281" s="336"/>
      <c r="U281" s="37" t="s">
        <v>65</v>
      </c>
      <c r="V281" s="314">
        <f>IFERROR(SUM(V278:V279),"0")</f>
        <v>816.48</v>
      </c>
      <c r="W281" s="314">
        <f>IFERROR(SUM(W278:W279),"0")</f>
        <v>816.48</v>
      </c>
      <c r="X281" s="37"/>
      <c r="Y281" s="315"/>
      <c r="Z281" s="315"/>
    </row>
    <row r="282" spans="1:53" ht="14.25" customHeight="1" x14ac:dyDescent="0.25">
      <c r="A282" s="333" t="s">
        <v>221</v>
      </c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19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28">
        <v>4607091388831</v>
      </c>
      <c r="E283" s="323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4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22"/>
      <c r="P283" s="322"/>
      <c r="Q283" s="322"/>
      <c r="R283" s="323"/>
      <c r="S283" s="34"/>
      <c r="T283" s="34"/>
      <c r="U283" s="35" t="s">
        <v>65</v>
      </c>
      <c r="V283" s="312">
        <v>91.2</v>
      </c>
      <c r="W283" s="313">
        <f>IFERROR(IF(V283="",0,CEILING((V283/$H283),1)*$H283),"")</f>
        <v>91.199999999999989</v>
      </c>
      <c r="X283" s="36">
        <f>IFERROR(IF(W283=0,"",ROUNDUP(W283/H283,0)*0.00753),"")</f>
        <v>0.30120000000000002</v>
      </c>
      <c r="Y283" s="56"/>
      <c r="Z283" s="57"/>
      <c r="AD283" s="58"/>
      <c r="BA283" s="215" t="s">
        <v>1</v>
      </c>
    </row>
    <row r="284" spans="1:53" x14ac:dyDescent="0.2">
      <c r="A284" s="318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19"/>
      <c r="M284" s="320"/>
      <c r="N284" s="334" t="s">
        <v>66</v>
      </c>
      <c r="O284" s="335"/>
      <c r="P284" s="335"/>
      <c r="Q284" s="335"/>
      <c r="R284" s="335"/>
      <c r="S284" s="335"/>
      <c r="T284" s="336"/>
      <c r="U284" s="37" t="s">
        <v>67</v>
      </c>
      <c r="V284" s="314">
        <f>IFERROR(V283/H283,"0")</f>
        <v>40.000000000000007</v>
      </c>
      <c r="W284" s="314">
        <f>IFERROR(W283/H283,"0")</f>
        <v>40</v>
      </c>
      <c r="X284" s="314">
        <f>IFERROR(IF(X283="",0,X283),"0")</f>
        <v>0.30120000000000002</v>
      </c>
      <c r="Y284" s="315"/>
      <c r="Z284" s="315"/>
    </row>
    <row r="285" spans="1:53" x14ac:dyDescent="0.2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20"/>
      <c r="N285" s="334" t="s">
        <v>66</v>
      </c>
      <c r="O285" s="335"/>
      <c r="P285" s="335"/>
      <c r="Q285" s="335"/>
      <c r="R285" s="335"/>
      <c r="S285" s="335"/>
      <c r="T285" s="336"/>
      <c r="U285" s="37" t="s">
        <v>65</v>
      </c>
      <c r="V285" s="314">
        <f>IFERROR(SUM(V283:V283),"0")</f>
        <v>91.2</v>
      </c>
      <c r="W285" s="314">
        <f>IFERROR(SUM(W283:W283),"0")</f>
        <v>91.199999999999989</v>
      </c>
      <c r="X285" s="37"/>
      <c r="Y285" s="315"/>
      <c r="Z285" s="315"/>
    </row>
    <row r="286" spans="1:53" ht="14.25" customHeight="1" x14ac:dyDescent="0.25">
      <c r="A286" s="333" t="s">
        <v>81</v>
      </c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19"/>
      <c r="M286" s="319"/>
      <c r="N286" s="319"/>
      <c r="O286" s="319"/>
      <c r="P286" s="319"/>
      <c r="Q286" s="319"/>
      <c r="R286" s="319"/>
      <c r="S286" s="319"/>
      <c r="T286" s="319"/>
      <c r="U286" s="319"/>
      <c r="V286" s="319"/>
      <c r="W286" s="319"/>
      <c r="X286" s="319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28">
        <v>4607091383102</v>
      </c>
      <c r="E287" s="323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4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22"/>
      <c r="P287" s="322"/>
      <c r="Q287" s="322"/>
      <c r="R287" s="323"/>
      <c r="S287" s="34"/>
      <c r="T287" s="34"/>
      <c r="U287" s="35" t="s">
        <v>65</v>
      </c>
      <c r="V287" s="312">
        <v>61.2</v>
      </c>
      <c r="W287" s="313">
        <f>IFERROR(IF(V287="",0,CEILING((V287/$H287),1)*$H287),"")</f>
        <v>61.199999999999996</v>
      </c>
      <c r="X287" s="36">
        <f>IFERROR(IF(W287=0,"",ROUNDUP(W287/H287,0)*0.00753),"")</f>
        <v>0.18071999999999999</v>
      </c>
      <c r="Y287" s="56"/>
      <c r="Z287" s="57"/>
      <c r="AD287" s="58"/>
      <c r="BA287" s="216" t="s">
        <v>1</v>
      </c>
    </row>
    <row r="288" spans="1:53" x14ac:dyDescent="0.2">
      <c r="A288" s="318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20"/>
      <c r="N288" s="334" t="s">
        <v>66</v>
      </c>
      <c r="O288" s="335"/>
      <c r="P288" s="335"/>
      <c r="Q288" s="335"/>
      <c r="R288" s="335"/>
      <c r="S288" s="335"/>
      <c r="T288" s="336"/>
      <c r="U288" s="37" t="s">
        <v>67</v>
      </c>
      <c r="V288" s="314">
        <f>IFERROR(V287/H287,"0")</f>
        <v>24.000000000000004</v>
      </c>
      <c r="W288" s="314">
        <f>IFERROR(W287/H287,"0")</f>
        <v>24</v>
      </c>
      <c r="X288" s="314">
        <f>IFERROR(IF(X287="",0,X287),"0")</f>
        <v>0.18071999999999999</v>
      </c>
      <c r="Y288" s="315"/>
      <c r="Z288" s="315"/>
    </row>
    <row r="289" spans="1:53" x14ac:dyDescent="0.2">
      <c r="A289" s="319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19"/>
      <c r="M289" s="320"/>
      <c r="N289" s="334" t="s">
        <v>66</v>
      </c>
      <c r="O289" s="335"/>
      <c r="P289" s="335"/>
      <c r="Q289" s="335"/>
      <c r="R289" s="335"/>
      <c r="S289" s="335"/>
      <c r="T289" s="336"/>
      <c r="U289" s="37" t="s">
        <v>65</v>
      </c>
      <c r="V289" s="314">
        <f>IFERROR(SUM(V287:V287),"0")</f>
        <v>61.2</v>
      </c>
      <c r="W289" s="314">
        <f>IFERROR(SUM(W287:W287),"0")</f>
        <v>61.199999999999996</v>
      </c>
      <c r="X289" s="37"/>
      <c r="Y289" s="315"/>
      <c r="Z289" s="315"/>
    </row>
    <row r="290" spans="1:53" ht="27.75" customHeight="1" x14ac:dyDescent="0.2">
      <c r="A290" s="375" t="s">
        <v>438</v>
      </c>
      <c r="B290" s="376"/>
      <c r="C290" s="376"/>
      <c r="D290" s="376"/>
      <c r="E290" s="376"/>
      <c r="F290" s="376"/>
      <c r="G290" s="376"/>
      <c r="H290" s="376"/>
      <c r="I290" s="376"/>
      <c r="J290" s="376"/>
      <c r="K290" s="376"/>
      <c r="L290" s="376"/>
      <c r="M290" s="376"/>
      <c r="N290" s="376"/>
      <c r="O290" s="376"/>
      <c r="P290" s="376"/>
      <c r="Q290" s="376"/>
      <c r="R290" s="376"/>
      <c r="S290" s="376"/>
      <c r="T290" s="376"/>
      <c r="U290" s="376"/>
      <c r="V290" s="376"/>
      <c r="W290" s="376"/>
      <c r="X290" s="376"/>
      <c r="Y290" s="48"/>
      <c r="Z290" s="48"/>
    </row>
    <row r="291" spans="1:53" ht="16.5" customHeight="1" x14ac:dyDescent="0.25">
      <c r="A291" s="340" t="s">
        <v>439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19"/>
      <c r="Y291" s="307"/>
      <c r="Z291" s="307"/>
    </row>
    <row r="292" spans="1:53" ht="14.25" customHeight="1" x14ac:dyDescent="0.25">
      <c r="A292" s="333" t="s">
        <v>103</v>
      </c>
      <c r="B292" s="319"/>
      <c r="C292" s="319"/>
      <c r="D292" s="319"/>
      <c r="E292" s="319"/>
      <c r="F292" s="319"/>
      <c r="G292" s="319"/>
      <c r="H292" s="319"/>
      <c r="I292" s="319"/>
      <c r="J292" s="319"/>
      <c r="K292" s="319"/>
      <c r="L292" s="319"/>
      <c r="M292" s="319"/>
      <c r="N292" s="319"/>
      <c r="O292" s="319"/>
      <c r="P292" s="319"/>
      <c r="Q292" s="319"/>
      <c r="R292" s="319"/>
      <c r="S292" s="319"/>
      <c r="T292" s="319"/>
      <c r="U292" s="319"/>
      <c r="V292" s="319"/>
      <c r="W292" s="319"/>
      <c r="X292" s="319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28">
        <v>4607091383997</v>
      </c>
      <c r="E293" s="323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2"/>
      <c r="P293" s="322"/>
      <c r="Q293" s="322"/>
      <c r="R293" s="323"/>
      <c r="S293" s="34"/>
      <c r="T293" s="34"/>
      <c r="U293" s="35" t="s">
        <v>65</v>
      </c>
      <c r="V293" s="312">
        <v>0</v>
      </c>
      <c r="W293" s="313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28">
        <v>4607091383997</v>
      </c>
      <c r="E294" s="323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5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22"/>
      <c r="P294" s="322"/>
      <c r="Q294" s="322"/>
      <c r="R294" s="323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28">
        <v>4607091384130</v>
      </c>
      <c r="E295" s="323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2"/>
      <c r="P295" s="322"/>
      <c r="Q295" s="322"/>
      <c r="R295" s="323"/>
      <c r="S295" s="34"/>
      <c r="T295" s="34"/>
      <c r="U295" s="35" t="s">
        <v>65</v>
      </c>
      <c r="V295" s="312">
        <v>0</v>
      </c>
      <c r="W295" s="313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28">
        <v>4607091384130</v>
      </c>
      <c r="E296" s="323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4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22"/>
      <c r="P296" s="322"/>
      <c r="Q296" s="322"/>
      <c r="R296" s="323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28">
        <v>4607091384147</v>
      </c>
      <c r="E297" s="323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36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22"/>
      <c r="P297" s="322"/>
      <c r="Q297" s="322"/>
      <c r="R297" s="323"/>
      <c r="S297" s="34"/>
      <c r="T297" s="34"/>
      <c r="U297" s="35" t="s">
        <v>65</v>
      </c>
      <c r="V297" s="312">
        <v>0</v>
      </c>
      <c r="W297" s="313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28">
        <v>4607091384147</v>
      </c>
      <c r="E298" s="323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581" t="s">
        <v>449</v>
      </c>
      <c r="O298" s="322"/>
      <c r="P298" s="322"/>
      <c r="Q298" s="322"/>
      <c r="R298" s="323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28">
        <v>4607091384154</v>
      </c>
      <c r="E299" s="323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7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22"/>
      <c r="P299" s="322"/>
      <c r="Q299" s="322"/>
      <c r="R299" s="323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28">
        <v>4607091384161</v>
      </c>
      <c r="E300" s="323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46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22"/>
      <c r="P300" s="322"/>
      <c r="Q300" s="322"/>
      <c r="R300" s="323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18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19"/>
      <c r="M301" s="320"/>
      <c r="N301" s="334" t="s">
        <v>66</v>
      </c>
      <c r="O301" s="335"/>
      <c r="P301" s="335"/>
      <c r="Q301" s="335"/>
      <c r="R301" s="335"/>
      <c r="S301" s="335"/>
      <c r="T301" s="336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0</v>
      </c>
      <c r="W301" s="314">
        <f>IFERROR(W293/H293,"0")+IFERROR(W294/H294,"0")+IFERROR(W295/H295,"0")+IFERROR(W296/H296,"0")+IFERROR(W297/H297,"0")+IFERROR(W298/H298,"0")+IFERROR(W299/H299,"0")+IFERROR(W300/H300,"0")</f>
        <v>0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315"/>
      <c r="Z301" s="315"/>
    </row>
    <row r="302" spans="1:53" x14ac:dyDescent="0.2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19"/>
      <c r="M302" s="320"/>
      <c r="N302" s="334" t="s">
        <v>66</v>
      </c>
      <c r="O302" s="335"/>
      <c r="P302" s="335"/>
      <c r="Q302" s="335"/>
      <c r="R302" s="335"/>
      <c r="S302" s="335"/>
      <c r="T302" s="336"/>
      <c r="U302" s="37" t="s">
        <v>65</v>
      </c>
      <c r="V302" s="314">
        <f>IFERROR(SUM(V293:V300),"0")</f>
        <v>0</v>
      </c>
      <c r="W302" s="314">
        <f>IFERROR(SUM(W293:W300),"0")</f>
        <v>0</v>
      </c>
      <c r="X302" s="37"/>
      <c r="Y302" s="315"/>
      <c r="Z302" s="315"/>
    </row>
    <row r="303" spans="1:53" ht="14.25" customHeight="1" x14ac:dyDescent="0.25">
      <c r="A303" s="333" t="s">
        <v>95</v>
      </c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19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28">
        <v>4607091383980</v>
      </c>
      <c r="E304" s="323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4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22"/>
      <c r="P304" s="322"/>
      <c r="Q304" s="322"/>
      <c r="R304" s="323"/>
      <c r="S304" s="34"/>
      <c r="T304" s="34"/>
      <c r="U304" s="35" t="s">
        <v>65</v>
      </c>
      <c r="V304" s="312">
        <v>0</v>
      </c>
      <c r="W304" s="313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28">
        <v>4680115883314</v>
      </c>
      <c r="E305" s="323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567" t="s">
        <v>458</v>
      </c>
      <c r="O305" s="322"/>
      <c r="P305" s="322"/>
      <c r="Q305" s="322"/>
      <c r="R305" s="323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28">
        <v>4607091384178</v>
      </c>
      <c r="E306" s="323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22"/>
      <c r="P306" s="322"/>
      <c r="Q306" s="322"/>
      <c r="R306" s="323"/>
      <c r="S306" s="34"/>
      <c r="T306" s="34"/>
      <c r="U306" s="35" t="s">
        <v>65</v>
      </c>
      <c r="V306" s="312">
        <v>108</v>
      </c>
      <c r="W306" s="313">
        <f>IFERROR(IF(V306="",0,CEILING((V306/$H306),1)*$H306),"")</f>
        <v>108</v>
      </c>
      <c r="X306" s="36">
        <f>IFERROR(IF(W306=0,"",ROUNDUP(W306/H306,0)*0.00937),"")</f>
        <v>0.25298999999999999</v>
      </c>
      <c r="Y306" s="56"/>
      <c r="Z306" s="57"/>
      <c r="AD306" s="58"/>
      <c r="BA306" s="227" t="s">
        <v>1</v>
      </c>
    </row>
    <row r="307" spans="1:53" x14ac:dyDescent="0.2">
      <c r="A307" s="318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19"/>
      <c r="M307" s="320"/>
      <c r="N307" s="334" t="s">
        <v>66</v>
      </c>
      <c r="O307" s="335"/>
      <c r="P307" s="335"/>
      <c r="Q307" s="335"/>
      <c r="R307" s="335"/>
      <c r="S307" s="335"/>
      <c r="T307" s="336"/>
      <c r="U307" s="37" t="s">
        <v>67</v>
      </c>
      <c r="V307" s="314">
        <f>IFERROR(V304/H304,"0")+IFERROR(V305/H305,"0")+IFERROR(V306/H306,"0")</f>
        <v>27</v>
      </c>
      <c r="W307" s="314">
        <f>IFERROR(W304/H304,"0")+IFERROR(W305/H305,"0")+IFERROR(W306/H306,"0")</f>
        <v>27</v>
      </c>
      <c r="X307" s="314">
        <f>IFERROR(IF(X304="",0,X304),"0")+IFERROR(IF(X305="",0,X305),"0")+IFERROR(IF(X306="",0,X306),"0")</f>
        <v>0.25298999999999999</v>
      </c>
      <c r="Y307" s="315"/>
      <c r="Z307" s="315"/>
    </row>
    <row r="308" spans="1:53" x14ac:dyDescent="0.2">
      <c r="A308" s="319"/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20"/>
      <c r="N308" s="334" t="s">
        <v>66</v>
      </c>
      <c r="O308" s="335"/>
      <c r="P308" s="335"/>
      <c r="Q308" s="335"/>
      <c r="R308" s="335"/>
      <c r="S308" s="335"/>
      <c r="T308" s="336"/>
      <c r="U308" s="37" t="s">
        <v>65</v>
      </c>
      <c r="V308" s="314">
        <f>IFERROR(SUM(V304:V306),"0")</f>
        <v>108</v>
      </c>
      <c r="W308" s="314">
        <f>IFERROR(SUM(W304:W306),"0")</f>
        <v>108</v>
      </c>
      <c r="X308" s="37"/>
      <c r="Y308" s="315"/>
      <c r="Z308" s="315"/>
    </row>
    <row r="309" spans="1:53" ht="14.25" customHeight="1" x14ac:dyDescent="0.25">
      <c r="A309" s="333" t="s">
        <v>68</v>
      </c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19"/>
      <c r="N309" s="319"/>
      <c r="O309" s="319"/>
      <c r="P309" s="319"/>
      <c r="Q309" s="319"/>
      <c r="R309" s="319"/>
      <c r="S309" s="319"/>
      <c r="T309" s="319"/>
      <c r="U309" s="319"/>
      <c r="V309" s="319"/>
      <c r="W309" s="319"/>
      <c r="X309" s="319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28">
        <v>4607091384260</v>
      </c>
      <c r="E310" s="323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22"/>
      <c r="P310" s="322"/>
      <c r="Q310" s="322"/>
      <c r="R310" s="323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18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19"/>
      <c r="M311" s="320"/>
      <c r="N311" s="334" t="s">
        <v>66</v>
      </c>
      <c r="O311" s="335"/>
      <c r="P311" s="335"/>
      <c r="Q311" s="335"/>
      <c r="R311" s="335"/>
      <c r="S311" s="335"/>
      <c r="T311" s="336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19"/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20"/>
      <c r="N312" s="334" t="s">
        <v>66</v>
      </c>
      <c r="O312" s="335"/>
      <c r="P312" s="335"/>
      <c r="Q312" s="335"/>
      <c r="R312" s="335"/>
      <c r="S312" s="335"/>
      <c r="T312" s="336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33" t="s">
        <v>221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19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28">
        <v>4607091384673</v>
      </c>
      <c r="E314" s="323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22"/>
      <c r="P314" s="322"/>
      <c r="Q314" s="322"/>
      <c r="R314" s="323"/>
      <c r="S314" s="34"/>
      <c r="T314" s="34"/>
      <c r="U314" s="35" t="s">
        <v>65</v>
      </c>
      <c r="V314" s="312">
        <v>420</v>
      </c>
      <c r="W314" s="313">
        <f>IFERROR(IF(V314="",0,CEILING((V314/$H314),1)*$H314),"")</f>
        <v>421.2</v>
      </c>
      <c r="X314" s="36">
        <f>IFERROR(IF(W314=0,"",ROUNDUP(W314/H314,0)*0.02175),"")</f>
        <v>1.1744999999999999</v>
      </c>
      <c r="Y314" s="56"/>
      <c r="Z314" s="57"/>
      <c r="AD314" s="58"/>
      <c r="BA314" s="229" t="s">
        <v>1</v>
      </c>
    </row>
    <row r="315" spans="1:53" x14ac:dyDescent="0.2">
      <c r="A315" s="318"/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20"/>
      <c r="N315" s="334" t="s">
        <v>66</v>
      </c>
      <c r="O315" s="335"/>
      <c r="P315" s="335"/>
      <c r="Q315" s="335"/>
      <c r="R315" s="335"/>
      <c r="S315" s="335"/>
      <c r="T315" s="336"/>
      <c r="U315" s="37" t="s">
        <v>67</v>
      </c>
      <c r="V315" s="314">
        <f>IFERROR(V314/H314,"0")</f>
        <v>53.846153846153847</v>
      </c>
      <c r="W315" s="314">
        <f>IFERROR(W314/H314,"0")</f>
        <v>54</v>
      </c>
      <c r="X315" s="314">
        <f>IFERROR(IF(X314="",0,X314),"0")</f>
        <v>1.1744999999999999</v>
      </c>
      <c r="Y315" s="315"/>
      <c r="Z315" s="315"/>
    </row>
    <row r="316" spans="1:53" x14ac:dyDescent="0.2">
      <c r="A316" s="319"/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20"/>
      <c r="N316" s="334" t="s">
        <v>66</v>
      </c>
      <c r="O316" s="335"/>
      <c r="P316" s="335"/>
      <c r="Q316" s="335"/>
      <c r="R316" s="335"/>
      <c r="S316" s="335"/>
      <c r="T316" s="336"/>
      <c r="U316" s="37" t="s">
        <v>65</v>
      </c>
      <c r="V316" s="314">
        <f>IFERROR(SUM(V314:V314),"0")</f>
        <v>420</v>
      </c>
      <c r="W316" s="314">
        <f>IFERROR(SUM(W314:W314),"0")</f>
        <v>421.2</v>
      </c>
      <c r="X316" s="37"/>
      <c r="Y316" s="315"/>
      <c r="Z316" s="315"/>
    </row>
    <row r="317" spans="1:53" ht="16.5" customHeight="1" x14ac:dyDescent="0.25">
      <c r="A317" s="340" t="s">
        <v>465</v>
      </c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19"/>
      <c r="M317" s="319"/>
      <c r="N317" s="319"/>
      <c r="O317" s="319"/>
      <c r="P317" s="319"/>
      <c r="Q317" s="319"/>
      <c r="R317" s="319"/>
      <c r="S317" s="319"/>
      <c r="T317" s="319"/>
      <c r="U317" s="319"/>
      <c r="V317" s="319"/>
      <c r="W317" s="319"/>
      <c r="X317" s="319"/>
      <c r="Y317" s="307"/>
      <c r="Z317" s="307"/>
    </row>
    <row r="318" spans="1:53" ht="14.25" customHeight="1" x14ac:dyDescent="0.25">
      <c r="A318" s="333" t="s">
        <v>103</v>
      </c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19"/>
      <c r="M318" s="319"/>
      <c r="N318" s="319"/>
      <c r="O318" s="319"/>
      <c r="P318" s="319"/>
      <c r="Q318" s="319"/>
      <c r="R318" s="319"/>
      <c r="S318" s="319"/>
      <c r="T318" s="319"/>
      <c r="U318" s="319"/>
      <c r="V318" s="319"/>
      <c r="W318" s="319"/>
      <c r="X318" s="319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28">
        <v>4607091384185</v>
      </c>
      <c r="E319" s="323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22"/>
      <c r="P319" s="322"/>
      <c r="Q319" s="322"/>
      <c r="R319" s="323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28">
        <v>4607091384192</v>
      </c>
      <c r="E320" s="323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22"/>
      <c r="P320" s="322"/>
      <c r="Q320" s="322"/>
      <c r="R320" s="323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28">
        <v>4680115881907</v>
      </c>
      <c r="E321" s="323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22"/>
      <c r="P321" s="322"/>
      <c r="Q321" s="322"/>
      <c r="R321" s="323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28">
        <v>4607091384680</v>
      </c>
      <c r="E322" s="323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3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22"/>
      <c r="P322" s="322"/>
      <c r="Q322" s="322"/>
      <c r="R322" s="323"/>
      <c r="S322" s="34"/>
      <c r="T322" s="34"/>
      <c r="U322" s="35" t="s">
        <v>65</v>
      </c>
      <c r="V322" s="312">
        <v>308</v>
      </c>
      <c r="W322" s="313">
        <f>IFERROR(IF(V322="",0,CEILING((V322/$H322),1)*$H322),"")</f>
        <v>308</v>
      </c>
      <c r="X322" s="36">
        <f>IFERROR(IF(W322=0,"",ROUNDUP(W322/H322,0)*0.00937),"")</f>
        <v>0.72148999999999996</v>
      </c>
      <c r="Y322" s="56"/>
      <c r="Z322" s="57"/>
      <c r="AD322" s="58"/>
      <c r="BA322" s="233" t="s">
        <v>1</v>
      </c>
    </row>
    <row r="323" spans="1:53" x14ac:dyDescent="0.2">
      <c r="A323" s="318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19"/>
      <c r="M323" s="320"/>
      <c r="N323" s="334" t="s">
        <v>66</v>
      </c>
      <c r="O323" s="335"/>
      <c r="P323" s="335"/>
      <c r="Q323" s="335"/>
      <c r="R323" s="335"/>
      <c r="S323" s="335"/>
      <c r="T323" s="336"/>
      <c r="U323" s="37" t="s">
        <v>67</v>
      </c>
      <c r="V323" s="314">
        <f>IFERROR(V319/H319,"0")+IFERROR(V320/H320,"0")+IFERROR(V321/H321,"0")+IFERROR(V322/H322,"0")</f>
        <v>77</v>
      </c>
      <c r="W323" s="314">
        <f>IFERROR(W319/H319,"0")+IFERROR(W320/H320,"0")+IFERROR(W321/H321,"0")+IFERROR(W322/H322,"0")</f>
        <v>77</v>
      </c>
      <c r="X323" s="314">
        <f>IFERROR(IF(X319="",0,X319),"0")+IFERROR(IF(X320="",0,X320),"0")+IFERROR(IF(X321="",0,X321),"0")+IFERROR(IF(X322="",0,X322),"0")</f>
        <v>0.72148999999999996</v>
      </c>
      <c r="Y323" s="315"/>
      <c r="Z323" s="315"/>
    </row>
    <row r="324" spans="1:53" x14ac:dyDescent="0.2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19"/>
      <c r="M324" s="320"/>
      <c r="N324" s="334" t="s">
        <v>66</v>
      </c>
      <c r="O324" s="335"/>
      <c r="P324" s="335"/>
      <c r="Q324" s="335"/>
      <c r="R324" s="335"/>
      <c r="S324" s="335"/>
      <c r="T324" s="336"/>
      <c r="U324" s="37" t="s">
        <v>65</v>
      </c>
      <c r="V324" s="314">
        <f>IFERROR(SUM(V319:V322),"0")</f>
        <v>308</v>
      </c>
      <c r="W324" s="314">
        <f>IFERROR(SUM(W319:W322),"0")</f>
        <v>308</v>
      </c>
      <c r="X324" s="37"/>
      <c r="Y324" s="315"/>
      <c r="Z324" s="315"/>
    </row>
    <row r="325" spans="1:53" ht="14.25" customHeight="1" x14ac:dyDescent="0.25">
      <c r="A325" s="333" t="s">
        <v>60</v>
      </c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19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28">
        <v>4607091384802</v>
      </c>
      <c r="E326" s="323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52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22"/>
      <c r="P326" s="322"/>
      <c r="Q326" s="322"/>
      <c r="R326" s="323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28">
        <v>4607091384826</v>
      </c>
      <c r="E327" s="323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3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22"/>
      <c r="P327" s="322"/>
      <c r="Q327" s="322"/>
      <c r="R327" s="323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18"/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20"/>
      <c r="N328" s="334" t="s">
        <v>66</v>
      </c>
      <c r="O328" s="335"/>
      <c r="P328" s="335"/>
      <c r="Q328" s="335"/>
      <c r="R328" s="335"/>
      <c r="S328" s="335"/>
      <c r="T328" s="336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19"/>
      <c r="B329" s="319"/>
      <c r="C329" s="319"/>
      <c r="D329" s="319"/>
      <c r="E329" s="319"/>
      <c r="F329" s="319"/>
      <c r="G329" s="319"/>
      <c r="H329" s="319"/>
      <c r="I329" s="319"/>
      <c r="J329" s="319"/>
      <c r="K329" s="319"/>
      <c r="L329" s="319"/>
      <c r="M329" s="320"/>
      <c r="N329" s="334" t="s">
        <v>66</v>
      </c>
      <c r="O329" s="335"/>
      <c r="P329" s="335"/>
      <c r="Q329" s="335"/>
      <c r="R329" s="335"/>
      <c r="S329" s="335"/>
      <c r="T329" s="336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33" t="s">
        <v>68</v>
      </c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19"/>
      <c r="M330" s="319"/>
      <c r="N330" s="319"/>
      <c r="O330" s="319"/>
      <c r="P330" s="319"/>
      <c r="Q330" s="319"/>
      <c r="R330" s="319"/>
      <c r="S330" s="319"/>
      <c r="T330" s="319"/>
      <c r="U330" s="319"/>
      <c r="V330" s="319"/>
      <c r="W330" s="319"/>
      <c r="X330" s="319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28">
        <v>4607091384246</v>
      </c>
      <c r="E331" s="323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22"/>
      <c r="P331" s="322"/>
      <c r="Q331" s="322"/>
      <c r="R331" s="323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28">
        <v>4680115881976</v>
      </c>
      <c r="E332" s="323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4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22"/>
      <c r="P332" s="322"/>
      <c r="Q332" s="322"/>
      <c r="R332" s="323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28">
        <v>4607091384253</v>
      </c>
      <c r="E333" s="323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6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22"/>
      <c r="P333" s="322"/>
      <c r="Q333" s="322"/>
      <c r="R333" s="323"/>
      <c r="S333" s="34"/>
      <c r="T333" s="34"/>
      <c r="U333" s="35" t="s">
        <v>65</v>
      </c>
      <c r="V333" s="312">
        <v>199.2</v>
      </c>
      <c r="W333" s="313">
        <f>IFERROR(IF(V333="",0,CEILING((V333/$H333),1)*$H333),"")</f>
        <v>199.2</v>
      </c>
      <c r="X333" s="36">
        <f>IFERROR(IF(W333=0,"",ROUNDUP(W333/H333,0)*0.00753),"")</f>
        <v>0.62499000000000005</v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28">
        <v>4680115881969</v>
      </c>
      <c r="E334" s="323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6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22"/>
      <c r="P334" s="322"/>
      <c r="Q334" s="322"/>
      <c r="R334" s="323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18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19"/>
      <c r="M335" s="320"/>
      <c r="N335" s="334" t="s">
        <v>66</v>
      </c>
      <c r="O335" s="335"/>
      <c r="P335" s="335"/>
      <c r="Q335" s="335"/>
      <c r="R335" s="335"/>
      <c r="S335" s="335"/>
      <c r="T335" s="336"/>
      <c r="U335" s="37" t="s">
        <v>67</v>
      </c>
      <c r="V335" s="314">
        <f>IFERROR(V331/H331,"0")+IFERROR(V332/H332,"0")+IFERROR(V333/H333,"0")+IFERROR(V334/H334,"0")</f>
        <v>83</v>
      </c>
      <c r="W335" s="314">
        <f>IFERROR(W331/H331,"0")+IFERROR(W332/H332,"0")+IFERROR(W333/H333,"0")+IFERROR(W334/H334,"0")</f>
        <v>83</v>
      </c>
      <c r="X335" s="314">
        <f>IFERROR(IF(X331="",0,X331),"0")+IFERROR(IF(X332="",0,X332),"0")+IFERROR(IF(X333="",0,X333),"0")+IFERROR(IF(X334="",0,X334),"0")</f>
        <v>0.62499000000000005</v>
      </c>
      <c r="Y335" s="315"/>
      <c r="Z335" s="315"/>
    </row>
    <row r="336" spans="1:53" x14ac:dyDescent="0.2">
      <c r="A336" s="319"/>
      <c r="B336" s="319"/>
      <c r="C336" s="319"/>
      <c r="D336" s="319"/>
      <c r="E336" s="319"/>
      <c r="F336" s="319"/>
      <c r="G336" s="319"/>
      <c r="H336" s="319"/>
      <c r="I336" s="319"/>
      <c r="J336" s="319"/>
      <c r="K336" s="319"/>
      <c r="L336" s="319"/>
      <c r="M336" s="320"/>
      <c r="N336" s="334" t="s">
        <v>66</v>
      </c>
      <c r="O336" s="335"/>
      <c r="P336" s="335"/>
      <c r="Q336" s="335"/>
      <c r="R336" s="335"/>
      <c r="S336" s="335"/>
      <c r="T336" s="336"/>
      <c r="U336" s="37" t="s">
        <v>65</v>
      </c>
      <c r="V336" s="314">
        <f>IFERROR(SUM(V331:V334),"0")</f>
        <v>199.2</v>
      </c>
      <c r="W336" s="314">
        <f>IFERROR(SUM(W331:W334),"0")</f>
        <v>199.2</v>
      </c>
      <c r="X336" s="37"/>
      <c r="Y336" s="315"/>
      <c r="Z336" s="315"/>
    </row>
    <row r="337" spans="1:53" ht="14.25" customHeight="1" x14ac:dyDescent="0.25">
      <c r="A337" s="333" t="s">
        <v>221</v>
      </c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19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28">
        <v>4607091389357</v>
      </c>
      <c r="E338" s="323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3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22"/>
      <c r="P338" s="322"/>
      <c r="Q338" s="322"/>
      <c r="R338" s="323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18"/>
      <c r="B339" s="319"/>
      <c r="C339" s="319"/>
      <c r="D339" s="319"/>
      <c r="E339" s="319"/>
      <c r="F339" s="319"/>
      <c r="G339" s="319"/>
      <c r="H339" s="319"/>
      <c r="I339" s="319"/>
      <c r="J339" s="319"/>
      <c r="K339" s="319"/>
      <c r="L339" s="319"/>
      <c r="M339" s="320"/>
      <c r="N339" s="334" t="s">
        <v>66</v>
      </c>
      <c r="O339" s="335"/>
      <c r="P339" s="335"/>
      <c r="Q339" s="335"/>
      <c r="R339" s="335"/>
      <c r="S339" s="335"/>
      <c r="T339" s="336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19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20"/>
      <c r="N340" s="334" t="s">
        <v>66</v>
      </c>
      <c r="O340" s="335"/>
      <c r="P340" s="335"/>
      <c r="Q340" s="335"/>
      <c r="R340" s="335"/>
      <c r="S340" s="335"/>
      <c r="T340" s="336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75" t="s">
        <v>488</v>
      </c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6"/>
      <c r="O341" s="376"/>
      <c r="P341" s="376"/>
      <c r="Q341" s="376"/>
      <c r="R341" s="376"/>
      <c r="S341" s="376"/>
      <c r="T341" s="376"/>
      <c r="U341" s="376"/>
      <c r="V341" s="376"/>
      <c r="W341" s="376"/>
      <c r="X341" s="376"/>
      <c r="Y341" s="48"/>
      <c r="Z341" s="48"/>
    </row>
    <row r="342" spans="1:53" ht="16.5" customHeight="1" x14ac:dyDescent="0.25">
      <c r="A342" s="340" t="s">
        <v>489</v>
      </c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19"/>
      <c r="Y342" s="307"/>
      <c r="Z342" s="307"/>
    </row>
    <row r="343" spans="1:53" ht="14.25" customHeight="1" x14ac:dyDescent="0.25">
      <c r="A343" s="333" t="s">
        <v>103</v>
      </c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19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28">
        <v>4607091389708</v>
      </c>
      <c r="E344" s="323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3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22"/>
      <c r="P344" s="322"/>
      <c r="Q344" s="322"/>
      <c r="R344" s="323"/>
      <c r="S344" s="34"/>
      <c r="T344" s="34"/>
      <c r="U344" s="35" t="s">
        <v>65</v>
      </c>
      <c r="V344" s="312">
        <v>83.7</v>
      </c>
      <c r="W344" s="313">
        <f>IFERROR(IF(V344="",0,CEILING((V344/$H344),1)*$H344),"")</f>
        <v>83.7</v>
      </c>
      <c r="X344" s="36">
        <f>IFERROR(IF(W344=0,"",ROUNDUP(W344/H344,0)*0.00753),"")</f>
        <v>0.23343</v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28">
        <v>4607091389692</v>
      </c>
      <c r="E345" s="323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22"/>
      <c r="P345" s="322"/>
      <c r="Q345" s="322"/>
      <c r="R345" s="323"/>
      <c r="S345" s="34"/>
      <c r="T345" s="34"/>
      <c r="U345" s="35" t="s">
        <v>65</v>
      </c>
      <c r="V345" s="312">
        <v>97.2</v>
      </c>
      <c r="W345" s="313">
        <f>IFERROR(IF(V345="",0,CEILING((V345/$H345),1)*$H345),"")</f>
        <v>97.2</v>
      </c>
      <c r="X345" s="36">
        <f>IFERROR(IF(W345=0,"",ROUNDUP(W345/H345,0)*0.00753),"")</f>
        <v>0.27107999999999999</v>
      </c>
      <c r="Y345" s="56"/>
      <c r="Z345" s="57"/>
      <c r="AD345" s="58"/>
      <c r="BA345" s="242" t="s">
        <v>1</v>
      </c>
    </row>
    <row r="346" spans="1:53" x14ac:dyDescent="0.2">
      <c r="A346" s="318"/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20"/>
      <c r="N346" s="334" t="s">
        <v>66</v>
      </c>
      <c r="O346" s="335"/>
      <c r="P346" s="335"/>
      <c r="Q346" s="335"/>
      <c r="R346" s="335"/>
      <c r="S346" s="335"/>
      <c r="T346" s="336"/>
      <c r="U346" s="37" t="s">
        <v>67</v>
      </c>
      <c r="V346" s="314">
        <f>IFERROR(V344/H344,"0")+IFERROR(V345/H345,"0")</f>
        <v>67</v>
      </c>
      <c r="W346" s="314">
        <f>IFERROR(W344/H344,"0")+IFERROR(W345/H345,"0")</f>
        <v>67</v>
      </c>
      <c r="X346" s="314">
        <f>IFERROR(IF(X344="",0,X344),"0")+IFERROR(IF(X345="",0,X345),"0")</f>
        <v>0.50451000000000001</v>
      </c>
      <c r="Y346" s="315"/>
      <c r="Z346" s="315"/>
    </row>
    <row r="347" spans="1:53" x14ac:dyDescent="0.2">
      <c r="A347" s="319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19"/>
      <c r="M347" s="320"/>
      <c r="N347" s="334" t="s">
        <v>66</v>
      </c>
      <c r="O347" s="335"/>
      <c r="P347" s="335"/>
      <c r="Q347" s="335"/>
      <c r="R347" s="335"/>
      <c r="S347" s="335"/>
      <c r="T347" s="336"/>
      <c r="U347" s="37" t="s">
        <v>65</v>
      </c>
      <c r="V347" s="314">
        <f>IFERROR(SUM(V344:V345),"0")</f>
        <v>180.9</v>
      </c>
      <c r="W347" s="314">
        <f>IFERROR(SUM(W344:W345),"0")</f>
        <v>180.9</v>
      </c>
      <c r="X347" s="37"/>
      <c r="Y347" s="315"/>
      <c r="Z347" s="315"/>
    </row>
    <row r="348" spans="1:53" ht="14.25" customHeight="1" x14ac:dyDescent="0.25">
      <c r="A348" s="333" t="s">
        <v>60</v>
      </c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19"/>
      <c r="M348" s="319"/>
      <c r="N348" s="319"/>
      <c r="O348" s="319"/>
      <c r="P348" s="319"/>
      <c r="Q348" s="319"/>
      <c r="R348" s="319"/>
      <c r="S348" s="319"/>
      <c r="T348" s="319"/>
      <c r="U348" s="319"/>
      <c r="V348" s="319"/>
      <c r="W348" s="319"/>
      <c r="X348" s="319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28">
        <v>4607091389753</v>
      </c>
      <c r="E349" s="323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5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22"/>
      <c r="P349" s="322"/>
      <c r="Q349" s="322"/>
      <c r="R349" s="323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28">
        <v>4607091389760</v>
      </c>
      <c r="E350" s="323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0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22"/>
      <c r="P350" s="322"/>
      <c r="Q350" s="322"/>
      <c r="R350" s="323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28">
        <v>4607091389746</v>
      </c>
      <c r="E351" s="323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22"/>
      <c r="P351" s="322"/>
      <c r="Q351" s="322"/>
      <c r="R351" s="323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28">
        <v>4680115882928</v>
      </c>
      <c r="E352" s="323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5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22"/>
      <c r="P352" s="322"/>
      <c r="Q352" s="322"/>
      <c r="R352" s="323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28">
        <v>4680115883147</v>
      </c>
      <c r="E353" s="323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4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22"/>
      <c r="P353" s="322"/>
      <c r="Q353" s="322"/>
      <c r="R353" s="323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28">
        <v>4607091384338</v>
      </c>
      <c r="E354" s="323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4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22"/>
      <c r="P354" s="322"/>
      <c r="Q354" s="322"/>
      <c r="R354" s="323"/>
      <c r="S354" s="34"/>
      <c r="T354" s="34"/>
      <c r="U354" s="35" t="s">
        <v>65</v>
      </c>
      <c r="V354" s="312">
        <v>96.6</v>
      </c>
      <c r="W354" s="313">
        <f t="shared" si="15"/>
        <v>96.600000000000009</v>
      </c>
      <c r="X354" s="36">
        <f t="shared" si="16"/>
        <v>0.23092000000000001</v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28">
        <v>4680115883154</v>
      </c>
      <c r="E355" s="323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5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22"/>
      <c r="P355" s="322"/>
      <c r="Q355" s="322"/>
      <c r="R355" s="323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28">
        <v>4607091389524</v>
      </c>
      <c r="E356" s="323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4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22"/>
      <c r="P356" s="322"/>
      <c r="Q356" s="322"/>
      <c r="R356" s="323"/>
      <c r="S356" s="34"/>
      <c r="T356" s="34"/>
      <c r="U356" s="35" t="s">
        <v>65</v>
      </c>
      <c r="V356" s="312">
        <v>115.5</v>
      </c>
      <c r="W356" s="313">
        <f t="shared" si="15"/>
        <v>115.5</v>
      </c>
      <c r="X356" s="36">
        <f t="shared" si="16"/>
        <v>0.27610000000000001</v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28">
        <v>4680115883161</v>
      </c>
      <c r="E357" s="323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5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22"/>
      <c r="P357" s="322"/>
      <c r="Q357" s="322"/>
      <c r="R357" s="323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28">
        <v>4607091384345</v>
      </c>
      <c r="E358" s="323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5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22"/>
      <c r="P358" s="322"/>
      <c r="Q358" s="322"/>
      <c r="R358" s="323"/>
      <c r="S358" s="34"/>
      <c r="T358" s="34"/>
      <c r="U358" s="35" t="s">
        <v>65</v>
      </c>
      <c r="V358" s="312">
        <v>128.1</v>
      </c>
      <c r="W358" s="313">
        <f t="shared" si="15"/>
        <v>128.1</v>
      </c>
      <c r="X358" s="36">
        <f t="shared" si="16"/>
        <v>0.30621999999999999</v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28">
        <v>4680115883178</v>
      </c>
      <c r="E359" s="323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6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22"/>
      <c r="P359" s="322"/>
      <c r="Q359" s="322"/>
      <c r="R359" s="323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28">
        <v>4607091389531</v>
      </c>
      <c r="E360" s="323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54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22"/>
      <c r="P360" s="322"/>
      <c r="Q360" s="322"/>
      <c r="R360" s="323"/>
      <c r="S360" s="34"/>
      <c r="T360" s="34"/>
      <c r="U360" s="35" t="s">
        <v>65</v>
      </c>
      <c r="V360" s="312">
        <v>138.6</v>
      </c>
      <c r="W360" s="313">
        <f t="shared" si="15"/>
        <v>138.6</v>
      </c>
      <c r="X360" s="36">
        <f t="shared" si="16"/>
        <v>0.33132</v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28">
        <v>4680115883185</v>
      </c>
      <c r="E361" s="323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648" t="s">
        <v>520</v>
      </c>
      <c r="O361" s="322"/>
      <c r="P361" s="322"/>
      <c r="Q361" s="322"/>
      <c r="R361" s="323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18"/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20"/>
      <c r="N362" s="334" t="s">
        <v>66</v>
      </c>
      <c r="O362" s="335"/>
      <c r="P362" s="335"/>
      <c r="Q362" s="335"/>
      <c r="R362" s="335"/>
      <c r="S362" s="335"/>
      <c r="T362" s="336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228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228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1.14456</v>
      </c>
      <c r="Y362" s="315"/>
      <c r="Z362" s="315"/>
    </row>
    <row r="363" spans="1:53" x14ac:dyDescent="0.2">
      <c r="A363" s="319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19"/>
      <c r="M363" s="320"/>
      <c r="N363" s="334" t="s">
        <v>66</v>
      </c>
      <c r="O363" s="335"/>
      <c r="P363" s="335"/>
      <c r="Q363" s="335"/>
      <c r="R363" s="335"/>
      <c r="S363" s="335"/>
      <c r="T363" s="336"/>
      <c r="U363" s="37" t="s">
        <v>65</v>
      </c>
      <c r="V363" s="314">
        <f>IFERROR(SUM(V349:V361),"0")</f>
        <v>478.79999999999995</v>
      </c>
      <c r="W363" s="314">
        <f>IFERROR(SUM(W349:W361),"0")</f>
        <v>478.80000000000007</v>
      </c>
      <c r="X363" s="37"/>
      <c r="Y363" s="315"/>
      <c r="Z363" s="315"/>
    </row>
    <row r="364" spans="1:53" ht="14.25" customHeight="1" x14ac:dyDescent="0.25">
      <c r="A364" s="333" t="s">
        <v>68</v>
      </c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19"/>
      <c r="M364" s="319"/>
      <c r="N364" s="319"/>
      <c r="O364" s="319"/>
      <c r="P364" s="319"/>
      <c r="Q364" s="319"/>
      <c r="R364" s="319"/>
      <c r="S364" s="319"/>
      <c r="T364" s="319"/>
      <c r="U364" s="319"/>
      <c r="V364" s="319"/>
      <c r="W364" s="319"/>
      <c r="X364" s="319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28">
        <v>4607091389685</v>
      </c>
      <c r="E365" s="323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59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22"/>
      <c r="P365" s="322"/>
      <c r="Q365" s="322"/>
      <c r="R365" s="323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28">
        <v>4607091389654</v>
      </c>
      <c r="E366" s="323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22"/>
      <c r="P366" s="322"/>
      <c r="Q366" s="322"/>
      <c r="R366" s="323"/>
      <c r="S366" s="34"/>
      <c r="T366" s="34"/>
      <c r="U366" s="35" t="s">
        <v>65</v>
      </c>
      <c r="V366" s="312">
        <v>91.08</v>
      </c>
      <c r="W366" s="313">
        <f>IFERROR(IF(V366="",0,CEILING((V366/$H366),1)*$H366),"")</f>
        <v>91.08</v>
      </c>
      <c r="X366" s="36">
        <f>IFERROR(IF(W366=0,"",ROUNDUP(W366/H366,0)*0.00753),"")</f>
        <v>0.34638000000000002</v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28">
        <v>4607091384352</v>
      </c>
      <c r="E367" s="323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4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22"/>
      <c r="P367" s="322"/>
      <c r="Q367" s="322"/>
      <c r="R367" s="323"/>
      <c r="S367" s="34"/>
      <c r="T367" s="34"/>
      <c r="U367" s="35" t="s">
        <v>65</v>
      </c>
      <c r="V367" s="312">
        <v>223.2</v>
      </c>
      <c r="W367" s="313">
        <f>IFERROR(IF(V367="",0,CEILING((V367/$H367),1)*$H367),"")</f>
        <v>223.2</v>
      </c>
      <c r="X367" s="36">
        <f>IFERROR(IF(W367=0,"",ROUNDUP(W367/H367,0)*0.00937),"")</f>
        <v>0.87141000000000002</v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28">
        <v>4607091389661</v>
      </c>
      <c r="E368" s="323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62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22"/>
      <c r="P368" s="322"/>
      <c r="Q368" s="322"/>
      <c r="R368" s="323"/>
      <c r="S368" s="34"/>
      <c r="T368" s="34"/>
      <c r="U368" s="35" t="s">
        <v>65</v>
      </c>
      <c r="V368" s="312">
        <v>176</v>
      </c>
      <c r="W368" s="313">
        <f>IFERROR(IF(V368="",0,CEILING((V368/$H368),1)*$H368),"")</f>
        <v>176</v>
      </c>
      <c r="X368" s="36">
        <f>IFERROR(IF(W368=0,"",ROUNDUP(W368/H368,0)*0.00937),"")</f>
        <v>0.74960000000000004</v>
      </c>
      <c r="Y368" s="56"/>
      <c r="Z368" s="57"/>
      <c r="AD368" s="58"/>
      <c r="BA368" s="259" t="s">
        <v>1</v>
      </c>
    </row>
    <row r="369" spans="1:53" x14ac:dyDescent="0.2">
      <c r="A369" s="318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19"/>
      <c r="M369" s="320"/>
      <c r="N369" s="334" t="s">
        <v>66</v>
      </c>
      <c r="O369" s="335"/>
      <c r="P369" s="335"/>
      <c r="Q369" s="335"/>
      <c r="R369" s="335"/>
      <c r="S369" s="335"/>
      <c r="T369" s="336"/>
      <c r="U369" s="37" t="s">
        <v>67</v>
      </c>
      <c r="V369" s="314">
        <f>IFERROR(V365/H365,"0")+IFERROR(V366/H366,"0")+IFERROR(V367/H367,"0")+IFERROR(V368/H368,"0")</f>
        <v>219</v>
      </c>
      <c r="W369" s="314">
        <f>IFERROR(W365/H365,"0")+IFERROR(W366/H366,"0")+IFERROR(W367/H367,"0")+IFERROR(W368/H368,"0")</f>
        <v>219</v>
      </c>
      <c r="X369" s="314">
        <f>IFERROR(IF(X365="",0,X365),"0")+IFERROR(IF(X366="",0,X366),"0")+IFERROR(IF(X367="",0,X367),"0")+IFERROR(IF(X368="",0,X368),"0")</f>
        <v>1.96739</v>
      </c>
      <c r="Y369" s="315"/>
      <c r="Z369" s="315"/>
    </row>
    <row r="370" spans="1:53" x14ac:dyDescent="0.2">
      <c r="A370" s="319"/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20"/>
      <c r="N370" s="334" t="s">
        <v>66</v>
      </c>
      <c r="O370" s="335"/>
      <c r="P370" s="335"/>
      <c r="Q370" s="335"/>
      <c r="R370" s="335"/>
      <c r="S370" s="335"/>
      <c r="T370" s="336"/>
      <c r="U370" s="37" t="s">
        <v>65</v>
      </c>
      <c r="V370" s="314">
        <f>IFERROR(SUM(V365:V368),"0")</f>
        <v>490.28</v>
      </c>
      <c r="W370" s="314">
        <f>IFERROR(SUM(W365:W368),"0")</f>
        <v>490.28</v>
      </c>
      <c r="X370" s="37"/>
      <c r="Y370" s="315"/>
      <c r="Z370" s="315"/>
    </row>
    <row r="371" spans="1:53" ht="14.25" customHeight="1" x14ac:dyDescent="0.25">
      <c r="A371" s="333" t="s">
        <v>221</v>
      </c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19"/>
      <c r="M371" s="319"/>
      <c r="N371" s="319"/>
      <c r="O371" s="319"/>
      <c r="P371" s="319"/>
      <c r="Q371" s="319"/>
      <c r="R371" s="319"/>
      <c r="S371" s="319"/>
      <c r="T371" s="319"/>
      <c r="U371" s="319"/>
      <c r="V371" s="319"/>
      <c r="W371" s="319"/>
      <c r="X371" s="319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28">
        <v>4680115881648</v>
      </c>
      <c r="E372" s="323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53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22"/>
      <c r="P372" s="322"/>
      <c r="Q372" s="322"/>
      <c r="R372" s="323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18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20"/>
      <c r="N373" s="334" t="s">
        <v>66</v>
      </c>
      <c r="O373" s="335"/>
      <c r="P373" s="335"/>
      <c r="Q373" s="335"/>
      <c r="R373" s="335"/>
      <c r="S373" s="335"/>
      <c r="T373" s="336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19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20"/>
      <c r="N374" s="334" t="s">
        <v>66</v>
      </c>
      <c r="O374" s="335"/>
      <c r="P374" s="335"/>
      <c r="Q374" s="335"/>
      <c r="R374" s="335"/>
      <c r="S374" s="335"/>
      <c r="T374" s="336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3" t="s">
        <v>81</v>
      </c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19"/>
      <c r="M375" s="319"/>
      <c r="N375" s="319"/>
      <c r="O375" s="319"/>
      <c r="P375" s="319"/>
      <c r="Q375" s="319"/>
      <c r="R375" s="319"/>
      <c r="S375" s="319"/>
      <c r="T375" s="319"/>
      <c r="U375" s="319"/>
      <c r="V375" s="319"/>
      <c r="W375" s="319"/>
      <c r="X375" s="319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28">
        <v>4680115884359</v>
      </c>
      <c r="E376" s="323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554" t="s">
        <v>535</v>
      </c>
      <c r="O376" s="322"/>
      <c r="P376" s="322"/>
      <c r="Q376" s="322"/>
      <c r="R376" s="323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28">
        <v>4680115884335</v>
      </c>
      <c r="E377" s="323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383" t="s">
        <v>540</v>
      </c>
      <c r="O377" s="322"/>
      <c r="P377" s="322"/>
      <c r="Q377" s="322"/>
      <c r="R377" s="323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28">
        <v>4680115884113</v>
      </c>
      <c r="E378" s="323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546" t="s">
        <v>543</v>
      </c>
      <c r="O378" s="322"/>
      <c r="P378" s="322"/>
      <c r="Q378" s="322"/>
      <c r="R378" s="323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28">
        <v>4680115884342</v>
      </c>
      <c r="E379" s="323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457" t="s">
        <v>546</v>
      </c>
      <c r="O379" s="322"/>
      <c r="P379" s="322"/>
      <c r="Q379" s="322"/>
      <c r="R379" s="323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18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20"/>
      <c r="N380" s="334" t="s">
        <v>66</v>
      </c>
      <c r="O380" s="335"/>
      <c r="P380" s="335"/>
      <c r="Q380" s="335"/>
      <c r="R380" s="335"/>
      <c r="S380" s="335"/>
      <c r="T380" s="336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20"/>
      <c r="N381" s="334" t="s">
        <v>66</v>
      </c>
      <c r="O381" s="335"/>
      <c r="P381" s="335"/>
      <c r="Q381" s="335"/>
      <c r="R381" s="335"/>
      <c r="S381" s="335"/>
      <c r="T381" s="336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3" t="s">
        <v>90</v>
      </c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19"/>
      <c r="M382" s="319"/>
      <c r="N382" s="319"/>
      <c r="O382" s="319"/>
      <c r="P382" s="319"/>
      <c r="Q382" s="319"/>
      <c r="R382" s="319"/>
      <c r="S382" s="319"/>
      <c r="T382" s="319"/>
      <c r="U382" s="319"/>
      <c r="V382" s="319"/>
      <c r="W382" s="319"/>
      <c r="X382" s="319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28">
        <v>4680115884090</v>
      </c>
      <c r="E383" s="323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549" t="s">
        <v>549</v>
      </c>
      <c r="O383" s="322"/>
      <c r="P383" s="322"/>
      <c r="Q383" s="322"/>
      <c r="R383" s="323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28">
        <v>4680115882997</v>
      </c>
      <c r="E384" s="323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521" t="s">
        <v>552</v>
      </c>
      <c r="O384" s="322"/>
      <c r="P384" s="322"/>
      <c r="Q384" s="322"/>
      <c r="R384" s="323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18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19"/>
      <c r="M385" s="320"/>
      <c r="N385" s="334" t="s">
        <v>66</v>
      </c>
      <c r="O385" s="335"/>
      <c r="P385" s="335"/>
      <c r="Q385" s="335"/>
      <c r="R385" s="335"/>
      <c r="S385" s="335"/>
      <c r="T385" s="336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19"/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20"/>
      <c r="N386" s="334" t="s">
        <v>66</v>
      </c>
      <c r="O386" s="335"/>
      <c r="P386" s="335"/>
      <c r="Q386" s="335"/>
      <c r="R386" s="335"/>
      <c r="S386" s="335"/>
      <c r="T386" s="336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40" t="s">
        <v>553</v>
      </c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  <c r="L387" s="319"/>
      <c r="M387" s="319"/>
      <c r="N387" s="319"/>
      <c r="O387" s="319"/>
      <c r="P387" s="319"/>
      <c r="Q387" s="319"/>
      <c r="R387" s="319"/>
      <c r="S387" s="319"/>
      <c r="T387" s="319"/>
      <c r="U387" s="319"/>
      <c r="V387" s="319"/>
      <c r="W387" s="319"/>
      <c r="X387" s="319"/>
      <c r="Y387" s="307"/>
      <c r="Z387" s="307"/>
    </row>
    <row r="388" spans="1:53" ht="14.25" customHeight="1" x14ac:dyDescent="0.25">
      <c r="A388" s="333" t="s">
        <v>95</v>
      </c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  <c r="L388" s="319"/>
      <c r="M388" s="319"/>
      <c r="N388" s="319"/>
      <c r="O388" s="319"/>
      <c r="P388" s="319"/>
      <c r="Q388" s="319"/>
      <c r="R388" s="319"/>
      <c r="S388" s="319"/>
      <c r="T388" s="319"/>
      <c r="U388" s="319"/>
      <c r="V388" s="319"/>
      <c r="W388" s="319"/>
      <c r="X388" s="319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28">
        <v>4607091389388</v>
      </c>
      <c r="E389" s="323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36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22"/>
      <c r="P389" s="322"/>
      <c r="Q389" s="322"/>
      <c r="R389" s="323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28">
        <v>4607091389364</v>
      </c>
      <c r="E390" s="323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3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22"/>
      <c r="P390" s="322"/>
      <c r="Q390" s="322"/>
      <c r="R390" s="323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18"/>
      <c r="B391" s="319"/>
      <c r="C391" s="319"/>
      <c r="D391" s="319"/>
      <c r="E391" s="319"/>
      <c r="F391" s="319"/>
      <c r="G391" s="319"/>
      <c r="H391" s="319"/>
      <c r="I391" s="319"/>
      <c r="J391" s="319"/>
      <c r="K391" s="319"/>
      <c r="L391" s="319"/>
      <c r="M391" s="320"/>
      <c r="N391" s="334" t="s">
        <v>66</v>
      </c>
      <c r="O391" s="335"/>
      <c r="P391" s="335"/>
      <c r="Q391" s="335"/>
      <c r="R391" s="335"/>
      <c r="S391" s="335"/>
      <c r="T391" s="336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19"/>
      <c r="B392" s="319"/>
      <c r="C392" s="319"/>
      <c r="D392" s="319"/>
      <c r="E392" s="319"/>
      <c r="F392" s="319"/>
      <c r="G392" s="319"/>
      <c r="H392" s="319"/>
      <c r="I392" s="319"/>
      <c r="J392" s="319"/>
      <c r="K392" s="319"/>
      <c r="L392" s="319"/>
      <c r="M392" s="320"/>
      <c r="N392" s="334" t="s">
        <v>66</v>
      </c>
      <c r="O392" s="335"/>
      <c r="P392" s="335"/>
      <c r="Q392" s="335"/>
      <c r="R392" s="335"/>
      <c r="S392" s="335"/>
      <c r="T392" s="336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3" t="s">
        <v>60</v>
      </c>
      <c r="B393" s="319"/>
      <c r="C393" s="319"/>
      <c r="D393" s="319"/>
      <c r="E393" s="319"/>
      <c r="F393" s="319"/>
      <c r="G393" s="319"/>
      <c r="H393" s="319"/>
      <c r="I393" s="319"/>
      <c r="J393" s="319"/>
      <c r="K393" s="319"/>
      <c r="L393" s="319"/>
      <c r="M393" s="319"/>
      <c r="N393" s="319"/>
      <c r="O393" s="319"/>
      <c r="P393" s="319"/>
      <c r="Q393" s="319"/>
      <c r="R393" s="319"/>
      <c r="S393" s="319"/>
      <c r="T393" s="319"/>
      <c r="U393" s="319"/>
      <c r="V393" s="319"/>
      <c r="W393" s="319"/>
      <c r="X393" s="319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28">
        <v>4607091389739</v>
      </c>
      <c r="E394" s="323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6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22"/>
      <c r="P394" s="322"/>
      <c r="Q394" s="322"/>
      <c r="R394" s="323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28">
        <v>4680115883048</v>
      </c>
      <c r="E395" s="323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47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22"/>
      <c r="P395" s="322"/>
      <c r="Q395" s="322"/>
      <c r="R395" s="323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28">
        <v>4607091389425</v>
      </c>
      <c r="E396" s="323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4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22"/>
      <c r="P396" s="322"/>
      <c r="Q396" s="322"/>
      <c r="R396" s="323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28">
        <v>4680115882911</v>
      </c>
      <c r="E397" s="323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527" t="s">
        <v>566</v>
      </c>
      <c r="O397" s="322"/>
      <c r="P397" s="322"/>
      <c r="Q397" s="322"/>
      <c r="R397" s="323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28">
        <v>4680115880771</v>
      </c>
      <c r="E398" s="323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43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22"/>
      <c r="P398" s="322"/>
      <c r="Q398" s="322"/>
      <c r="R398" s="323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28">
        <v>4607091389500</v>
      </c>
      <c r="E399" s="323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61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22"/>
      <c r="P399" s="322"/>
      <c r="Q399" s="322"/>
      <c r="R399" s="323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28">
        <v>4680115881983</v>
      </c>
      <c r="E400" s="323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58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22"/>
      <c r="P400" s="322"/>
      <c r="Q400" s="322"/>
      <c r="R400" s="323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18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19"/>
      <c r="M401" s="320"/>
      <c r="N401" s="334" t="s">
        <v>66</v>
      </c>
      <c r="O401" s="335"/>
      <c r="P401" s="335"/>
      <c r="Q401" s="335"/>
      <c r="R401" s="335"/>
      <c r="S401" s="335"/>
      <c r="T401" s="336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20"/>
      <c r="N402" s="334" t="s">
        <v>66</v>
      </c>
      <c r="O402" s="335"/>
      <c r="P402" s="335"/>
      <c r="Q402" s="335"/>
      <c r="R402" s="335"/>
      <c r="S402" s="335"/>
      <c r="T402" s="336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33" t="s">
        <v>90</v>
      </c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19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28">
        <v>4680115882980</v>
      </c>
      <c r="E404" s="323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62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22"/>
      <c r="P404" s="322"/>
      <c r="Q404" s="322"/>
      <c r="R404" s="323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18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20"/>
      <c r="N405" s="334" t="s">
        <v>66</v>
      </c>
      <c r="O405" s="335"/>
      <c r="P405" s="335"/>
      <c r="Q405" s="335"/>
      <c r="R405" s="335"/>
      <c r="S405" s="335"/>
      <c r="T405" s="336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20"/>
      <c r="N406" s="334" t="s">
        <v>66</v>
      </c>
      <c r="O406" s="335"/>
      <c r="P406" s="335"/>
      <c r="Q406" s="335"/>
      <c r="R406" s="335"/>
      <c r="S406" s="335"/>
      <c r="T406" s="336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75" t="s">
        <v>575</v>
      </c>
      <c r="B407" s="376"/>
      <c r="C407" s="376"/>
      <c r="D407" s="376"/>
      <c r="E407" s="376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  <c r="X407" s="376"/>
      <c r="Y407" s="48"/>
      <c r="Z407" s="48"/>
    </row>
    <row r="408" spans="1:53" ht="16.5" customHeight="1" x14ac:dyDescent="0.25">
      <c r="A408" s="340" t="s">
        <v>575</v>
      </c>
      <c r="B408" s="319"/>
      <c r="C408" s="319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19"/>
      <c r="Y408" s="307"/>
      <c r="Z408" s="307"/>
    </row>
    <row r="409" spans="1:53" ht="14.25" customHeight="1" x14ac:dyDescent="0.25">
      <c r="A409" s="333" t="s">
        <v>103</v>
      </c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19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28">
        <v>4607091389067</v>
      </c>
      <c r="E410" s="323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46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22"/>
      <c r="P410" s="322"/>
      <c r="Q410" s="322"/>
      <c r="R410" s="323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28">
        <v>4607091383522</v>
      </c>
      <c r="E411" s="323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54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22"/>
      <c r="P411" s="322"/>
      <c r="Q411" s="322"/>
      <c r="R411" s="323"/>
      <c r="S411" s="34"/>
      <c r="T411" s="34"/>
      <c r="U411" s="35" t="s">
        <v>65</v>
      </c>
      <c r="V411" s="312">
        <v>0</v>
      </c>
      <c r="W411" s="313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28">
        <v>4607091384437</v>
      </c>
      <c r="E412" s="323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58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22"/>
      <c r="P412" s="322"/>
      <c r="Q412" s="322"/>
      <c r="R412" s="323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28">
        <v>4607091389104</v>
      </c>
      <c r="E413" s="323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5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22"/>
      <c r="P413" s="322"/>
      <c r="Q413" s="322"/>
      <c r="R413" s="323"/>
      <c r="S413" s="34"/>
      <c r="T413" s="34"/>
      <c r="U413" s="35" t="s">
        <v>65</v>
      </c>
      <c r="V413" s="312">
        <v>0</v>
      </c>
      <c r="W413" s="313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28">
        <v>4680115880603</v>
      </c>
      <c r="E414" s="323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44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22"/>
      <c r="P414" s="322"/>
      <c r="Q414" s="322"/>
      <c r="R414" s="323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28">
        <v>4607091389999</v>
      </c>
      <c r="E415" s="323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22"/>
      <c r="P415" s="322"/>
      <c r="Q415" s="322"/>
      <c r="R415" s="323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28">
        <v>4680115882782</v>
      </c>
      <c r="E416" s="323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42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22"/>
      <c r="P416" s="322"/>
      <c r="Q416" s="322"/>
      <c r="R416" s="323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28">
        <v>4607091389098</v>
      </c>
      <c r="E417" s="323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4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22"/>
      <c r="P417" s="322"/>
      <c r="Q417" s="322"/>
      <c r="R417" s="323"/>
      <c r="S417" s="34"/>
      <c r="T417" s="34"/>
      <c r="U417" s="35" t="s">
        <v>65</v>
      </c>
      <c r="V417" s="312">
        <v>300</v>
      </c>
      <c r="W417" s="313">
        <f t="shared" si="18"/>
        <v>300</v>
      </c>
      <c r="X417" s="36">
        <f>IFERROR(IF(W417=0,"",ROUNDUP(W417/H417,0)*0.00753),"")</f>
        <v>0.94125000000000003</v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28">
        <v>4607091389982</v>
      </c>
      <c r="E418" s="323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22"/>
      <c r="P418" s="322"/>
      <c r="Q418" s="322"/>
      <c r="R418" s="323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18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19"/>
      <c r="M419" s="320"/>
      <c r="N419" s="334" t="s">
        <v>66</v>
      </c>
      <c r="O419" s="335"/>
      <c r="P419" s="335"/>
      <c r="Q419" s="335"/>
      <c r="R419" s="335"/>
      <c r="S419" s="335"/>
      <c r="T419" s="336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125</v>
      </c>
      <c r="W419" s="314">
        <f>IFERROR(W410/H410,"0")+IFERROR(W411/H411,"0")+IFERROR(W412/H412,"0")+IFERROR(W413/H413,"0")+IFERROR(W414/H414,"0")+IFERROR(W415/H415,"0")+IFERROR(W416/H416,"0")+IFERROR(W417/H417,"0")+IFERROR(W418/H418,"0")</f>
        <v>125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0.94125000000000003</v>
      </c>
      <c r="Y419" s="315"/>
      <c r="Z419" s="315"/>
    </row>
    <row r="420" spans="1:53" x14ac:dyDescent="0.2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20"/>
      <c r="N420" s="334" t="s">
        <v>66</v>
      </c>
      <c r="O420" s="335"/>
      <c r="P420" s="335"/>
      <c r="Q420" s="335"/>
      <c r="R420" s="335"/>
      <c r="S420" s="335"/>
      <c r="T420" s="336"/>
      <c r="U420" s="37" t="s">
        <v>65</v>
      </c>
      <c r="V420" s="314">
        <f>IFERROR(SUM(V410:V418),"0")</f>
        <v>300</v>
      </c>
      <c r="W420" s="314">
        <f>IFERROR(SUM(W410:W418),"0")</f>
        <v>300</v>
      </c>
      <c r="X420" s="37"/>
      <c r="Y420" s="315"/>
      <c r="Z420" s="315"/>
    </row>
    <row r="421" spans="1:53" ht="14.25" customHeight="1" x14ac:dyDescent="0.25">
      <c r="A421" s="333" t="s">
        <v>95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19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28">
        <v>4607091388930</v>
      </c>
      <c r="E422" s="323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5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22"/>
      <c r="P422" s="322"/>
      <c r="Q422" s="322"/>
      <c r="R422" s="323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28">
        <v>4680115880054</v>
      </c>
      <c r="E423" s="323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46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22"/>
      <c r="P423" s="322"/>
      <c r="Q423" s="322"/>
      <c r="R423" s="323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18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19"/>
      <c r="M424" s="320"/>
      <c r="N424" s="334" t="s">
        <v>66</v>
      </c>
      <c r="O424" s="335"/>
      <c r="P424" s="335"/>
      <c r="Q424" s="335"/>
      <c r="R424" s="335"/>
      <c r="S424" s="335"/>
      <c r="T424" s="336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19"/>
      <c r="M425" s="320"/>
      <c r="N425" s="334" t="s">
        <v>66</v>
      </c>
      <c r="O425" s="335"/>
      <c r="P425" s="335"/>
      <c r="Q425" s="335"/>
      <c r="R425" s="335"/>
      <c r="S425" s="335"/>
      <c r="T425" s="336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customHeight="1" x14ac:dyDescent="0.25">
      <c r="A426" s="333" t="s">
        <v>60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19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28">
        <v>4680115883116</v>
      </c>
      <c r="E427" s="323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22"/>
      <c r="P427" s="322"/>
      <c r="Q427" s="322"/>
      <c r="R427" s="323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28">
        <v>4680115883093</v>
      </c>
      <c r="E428" s="323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22"/>
      <c r="P428" s="322"/>
      <c r="Q428" s="322"/>
      <c r="R428" s="323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28">
        <v>4680115883109</v>
      </c>
      <c r="E429" s="323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6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22"/>
      <c r="P429" s="322"/>
      <c r="Q429" s="322"/>
      <c r="R429" s="323"/>
      <c r="S429" s="34"/>
      <c r="T429" s="34"/>
      <c r="U429" s="35" t="s">
        <v>65</v>
      </c>
      <c r="V429" s="312">
        <v>0</v>
      </c>
      <c r="W429" s="313">
        <f t="shared" si="19"/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28">
        <v>4680115882072</v>
      </c>
      <c r="E430" s="323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402" t="s">
        <v>606</v>
      </c>
      <c r="O430" s="322"/>
      <c r="P430" s="322"/>
      <c r="Q430" s="322"/>
      <c r="R430" s="323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28">
        <v>4680115882102</v>
      </c>
      <c r="E431" s="323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41" t="s">
        <v>609</v>
      </c>
      <c r="O431" s="322"/>
      <c r="P431" s="322"/>
      <c r="Q431" s="322"/>
      <c r="R431" s="323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28">
        <v>4680115882096</v>
      </c>
      <c r="E432" s="323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30" t="s">
        <v>612</v>
      </c>
      <c r="O432" s="322"/>
      <c r="P432" s="322"/>
      <c r="Q432" s="322"/>
      <c r="R432" s="323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18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  <c r="L433" s="319"/>
      <c r="M433" s="320"/>
      <c r="N433" s="334" t="s">
        <v>66</v>
      </c>
      <c r="O433" s="335"/>
      <c r="P433" s="335"/>
      <c r="Q433" s="335"/>
      <c r="R433" s="335"/>
      <c r="S433" s="335"/>
      <c r="T433" s="336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x14ac:dyDescent="0.2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19"/>
      <c r="M434" s="320"/>
      <c r="N434" s="334" t="s">
        <v>66</v>
      </c>
      <c r="O434" s="335"/>
      <c r="P434" s="335"/>
      <c r="Q434" s="335"/>
      <c r="R434" s="335"/>
      <c r="S434" s="335"/>
      <c r="T434" s="336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customHeight="1" x14ac:dyDescent="0.25">
      <c r="A435" s="333" t="s">
        <v>68</v>
      </c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19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28">
        <v>4607091383409</v>
      </c>
      <c r="E436" s="323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5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22"/>
      <c r="P436" s="322"/>
      <c r="Q436" s="322"/>
      <c r="R436" s="323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28">
        <v>4607091383416</v>
      </c>
      <c r="E437" s="323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5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22"/>
      <c r="P437" s="322"/>
      <c r="Q437" s="322"/>
      <c r="R437" s="323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18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20"/>
      <c r="N438" s="334" t="s">
        <v>66</v>
      </c>
      <c r="O438" s="335"/>
      <c r="P438" s="335"/>
      <c r="Q438" s="335"/>
      <c r="R438" s="335"/>
      <c r="S438" s="335"/>
      <c r="T438" s="336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20"/>
      <c r="N439" s="334" t="s">
        <v>66</v>
      </c>
      <c r="O439" s="335"/>
      <c r="P439" s="335"/>
      <c r="Q439" s="335"/>
      <c r="R439" s="335"/>
      <c r="S439" s="335"/>
      <c r="T439" s="336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75" t="s">
        <v>617</v>
      </c>
      <c r="B440" s="376"/>
      <c r="C440" s="376"/>
      <c r="D440" s="376"/>
      <c r="E440" s="376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  <c r="X440" s="376"/>
      <c r="Y440" s="48"/>
      <c r="Z440" s="48"/>
    </row>
    <row r="441" spans="1:53" ht="16.5" customHeight="1" x14ac:dyDescent="0.25">
      <c r="A441" s="340" t="s">
        <v>618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307"/>
      <c r="Z441" s="307"/>
    </row>
    <row r="442" spans="1:53" ht="14.25" customHeight="1" x14ac:dyDescent="0.25">
      <c r="A442" s="333" t="s">
        <v>103</v>
      </c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19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28">
        <v>4640242180441</v>
      </c>
      <c r="E443" s="323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647" t="s">
        <v>621</v>
      </c>
      <c r="O443" s="322"/>
      <c r="P443" s="322"/>
      <c r="Q443" s="322"/>
      <c r="R443" s="323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28">
        <v>4640242180564</v>
      </c>
      <c r="E444" s="323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583" t="s">
        <v>624</v>
      </c>
      <c r="O444" s="322"/>
      <c r="P444" s="322"/>
      <c r="Q444" s="322"/>
      <c r="R444" s="323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18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19"/>
      <c r="M445" s="320"/>
      <c r="N445" s="334" t="s">
        <v>66</v>
      </c>
      <c r="O445" s="335"/>
      <c r="P445" s="335"/>
      <c r="Q445" s="335"/>
      <c r="R445" s="335"/>
      <c r="S445" s="335"/>
      <c r="T445" s="336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19"/>
      <c r="M446" s="320"/>
      <c r="N446" s="334" t="s">
        <v>66</v>
      </c>
      <c r="O446" s="335"/>
      <c r="P446" s="335"/>
      <c r="Q446" s="335"/>
      <c r="R446" s="335"/>
      <c r="S446" s="335"/>
      <c r="T446" s="336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33" t="s">
        <v>95</v>
      </c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19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28">
        <v>4640242180526</v>
      </c>
      <c r="E448" s="323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490" t="s">
        <v>627</v>
      </c>
      <c r="O448" s="322"/>
      <c r="P448" s="322"/>
      <c r="Q448" s="322"/>
      <c r="R448" s="323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28">
        <v>4640242180519</v>
      </c>
      <c r="E449" s="323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522" t="s">
        <v>630</v>
      </c>
      <c r="O449" s="322"/>
      <c r="P449" s="322"/>
      <c r="Q449" s="322"/>
      <c r="R449" s="323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18"/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20"/>
      <c r="N450" s="334" t="s">
        <v>66</v>
      </c>
      <c r="O450" s="335"/>
      <c r="P450" s="335"/>
      <c r="Q450" s="335"/>
      <c r="R450" s="335"/>
      <c r="S450" s="335"/>
      <c r="T450" s="336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19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19"/>
      <c r="M451" s="320"/>
      <c r="N451" s="334" t="s">
        <v>66</v>
      </c>
      <c r="O451" s="335"/>
      <c r="P451" s="335"/>
      <c r="Q451" s="335"/>
      <c r="R451" s="335"/>
      <c r="S451" s="335"/>
      <c r="T451" s="336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3" t="s">
        <v>60</v>
      </c>
      <c r="B452" s="319"/>
      <c r="C452" s="319"/>
      <c r="D452" s="319"/>
      <c r="E452" s="319"/>
      <c r="F452" s="319"/>
      <c r="G452" s="319"/>
      <c r="H452" s="319"/>
      <c r="I452" s="319"/>
      <c r="J452" s="319"/>
      <c r="K452" s="319"/>
      <c r="L452" s="319"/>
      <c r="M452" s="319"/>
      <c r="N452" s="319"/>
      <c r="O452" s="319"/>
      <c r="P452" s="319"/>
      <c r="Q452" s="319"/>
      <c r="R452" s="319"/>
      <c r="S452" s="319"/>
      <c r="T452" s="319"/>
      <c r="U452" s="319"/>
      <c r="V452" s="319"/>
      <c r="W452" s="319"/>
      <c r="X452" s="319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28">
        <v>4640242180816</v>
      </c>
      <c r="E453" s="323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578" t="s">
        <v>633</v>
      </c>
      <c r="O453" s="322"/>
      <c r="P453" s="322"/>
      <c r="Q453" s="322"/>
      <c r="R453" s="323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28">
        <v>4640242180595</v>
      </c>
      <c r="E454" s="323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365" t="s">
        <v>636</v>
      </c>
      <c r="O454" s="322"/>
      <c r="P454" s="322"/>
      <c r="Q454" s="322"/>
      <c r="R454" s="323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18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19"/>
      <c r="M455" s="320"/>
      <c r="N455" s="334" t="s">
        <v>66</v>
      </c>
      <c r="O455" s="335"/>
      <c r="P455" s="335"/>
      <c r="Q455" s="335"/>
      <c r="R455" s="335"/>
      <c r="S455" s="335"/>
      <c r="T455" s="336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19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20"/>
      <c r="N456" s="334" t="s">
        <v>66</v>
      </c>
      <c r="O456" s="335"/>
      <c r="P456" s="335"/>
      <c r="Q456" s="335"/>
      <c r="R456" s="335"/>
      <c r="S456" s="335"/>
      <c r="T456" s="336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33" t="s">
        <v>68</v>
      </c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19"/>
      <c r="M457" s="319"/>
      <c r="N457" s="319"/>
      <c r="O457" s="319"/>
      <c r="P457" s="319"/>
      <c r="Q457" s="319"/>
      <c r="R457" s="319"/>
      <c r="S457" s="319"/>
      <c r="T457" s="319"/>
      <c r="U457" s="319"/>
      <c r="V457" s="319"/>
      <c r="W457" s="319"/>
      <c r="X457" s="319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28">
        <v>4640242180540</v>
      </c>
      <c r="E458" s="323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496" t="s">
        <v>639</v>
      </c>
      <c r="O458" s="322"/>
      <c r="P458" s="322"/>
      <c r="Q458" s="322"/>
      <c r="R458" s="323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28">
        <v>4640242180557</v>
      </c>
      <c r="E459" s="323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465" t="s">
        <v>642</v>
      </c>
      <c r="O459" s="322"/>
      <c r="P459" s="322"/>
      <c r="Q459" s="322"/>
      <c r="R459" s="323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18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19"/>
      <c r="M460" s="320"/>
      <c r="N460" s="334" t="s">
        <v>66</v>
      </c>
      <c r="O460" s="335"/>
      <c r="P460" s="335"/>
      <c r="Q460" s="335"/>
      <c r="R460" s="335"/>
      <c r="S460" s="335"/>
      <c r="T460" s="336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20"/>
      <c r="N461" s="334" t="s">
        <v>66</v>
      </c>
      <c r="O461" s="335"/>
      <c r="P461" s="335"/>
      <c r="Q461" s="335"/>
      <c r="R461" s="335"/>
      <c r="S461" s="335"/>
      <c r="T461" s="336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40" t="s">
        <v>643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19"/>
      <c r="Y462" s="307"/>
      <c r="Z462" s="307"/>
    </row>
    <row r="463" spans="1:53" ht="14.25" customHeight="1" x14ac:dyDescent="0.25">
      <c r="A463" s="333" t="s">
        <v>68</v>
      </c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19"/>
      <c r="N463" s="319"/>
      <c r="O463" s="319"/>
      <c r="P463" s="319"/>
      <c r="Q463" s="319"/>
      <c r="R463" s="319"/>
      <c r="S463" s="319"/>
      <c r="T463" s="319"/>
      <c r="U463" s="319"/>
      <c r="V463" s="319"/>
      <c r="W463" s="319"/>
      <c r="X463" s="319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28">
        <v>4680115880870</v>
      </c>
      <c r="E464" s="323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38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22"/>
      <c r="P464" s="322"/>
      <c r="Q464" s="322"/>
      <c r="R464" s="323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18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19"/>
      <c r="M465" s="320"/>
      <c r="N465" s="334" t="s">
        <v>66</v>
      </c>
      <c r="O465" s="335"/>
      <c r="P465" s="335"/>
      <c r="Q465" s="335"/>
      <c r="R465" s="335"/>
      <c r="S465" s="335"/>
      <c r="T465" s="336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19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19"/>
      <c r="M466" s="320"/>
      <c r="N466" s="334" t="s">
        <v>66</v>
      </c>
      <c r="O466" s="335"/>
      <c r="P466" s="335"/>
      <c r="Q466" s="335"/>
      <c r="R466" s="335"/>
      <c r="S466" s="335"/>
      <c r="T466" s="336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593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19"/>
      <c r="M467" s="357"/>
      <c r="N467" s="350" t="s">
        <v>646</v>
      </c>
      <c r="O467" s="351"/>
      <c r="P467" s="351"/>
      <c r="Q467" s="351"/>
      <c r="R467" s="351"/>
      <c r="S467" s="351"/>
      <c r="T467" s="352"/>
      <c r="U467" s="37" t="s">
        <v>65</v>
      </c>
      <c r="V467" s="314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>6640.6799999999994</v>
      </c>
      <c r="W467" s="314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>6644.1399999999994</v>
      </c>
      <c r="X467" s="37"/>
      <c r="Y467" s="315"/>
      <c r="Z467" s="315"/>
    </row>
    <row r="468" spans="1:29" x14ac:dyDescent="0.2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19"/>
      <c r="M468" s="357"/>
      <c r="N468" s="350" t="s">
        <v>647</v>
      </c>
      <c r="O468" s="351"/>
      <c r="P468" s="351"/>
      <c r="Q468" s="351"/>
      <c r="R468" s="351"/>
      <c r="S468" s="351"/>
      <c r="T468" s="352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7242.5124212454202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7246.315999999998</v>
      </c>
      <c r="X468" s="37"/>
      <c r="Y468" s="315"/>
      <c r="Z468" s="315"/>
    </row>
    <row r="469" spans="1:29" x14ac:dyDescent="0.2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19"/>
      <c r="M469" s="357"/>
      <c r="N469" s="350" t="s">
        <v>648</v>
      </c>
      <c r="O469" s="351"/>
      <c r="P469" s="351"/>
      <c r="Q469" s="351"/>
      <c r="R469" s="351"/>
      <c r="S469" s="351"/>
      <c r="T469" s="352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17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17</v>
      </c>
      <c r="X469" s="37"/>
      <c r="Y469" s="315"/>
      <c r="Z469" s="315"/>
    </row>
    <row r="470" spans="1:29" x14ac:dyDescent="0.2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19"/>
      <c r="M470" s="357"/>
      <c r="N470" s="350" t="s">
        <v>650</v>
      </c>
      <c r="O470" s="351"/>
      <c r="P470" s="351"/>
      <c r="Q470" s="351"/>
      <c r="R470" s="351"/>
      <c r="S470" s="351"/>
      <c r="T470" s="352"/>
      <c r="U470" s="37" t="s">
        <v>65</v>
      </c>
      <c r="V470" s="314">
        <f>GrossWeightTotal+PalletQtyTotal*25</f>
        <v>7667.5124212454202</v>
      </c>
      <c r="W470" s="314">
        <f>GrossWeightTotalR+PalletQtyTotalR*25</f>
        <v>7671.315999999998</v>
      </c>
      <c r="X470" s="37"/>
      <c r="Y470" s="315"/>
      <c r="Z470" s="315"/>
    </row>
    <row r="471" spans="1:29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19"/>
      <c r="M471" s="357"/>
      <c r="N471" s="350" t="s">
        <v>651</v>
      </c>
      <c r="O471" s="351"/>
      <c r="P471" s="351"/>
      <c r="Q471" s="351"/>
      <c r="R471" s="351"/>
      <c r="S471" s="351"/>
      <c r="T471" s="352"/>
      <c r="U471" s="37" t="s">
        <v>649</v>
      </c>
      <c r="V471" s="314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>2443.8699633699634</v>
      </c>
      <c r="W471" s="314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>2445</v>
      </c>
      <c r="X471" s="37"/>
      <c r="Y471" s="315"/>
      <c r="Z471" s="315"/>
    </row>
    <row r="472" spans="1:29" ht="14.25" customHeight="1" x14ac:dyDescent="0.2">
      <c r="A472" s="319"/>
      <c r="B472" s="319"/>
      <c r="C472" s="319"/>
      <c r="D472" s="319"/>
      <c r="E472" s="319"/>
      <c r="F472" s="319"/>
      <c r="G472" s="319"/>
      <c r="H472" s="319"/>
      <c r="I472" s="319"/>
      <c r="J472" s="319"/>
      <c r="K472" s="319"/>
      <c r="L472" s="319"/>
      <c r="M472" s="357"/>
      <c r="N472" s="350" t="s">
        <v>652</v>
      </c>
      <c r="O472" s="351"/>
      <c r="P472" s="351"/>
      <c r="Q472" s="351"/>
      <c r="R472" s="351"/>
      <c r="S472" s="351"/>
      <c r="T472" s="352"/>
      <c r="U472" s="39" t="s">
        <v>653</v>
      </c>
      <c r="V472" s="37"/>
      <c r="W472" s="37"/>
      <c r="X472" s="37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>19.62434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5" t="s">
        <v>59</v>
      </c>
      <c r="C474" s="329" t="s">
        <v>93</v>
      </c>
      <c r="D474" s="330"/>
      <c r="E474" s="330"/>
      <c r="F474" s="331"/>
      <c r="G474" s="329" t="s">
        <v>242</v>
      </c>
      <c r="H474" s="330"/>
      <c r="I474" s="330"/>
      <c r="J474" s="330"/>
      <c r="K474" s="330"/>
      <c r="L474" s="330"/>
      <c r="M474" s="331"/>
      <c r="N474" s="329" t="s">
        <v>438</v>
      </c>
      <c r="O474" s="331"/>
      <c r="P474" s="329" t="s">
        <v>488</v>
      </c>
      <c r="Q474" s="331"/>
      <c r="R474" s="305" t="s">
        <v>575</v>
      </c>
      <c r="S474" s="329" t="s">
        <v>617</v>
      </c>
      <c r="T474" s="331"/>
      <c r="U474" s="306"/>
      <c r="Z474" s="52"/>
      <c r="AC474" s="306"/>
    </row>
    <row r="475" spans="1:29" ht="14.25" customHeight="1" thickTop="1" x14ac:dyDescent="0.2">
      <c r="A475" s="433" t="s">
        <v>655</v>
      </c>
      <c r="B475" s="329" t="s">
        <v>59</v>
      </c>
      <c r="C475" s="329" t="s">
        <v>94</v>
      </c>
      <c r="D475" s="329" t="s">
        <v>102</v>
      </c>
      <c r="E475" s="329" t="s">
        <v>93</v>
      </c>
      <c r="F475" s="329" t="s">
        <v>234</v>
      </c>
      <c r="G475" s="329" t="s">
        <v>243</v>
      </c>
      <c r="H475" s="329" t="s">
        <v>250</v>
      </c>
      <c r="I475" s="329" t="s">
        <v>267</v>
      </c>
      <c r="J475" s="329" t="s">
        <v>327</v>
      </c>
      <c r="K475" s="306"/>
      <c r="L475" s="329" t="s">
        <v>409</v>
      </c>
      <c r="M475" s="329" t="s">
        <v>427</v>
      </c>
      <c r="N475" s="329" t="s">
        <v>439</v>
      </c>
      <c r="O475" s="329" t="s">
        <v>465</v>
      </c>
      <c r="P475" s="329" t="s">
        <v>489</v>
      </c>
      <c r="Q475" s="329" t="s">
        <v>553</v>
      </c>
      <c r="R475" s="329" t="s">
        <v>575</v>
      </c>
      <c r="S475" s="329" t="s">
        <v>618</v>
      </c>
      <c r="T475" s="329" t="s">
        <v>643</v>
      </c>
      <c r="U475" s="306"/>
      <c r="Z475" s="52"/>
      <c r="AC475" s="306"/>
    </row>
    <row r="476" spans="1:29" ht="13.5" customHeight="1" thickBot="1" x14ac:dyDescent="0.25">
      <c r="A476" s="434"/>
      <c r="B476" s="349"/>
      <c r="C476" s="349"/>
      <c r="D476" s="349"/>
      <c r="E476" s="349"/>
      <c r="F476" s="349"/>
      <c r="G476" s="349"/>
      <c r="H476" s="349"/>
      <c r="I476" s="349"/>
      <c r="J476" s="349"/>
      <c r="K476" s="306"/>
      <c r="L476" s="349"/>
      <c r="M476" s="349"/>
      <c r="N476" s="349"/>
      <c r="O476" s="349"/>
      <c r="P476" s="349"/>
      <c r="Q476" s="349"/>
      <c r="R476" s="349"/>
      <c r="S476" s="349"/>
      <c r="T476" s="349"/>
      <c r="U476" s="306"/>
      <c r="Z476" s="52"/>
      <c r="AC476" s="306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88.2</v>
      </c>
      <c r="C477" s="46">
        <f>IFERROR(W49*1,"0")+IFERROR(W50*1,"0")</f>
        <v>86.4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392.6</v>
      </c>
      <c r="F477" s="46">
        <f>IFERROR(W128*1,"0")+IFERROR(W129*1,"0")+IFERROR(W130*1,"0")</f>
        <v>0</v>
      </c>
      <c r="G477" s="46">
        <f>IFERROR(W136*1,"0")+IFERROR(W137*1,"0")+IFERROR(W138*1,"0")</f>
        <v>0</v>
      </c>
      <c r="H477" s="46">
        <f>IFERROR(W143*1,"0")+IFERROR(W144*1,"0")+IFERROR(W145*1,"0")+IFERROR(W146*1,"0")+IFERROR(W147*1,"0")+IFERROR(W148*1,"0")+IFERROR(W149*1,"0")+IFERROR(W150*1,"0")</f>
        <v>0</v>
      </c>
      <c r="I47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1603.0800000000002</v>
      </c>
      <c r="J47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598</v>
      </c>
      <c r="K477" s="306"/>
      <c r="L477" s="46">
        <f>IFERROR(W258*1,"0")+IFERROR(W259*1,"0")+IFERROR(W260*1,"0")+IFERROR(W261*1,"0")+IFERROR(W262*1,"0")+IFERROR(W263*1,"0")+IFERROR(W264*1,"0")+IFERROR(W268*1,"0")+IFERROR(W269*1,"0")</f>
        <v>300</v>
      </c>
      <c r="M477" s="46">
        <f>IFERROR(W274*1,"0")+IFERROR(W278*1,"0")+IFERROR(W279*1,"0")+IFERROR(W283*1,"0")+IFERROR(W287*1,"0")</f>
        <v>1089.48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529.20000000000005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507.2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1149.98</v>
      </c>
      <c r="Q477" s="46">
        <f>IFERROR(W389*1,"0")+IFERROR(W390*1,"0")+IFERROR(W394*1,"0")+IFERROR(W395*1,"0")+IFERROR(W396*1,"0")+IFERROR(W397*1,"0")+IFERROR(W398*1,"0")+IFERROR(W399*1,"0")+IFERROR(W400*1,"0")+IFERROR(W404*1,"0")</f>
        <v>0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300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0</v>
      </c>
      <c r="U477" s="306"/>
      <c r="Z477" s="52"/>
      <c r="AC477" s="306"/>
    </row>
  </sheetData>
  <sheetProtection algorithmName="SHA-512" hashValue="DwQMgg2OnziidkwKfTCzEdhGvbJJl3tHScRhDpbLQd3SpiC3NldLkVX6kpUp++ZKbErr4bXEf9J9UnGA3DHcOA==" saltValue="OKTB9onvyHf4QIcbXKTjLw==" spinCount="100000" sheet="1" objects="1" scenarios="1" sort="0" autoFilter="0" pivotTables="0"/>
  <autoFilter ref="B18:X472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N451:T451"/>
    <mergeCell ref="D410:E410"/>
    <mergeCell ref="A191:X191"/>
    <mergeCell ref="N443:R443"/>
    <mergeCell ref="D182:E182"/>
    <mergeCell ref="A426:X426"/>
    <mergeCell ref="N361:R361"/>
    <mergeCell ref="A364:X364"/>
    <mergeCell ref="D444:E444"/>
    <mergeCell ref="N263:R263"/>
    <mergeCell ref="A213:M214"/>
    <mergeCell ref="N260:R260"/>
    <mergeCell ref="D399:E399"/>
    <mergeCell ref="N450:T450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144:R144"/>
    <mergeCell ref="D187:E187"/>
    <mergeCell ref="A196:X196"/>
    <mergeCell ref="A256:X256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G474:M474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A36:M37"/>
    <mergeCell ref="A133:X133"/>
    <mergeCell ref="N195:T195"/>
    <mergeCell ref="D423:E423"/>
    <mergeCell ref="D174:E174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D66:E66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D429:E429"/>
    <mergeCell ref="A375:X375"/>
    <mergeCell ref="D377:E377"/>
    <mergeCell ref="N445:T445"/>
    <mergeCell ref="N301:T301"/>
    <mergeCell ref="A405:M406"/>
    <mergeCell ref="N368:R368"/>
    <mergeCell ref="N276:T276"/>
    <mergeCell ref="N189:T189"/>
    <mergeCell ref="D161:E161"/>
    <mergeCell ref="D232:E232"/>
    <mergeCell ref="N199:R199"/>
    <mergeCell ref="D71:E71"/>
    <mergeCell ref="N186:R186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A311:M312"/>
    <mergeCell ref="N352:R352"/>
    <mergeCell ref="A457:X457"/>
    <mergeCell ref="N428:R428"/>
    <mergeCell ref="N355:R355"/>
    <mergeCell ref="N415:R415"/>
    <mergeCell ref="N365:R365"/>
    <mergeCell ref="N357:R357"/>
    <mergeCell ref="A339:M340"/>
    <mergeCell ref="D400:E400"/>
    <mergeCell ref="A409:X409"/>
    <mergeCell ref="N429:R429"/>
    <mergeCell ref="N350:R350"/>
    <mergeCell ref="N406:T406"/>
    <mergeCell ref="D306:E306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A467:M472"/>
    <mergeCell ref="A465:M466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D210:E210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D211:E211"/>
    <mergeCell ref="D108:E108"/>
    <mergeCell ref="N223:R223"/>
    <mergeCell ref="N139:T139"/>
    <mergeCell ref="D160:E160"/>
    <mergeCell ref="I17:I18"/>
    <mergeCell ref="N237:T237"/>
    <mergeCell ref="T12:U12"/>
    <mergeCell ref="N51:T51"/>
    <mergeCell ref="D72:E72"/>
    <mergeCell ref="N214:T214"/>
    <mergeCell ref="D235:E235"/>
    <mergeCell ref="D9:E9"/>
    <mergeCell ref="F9:G9"/>
    <mergeCell ref="D167:E167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N228:R228"/>
    <mergeCell ref="N17:R18"/>
    <mergeCell ref="D100:E100"/>
    <mergeCell ref="N129:R129"/>
    <mergeCell ref="O6:P6"/>
    <mergeCell ref="N63:R63"/>
    <mergeCell ref="N305:R305"/>
    <mergeCell ref="N50:R50"/>
    <mergeCell ref="N221:R221"/>
    <mergeCell ref="D50:E50"/>
    <mergeCell ref="D31:E31"/>
    <mergeCell ref="A103:M104"/>
    <mergeCell ref="A317:X317"/>
    <mergeCell ref="D229:E229"/>
    <mergeCell ref="D77:E77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N369:T369"/>
    <mergeCell ref="N225:T225"/>
    <mergeCell ref="N137:R137"/>
    <mergeCell ref="D180:E180"/>
    <mergeCell ref="A127:X127"/>
    <mergeCell ref="N224:T224"/>
    <mergeCell ref="W17:W18"/>
    <mergeCell ref="N28:R28"/>
    <mergeCell ref="D332:E332"/>
    <mergeCell ref="N24:T24"/>
    <mergeCell ref="N329:T329"/>
    <mergeCell ref="A151:M152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N158:T158"/>
    <mergeCell ref="N425:T425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L475:L476"/>
    <mergeCell ref="N475:N476"/>
    <mergeCell ref="A267:X267"/>
    <mergeCell ref="A124:M125"/>
    <mergeCell ref="N165:R165"/>
    <mergeCell ref="D350:E350"/>
    <mergeCell ref="A189:M190"/>
    <mergeCell ref="N439:T439"/>
    <mergeCell ref="D454:E454"/>
    <mergeCell ref="N427:R427"/>
    <mergeCell ref="N469:T469"/>
    <mergeCell ref="N470:T470"/>
    <mergeCell ref="N397:R397"/>
    <mergeCell ref="N145:R145"/>
    <mergeCell ref="N372:R372"/>
    <mergeCell ref="N310:R310"/>
    <mergeCell ref="D475:D476"/>
    <mergeCell ref="N383:R383"/>
    <mergeCell ref="F475:F476"/>
    <mergeCell ref="A463:X463"/>
    <mergeCell ref="C475:C476"/>
    <mergeCell ref="D390:E390"/>
    <mergeCell ref="E475:E476"/>
    <mergeCell ref="N436:R436"/>
    <mergeCell ref="A44:M45"/>
    <mergeCell ref="A337:X337"/>
    <mergeCell ref="D251:E251"/>
    <mergeCell ref="N99:R99"/>
    <mergeCell ref="N86:R86"/>
    <mergeCell ref="N384:R384"/>
    <mergeCell ref="D63:E63"/>
    <mergeCell ref="N449:R449"/>
    <mergeCell ref="N150:R150"/>
    <mergeCell ref="D96:E96"/>
    <mergeCell ref="N326:R326"/>
    <mergeCell ref="N74:R74"/>
    <mergeCell ref="A435:X435"/>
    <mergeCell ref="N399:R399"/>
    <mergeCell ref="T5:U5"/>
    <mergeCell ref="D119:E119"/>
    <mergeCell ref="N174:R174"/>
    <mergeCell ref="U17:U18"/>
    <mergeCell ref="D246:E246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N254:T254"/>
    <mergeCell ref="T6:U9"/>
    <mergeCell ref="N77:R77"/>
    <mergeCell ref="D185:E185"/>
    <mergeCell ref="N91:T91"/>
    <mergeCell ref="D27:E27"/>
    <mergeCell ref="N15:R16"/>
    <mergeCell ref="A244:X244"/>
    <mergeCell ref="D156:E156"/>
    <mergeCell ref="D327:E327"/>
    <mergeCell ref="N37:T37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101:R101"/>
    <mergeCell ref="D109:E109"/>
    <mergeCell ref="N324:T324"/>
    <mergeCell ref="D345:E345"/>
    <mergeCell ref="N138:R138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D112:E112"/>
    <mergeCell ref="D283:E283"/>
    <mergeCell ref="D56:E56"/>
    <mergeCell ref="D193:E193"/>
    <mergeCell ref="N304:R304"/>
    <mergeCell ref="D176:E176"/>
    <mergeCell ref="D114:E114"/>
    <mergeCell ref="D64:E64"/>
    <mergeCell ref="N170:T170"/>
    <mergeCell ref="N157:T157"/>
    <mergeCell ref="N328:T328"/>
    <mergeCell ref="N108:R108"/>
    <mergeCell ref="A197:X197"/>
    <mergeCell ref="N95:R95"/>
    <mergeCell ref="N96:R96"/>
    <mergeCell ref="D359:E359"/>
    <mergeCell ref="H17:H18"/>
    <mergeCell ref="N161:R161"/>
    <mergeCell ref="N332:R332"/>
    <mergeCell ref="D204:E204"/>
    <mergeCell ref="D39:E39"/>
    <mergeCell ref="A290:X290"/>
    <mergeCell ref="M17:M18"/>
    <mergeCell ref="N67:R67"/>
    <mergeCell ref="N131:T131"/>
    <mergeCell ref="N236:T236"/>
    <mergeCell ref="D43:E43"/>
    <mergeCell ref="N29:R29"/>
    <mergeCell ref="N200:R200"/>
    <mergeCell ref="N229:R229"/>
    <mergeCell ref="N76:R76"/>
    <mergeCell ref="D352:E352"/>
    <mergeCell ref="A342:X342"/>
    <mergeCell ref="A62:X62"/>
    <mergeCell ref="D106:E106"/>
    <mergeCell ref="D93:E93"/>
    <mergeCell ref="D264:E264"/>
    <mergeCell ref="D220:E220"/>
    <mergeCell ref="A393:X393"/>
    <mergeCell ref="D449:E449"/>
    <mergeCell ref="A303:X303"/>
    <mergeCell ref="A159:X159"/>
    <mergeCell ref="D321:E321"/>
    <mergeCell ref="A219:X219"/>
    <mergeCell ref="N243:T243"/>
    <mergeCell ref="N97:R97"/>
    <mergeCell ref="N268:R268"/>
    <mergeCell ref="N395:R395"/>
    <mergeCell ref="A447:X447"/>
    <mergeCell ref="A403:X403"/>
    <mergeCell ref="N385:T385"/>
    <mergeCell ref="D396:E396"/>
    <mergeCell ref="D414:E414"/>
    <mergeCell ref="A424:M425"/>
    <mergeCell ref="D398:E398"/>
    <mergeCell ref="D416:E416"/>
    <mergeCell ref="N370:T370"/>
    <mergeCell ref="A265:M266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B475:B476"/>
    <mergeCell ref="D428:E428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D65:E65"/>
    <mergeCell ref="N288:T288"/>
    <mergeCell ref="N36:T36"/>
    <mergeCell ref="A401:M402"/>
    <mergeCell ref="H10:L10"/>
    <mergeCell ref="A9:C9"/>
    <mergeCell ref="O12:P12"/>
    <mergeCell ref="N52:T52"/>
    <mergeCell ref="D231:E231"/>
    <mergeCell ref="N312:T312"/>
    <mergeCell ref="D358:E358"/>
    <mergeCell ref="N208:R208"/>
    <mergeCell ref="N379:R379"/>
    <mergeCell ref="N116:T116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211:R211"/>
    <mergeCell ref="D83:E83"/>
    <mergeCell ref="D85:E85"/>
    <mergeCell ref="N35:R35"/>
    <mergeCell ref="G17:G18"/>
    <mergeCell ref="A46:X46"/>
    <mergeCell ref="N66:R66"/>
    <mergeCell ref="A282:X282"/>
    <mergeCell ref="N284:T284"/>
    <mergeCell ref="D58:E58"/>
    <mergeCell ref="D294:E294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206:R206"/>
    <mergeCell ref="D222:E222"/>
    <mergeCell ref="D314:E314"/>
    <mergeCell ref="N287:R287"/>
    <mergeCell ref="N414:R414"/>
    <mergeCell ref="A169:M170"/>
    <mergeCell ref="N188:R188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D202:E202"/>
    <mergeCell ref="A382:X382"/>
    <mergeCell ref="A116:M117"/>
    <mergeCell ref="N248:T248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107:R107"/>
    <mergeCell ref="N278:R278"/>
    <mergeCell ref="D150:E15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A42:X42"/>
    <mergeCell ref="D198:E198"/>
    <mergeCell ref="N419:T419"/>
    <mergeCell ref="A15:L15"/>
    <mergeCell ref="N23:T23"/>
    <mergeCell ref="A48:X48"/>
    <mergeCell ref="N194:T194"/>
    <mergeCell ref="N261:R261"/>
    <mergeCell ref="N381:T381"/>
    <mergeCell ref="A142:X142"/>
    <mergeCell ref="P474:Q474"/>
    <mergeCell ref="N430:R430"/>
    <mergeCell ref="N230:R230"/>
    <mergeCell ref="N459:R45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D415:E415"/>
    <mergeCell ref="N300:R300"/>
    <mergeCell ref="N183:R183"/>
    <mergeCell ref="N434:T434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N377:R377"/>
    <mergeCell ref="N233:R233"/>
    <mergeCell ref="A438:M439"/>
    <mergeCell ref="N72:R72"/>
    <mergeCell ref="A433:M434"/>
    <mergeCell ref="N386:T386"/>
    <mergeCell ref="N88:R88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F10:G10"/>
    <mergeCell ref="D101:E101"/>
    <mergeCell ref="N209:R209"/>
    <mergeCell ref="A238:X238"/>
    <mergeCell ref="D76:E76"/>
    <mergeCell ref="D394:E394"/>
    <mergeCell ref="N152:T152"/>
    <mergeCell ref="N259:R259"/>
    <mergeCell ref="A280:M281"/>
    <mergeCell ref="A53:X53"/>
    <mergeCell ref="N255:T255"/>
    <mergeCell ref="N242:T242"/>
    <mergeCell ref="A13:L13"/>
    <mergeCell ref="A19:X19"/>
    <mergeCell ref="N81:T81"/>
    <mergeCell ref="D102:E102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N299:R299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N374:T374"/>
    <mergeCell ref="D395:E39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  <mergeCell ref="J9:L9"/>
    <mergeCell ref="R5:S5"/>
    <mergeCell ref="N389:R389"/>
    <mergeCell ref="N454:R454"/>
    <mergeCell ref="O5:P5"/>
    <mergeCell ref="N143:R143"/>
    <mergeCell ref="D49:E49"/>
    <mergeCell ref="F17:F18"/>
    <mergeCell ref="D120:E120"/>
    <mergeCell ref="N297:R2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659</v>
      </c>
      <c r="C6" s="47" t="s">
        <v>660</v>
      </c>
      <c r="D6" s="47" t="s">
        <v>661</v>
      </c>
      <c r="E6" s="47"/>
    </row>
    <row r="7" spans="2:8" x14ac:dyDescent="0.2">
      <c r="B7" s="47" t="s">
        <v>14</v>
      </c>
      <c r="C7" s="47" t="s">
        <v>662</v>
      </c>
      <c r="D7" s="47" t="s">
        <v>663</v>
      </c>
      <c r="E7" s="47"/>
    </row>
    <row r="8" spans="2:8" x14ac:dyDescent="0.2">
      <c r="B8" s="47" t="s">
        <v>664</v>
      </c>
      <c r="C8" s="47" t="s">
        <v>665</v>
      </c>
      <c r="D8" s="47" t="s">
        <v>666</v>
      </c>
      <c r="E8" s="47"/>
    </row>
    <row r="9" spans="2:8" x14ac:dyDescent="0.2">
      <c r="B9" s="47" t="s">
        <v>667</v>
      </c>
      <c r="C9" s="47" t="s">
        <v>668</v>
      </c>
      <c r="D9" s="47" t="s">
        <v>669</v>
      </c>
      <c r="E9" s="47"/>
    </row>
    <row r="11" spans="2:8" x14ac:dyDescent="0.2">
      <c r="B11" s="47" t="s">
        <v>670</v>
      </c>
      <c r="C11" s="47" t="s">
        <v>660</v>
      </c>
      <c r="D11" s="47"/>
      <c r="E11" s="47"/>
    </row>
    <row r="13" spans="2:8" x14ac:dyDescent="0.2">
      <c r="B13" s="47" t="s">
        <v>671</v>
      </c>
      <c r="C13" s="47" t="s">
        <v>662</v>
      </c>
      <c r="D13" s="47"/>
      <c r="E13" s="47"/>
    </row>
    <row r="15" spans="2:8" x14ac:dyDescent="0.2">
      <c r="B15" s="47" t="s">
        <v>672</v>
      </c>
      <c r="C15" s="47" t="s">
        <v>665</v>
      </c>
      <c r="D15" s="47"/>
      <c r="E15" s="47"/>
    </row>
    <row r="17" spans="2:5" x14ac:dyDescent="0.2">
      <c r="B17" s="47" t="s">
        <v>673</v>
      </c>
      <c r="C17" s="47" t="s">
        <v>668</v>
      </c>
      <c r="D17" s="47"/>
      <c r="E17" s="47"/>
    </row>
    <row r="19" spans="2:5" x14ac:dyDescent="0.2">
      <c r="B19" s="47" t="s">
        <v>674</v>
      </c>
      <c r="C19" s="47"/>
      <c r="D19" s="47"/>
      <c r="E19" s="47"/>
    </row>
    <row r="20" spans="2:5" x14ac:dyDescent="0.2">
      <c r="B20" s="47" t="s">
        <v>675</v>
      </c>
      <c r="C20" s="47"/>
      <c r="D20" s="47"/>
      <c r="E20" s="47"/>
    </row>
    <row r="21" spans="2:5" x14ac:dyDescent="0.2">
      <c r="B21" s="47" t="s">
        <v>676</v>
      </c>
      <c r="C21" s="47"/>
      <c r="D21" s="47"/>
      <c r="E21" s="47"/>
    </row>
    <row r="22" spans="2:5" x14ac:dyDescent="0.2">
      <c r="B22" s="47" t="s">
        <v>677</v>
      </c>
      <c r="C22" s="47"/>
      <c r="D22" s="47"/>
      <c r="E22" s="47"/>
    </row>
    <row r="23" spans="2:5" x14ac:dyDescent="0.2">
      <c r="B23" s="47" t="s">
        <v>678</v>
      </c>
      <c r="C23" s="47"/>
      <c r="D23" s="47"/>
      <c r="E23" s="47"/>
    </row>
    <row r="24" spans="2:5" x14ac:dyDescent="0.2">
      <c r="B24" s="47" t="s">
        <v>679</v>
      </c>
      <c r="C24" s="47"/>
      <c r="D24" s="47"/>
      <c r="E24" s="47"/>
    </row>
    <row r="25" spans="2:5" x14ac:dyDescent="0.2">
      <c r="B25" s="47" t="s">
        <v>680</v>
      </c>
      <c r="C25" s="47"/>
      <c r="D25" s="47"/>
      <c r="E25" s="47"/>
    </row>
    <row r="26" spans="2:5" x14ac:dyDescent="0.2">
      <c r="B26" s="47" t="s">
        <v>681</v>
      </c>
      <c r="C26" s="47"/>
      <c r="D26" s="47"/>
      <c r="E26" s="47"/>
    </row>
    <row r="27" spans="2:5" x14ac:dyDescent="0.2">
      <c r="B27" s="47" t="s">
        <v>682</v>
      </c>
      <c r="C27" s="47"/>
      <c r="D27" s="47"/>
      <c r="E27" s="47"/>
    </row>
    <row r="28" spans="2:5" x14ac:dyDescent="0.2">
      <c r="B28" s="47" t="s">
        <v>683</v>
      </c>
      <c r="C28" s="47"/>
      <c r="D28" s="47"/>
      <c r="E28" s="47"/>
    </row>
    <row r="29" spans="2:5" x14ac:dyDescent="0.2">
      <c r="B29" s="47" t="s">
        <v>684</v>
      </c>
      <c r="C29" s="47"/>
      <c r="D29" s="47"/>
      <c r="E29" s="47"/>
    </row>
  </sheetData>
  <sheetProtection algorithmName="SHA-512" hashValue="9rVzsPO8hnp+3xSLzfkIemX33fnL9Yr1u68Ks1ieGFsWMdfPP189xFAxyGFbgV3AUZhfGR63xBdWXZquCqqZgg==" saltValue="Ywadv7E6lWM6BhzAHi4w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2023-11-23T10:37:09Z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