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69" i="1" l="1"/>
  <c r="V468" i="1"/>
  <c r="V470" i="1" s="1"/>
  <c r="V466" i="1"/>
  <c r="W465" i="1"/>
  <c r="V465" i="1"/>
  <c r="W464" i="1"/>
  <c r="N464" i="1"/>
  <c r="V461" i="1"/>
  <c r="V460" i="1"/>
  <c r="W459" i="1"/>
  <c r="X459" i="1" s="1"/>
  <c r="X458" i="1"/>
  <c r="X460" i="1" s="1"/>
  <c r="W458" i="1"/>
  <c r="V456" i="1"/>
  <c r="V455" i="1"/>
  <c r="W454" i="1"/>
  <c r="X454" i="1" s="1"/>
  <c r="W453" i="1"/>
  <c r="W451" i="1"/>
  <c r="V451" i="1"/>
  <c r="V450" i="1"/>
  <c r="X449" i="1"/>
  <c r="W449" i="1"/>
  <c r="W448" i="1"/>
  <c r="W446" i="1"/>
  <c r="V446" i="1"/>
  <c r="V445" i="1"/>
  <c r="W444" i="1"/>
  <c r="X444" i="1" s="1"/>
  <c r="W443" i="1"/>
  <c r="V439" i="1"/>
  <c r="W438" i="1"/>
  <c r="V438" i="1"/>
  <c r="W437" i="1"/>
  <c r="X437" i="1" s="1"/>
  <c r="N437" i="1"/>
  <c r="W436" i="1"/>
  <c r="W439" i="1" s="1"/>
  <c r="N436" i="1"/>
  <c r="V434" i="1"/>
  <c r="V433" i="1"/>
  <c r="W432" i="1"/>
  <c r="X432" i="1" s="1"/>
  <c r="X431" i="1"/>
  <c r="W431" i="1"/>
  <c r="W430" i="1"/>
  <c r="X430" i="1" s="1"/>
  <c r="W429" i="1"/>
  <c r="X429" i="1" s="1"/>
  <c r="N429" i="1"/>
  <c r="W428" i="1"/>
  <c r="X428" i="1" s="1"/>
  <c r="N428" i="1"/>
  <c r="W427" i="1"/>
  <c r="X427" i="1" s="1"/>
  <c r="N427" i="1"/>
  <c r="W425" i="1"/>
  <c r="V425" i="1"/>
  <c r="W424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X413" i="1" s="1"/>
  <c r="N413" i="1"/>
  <c r="W412" i="1"/>
  <c r="X412" i="1" s="1"/>
  <c r="N412" i="1"/>
  <c r="W411" i="1"/>
  <c r="X411" i="1" s="1"/>
  <c r="N411" i="1"/>
  <c r="X410" i="1"/>
  <c r="W410" i="1"/>
  <c r="N410" i="1"/>
  <c r="W406" i="1"/>
  <c r="V406" i="1"/>
  <c r="W405" i="1"/>
  <c r="V405" i="1"/>
  <c r="X404" i="1"/>
  <c r="X405" i="1" s="1"/>
  <c r="W404" i="1"/>
  <c r="N404" i="1"/>
  <c r="W402" i="1"/>
  <c r="V402" i="1"/>
  <c r="V401" i="1"/>
  <c r="X400" i="1"/>
  <c r="W400" i="1"/>
  <c r="N400" i="1"/>
  <c r="X399" i="1"/>
  <c r="W399" i="1"/>
  <c r="N399" i="1"/>
  <c r="W398" i="1"/>
  <c r="X398" i="1" s="1"/>
  <c r="N398" i="1"/>
  <c r="W397" i="1"/>
  <c r="X397" i="1" s="1"/>
  <c r="X396" i="1"/>
  <c r="W396" i="1"/>
  <c r="N396" i="1"/>
  <c r="W395" i="1"/>
  <c r="X395" i="1" s="1"/>
  <c r="N395" i="1"/>
  <c r="W394" i="1"/>
  <c r="X394" i="1" s="1"/>
  <c r="N394" i="1"/>
  <c r="W392" i="1"/>
  <c r="V392" i="1"/>
  <c r="W391" i="1"/>
  <c r="V391" i="1"/>
  <c r="W390" i="1"/>
  <c r="X390" i="1" s="1"/>
  <c r="N390" i="1"/>
  <c r="X389" i="1"/>
  <c r="X391" i="1" s="1"/>
  <c r="W389" i="1"/>
  <c r="N389" i="1"/>
  <c r="W386" i="1"/>
  <c r="V386" i="1"/>
  <c r="V385" i="1"/>
  <c r="X384" i="1"/>
  <c r="W384" i="1"/>
  <c r="W383" i="1"/>
  <c r="V381" i="1"/>
  <c r="V380" i="1"/>
  <c r="W379" i="1"/>
  <c r="X379" i="1" s="1"/>
  <c r="W378" i="1"/>
  <c r="W381" i="1" s="1"/>
  <c r="W377" i="1"/>
  <c r="X377" i="1" s="1"/>
  <c r="X376" i="1"/>
  <c r="W376" i="1"/>
  <c r="V374" i="1"/>
  <c r="V373" i="1"/>
  <c r="W372" i="1"/>
  <c r="N372" i="1"/>
  <c r="V370" i="1"/>
  <c r="W369" i="1"/>
  <c r="V369" i="1"/>
  <c r="W368" i="1"/>
  <c r="X368" i="1" s="1"/>
  <c r="N368" i="1"/>
  <c r="W367" i="1"/>
  <c r="X367" i="1" s="1"/>
  <c r="N367" i="1"/>
  <c r="X366" i="1"/>
  <c r="W366" i="1"/>
  <c r="N366" i="1"/>
  <c r="X365" i="1"/>
  <c r="X369" i="1" s="1"/>
  <c r="W365" i="1"/>
  <c r="W370" i="1" s="1"/>
  <c r="N365" i="1"/>
  <c r="V363" i="1"/>
  <c r="V362" i="1"/>
  <c r="W361" i="1"/>
  <c r="X361" i="1" s="1"/>
  <c r="W360" i="1"/>
  <c r="X360" i="1" s="1"/>
  <c r="N360" i="1"/>
  <c r="X359" i="1"/>
  <c r="W359" i="1"/>
  <c r="N359" i="1"/>
  <c r="X358" i="1"/>
  <c r="W358" i="1"/>
  <c r="N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X350" i="1"/>
  <c r="W350" i="1"/>
  <c r="N350" i="1"/>
  <c r="W349" i="1"/>
  <c r="N349" i="1"/>
  <c r="V347" i="1"/>
  <c r="W346" i="1"/>
  <c r="V346" i="1"/>
  <c r="W345" i="1"/>
  <c r="X345" i="1" s="1"/>
  <c r="N345" i="1"/>
  <c r="W344" i="1"/>
  <c r="N344" i="1"/>
  <c r="W340" i="1"/>
  <c r="V340" i="1"/>
  <c r="W339" i="1"/>
  <c r="V339" i="1"/>
  <c r="W338" i="1"/>
  <c r="X338" i="1" s="1"/>
  <c r="X339" i="1" s="1"/>
  <c r="N338" i="1"/>
  <c r="V336" i="1"/>
  <c r="V335" i="1"/>
  <c r="W334" i="1"/>
  <c r="X334" i="1" s="1"/>
  <c r="N334" i="1"/>
  <c r="X333" i="1"/>
  <c r="W333" i="1"/>
  <c r="N333" i="1"/>
  <c r="X332" i="1"/>
  <c r="W332" i="1"/>
  <c r="N332" i="1"/>
  <c r="W331" i="1"/>
  <c r="X331" i="1" s="1"/>
  <c r="X335" i="1" s="1"/>
  <c r="N331" i="1"/>
  <c r="V329" i="1"/>
  <c r="W328" i="1"/>
  <c r="V328" i="1"/>
  <c r="W327" i="1"/>
  <c r="X327" i="1" s="1"/>
  <c r="N327" i="1"/>
  <c r="W326" i="1"/>
  <c r="W329" i="1" s="1"/>
  <c r="N326" i="1"/>
  <c r="V324" i="1"/>
  <c r="V323" i="1"/>
  <c r="W322" i="1"/>
  <c r="X322" i="1" s="1"/>
  <c r="N322" i="1"/>
  <c r="X321" i="1"/>
  <c r="W321" i="1"/>
  <c r="N321" i="1"/>
  <c r="X320" i="1"/>
  <c r="W320" i="1"/>
  <c r="W323" i="1" s="1"/>
  <c r="N320" i="1"/>
  <c r="W319" i="1"/>
  <c r="N319" i="1"/>
  <c r="V316" i="1"/>
  <c r="V315" i="1"/>
  <c r="W314" i="1"/>
  <c r="W315" i="1" s="1"/>
  <c r="N314" i="1"/>
  <c r="V312" i="1"/>
  <c r="W311" i="1"/>
  <c r="V311" i="1"/>
  <c r="W310" i="1"/>
  <c r="N310" i="1"/>
  <c r="V308" i="1"/>
  <c r="V307" i="1"/>
  <c r="W306" i="1"/>
  <c r="X306" i="1" s="1"/>
  <c r="N306" i="1"/>
  <c r="W305" i="1"/>
  <c r="X305" i="1" s="1"/>
  <c r="X304" i="1"/>
  <c r="X307" i="1" s="1"/>
  <c r="W304" i="1"/>
  <c r="W308" i="1" s="1"/>
  <c r="N304" i="1"/>
  <c r="V302" i="1"/>
  <c r="V301" i="1"/>
  <c r="X300" i="1"/>
  <c r="W300" i="1"/>
  <c r="N300" i="1"/>
  <c r="W299" i="1"/>
  <c r="X299" i="1" s="1"/>
  <c r="N299" i="1"/>
  <c r="W298" i="1"/>
  <c r="X298" i="1" s="1"/>
  <c r="X297" i="1"/>
  <c r="X301" i="1" s="1"/>
  <c r="W297" i="1"/>
  <c r="N297" i="1"/>
  <c r="W296" i="1"/>
  <c r="X296" i="1" s="1"/>
  <c r="N296" i="1"/>
  <c r="W295" i="1"/>
  <c r="X295" i="1" s="1"/>
  <c r="N295" i="1"/>
  <c r="X294" i="1"/>
  <c r="W294" i="1"/>
  <c r="N294" i="1"/>
  <c r="X293" i="1"/>
  <c r="W293" i="1"/>
  <c r="N293" i="1"/>
  <c r="V289" i="1"/>
  <c r="V288" i="1"/>
  <c r="X287" i="1"/>
  <c r="X288" i="1" s="1"/>
  <c r="W287" i="1"/>
  <c r="N287" i="1"/>
  <c r="V285" i="1"/>
  <c r="X284" i="1"/>
  <c r="V284" i="1"/>
  <c r="X283" i="1"/>
  <c r="W283" i="1"/>
  <c r="N283" i="1"/>
  <c r="V281" i="1"/>
  <c r="V280" i="1"/>
  <c r="X279" i="1"/>
  <c r="W279" i="1"/>
  <c r="N279" i="1"/>
  <c r="W278" i="1"/>
  <c r="N278" i="1"/>
  <c r="V276" i="1"/>
  <c r="V275" i="1"/>
  <c r="W274" i="1"/>
  <c r="M477" i="1" s="1"/>
  <c r="N274" i="1"/>
  <c r="V271" i="1"/>
  <c r="W270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X262" i="1"/>
  <c r="W262" i="1"/>
  <c r="N262" i="1"/>
  <c r="W261" i="1"/>
  <c r="X261" i="1" s="1"/>
  <c r="X260" i="1"/>
  <c r="W260" i="1"/>
  <c r="N260" i="1"/>
  <c r="W259" i="1"/>
  <c r="W265" i="1" s="1"/>
  <c r="N259" i="1"/>
  <c r="W258" i="1"/>
  <c r="W266" i="1" s="1"/>
  <c r="N258" i="1"/>
  <c r="V255" i="1"/>
  <c r="V254" i="1"/>
  <c r="W253" i="1"/>
  <c r="X253" i="1" s="1"/>
  <c r="N253" i="1"/>
  <c r="W252" i="1"/>
  <c r="X252" i="1" s="1"/>
  <c r="N252" i="1"/>
  <c r="X251" i="1"/>
  <c r="X254" i="1" s="1"/>
  <c r="W251" i="1"/>
  <c r="N251" i="1"/>
  <c r="V249" i="1"/>
  <c r="V248" i="1"/>
  <c r="X247" i="1"/>
  <c r="W247" i="1"/>
  <c r="N247" i="1"/>
  <c r="X246" i="1"/>
  <c r="W246" i="1"/>
  <c r="W249" i="1" s="1"/>
  <c r="W245" i="1"/>
  <c r="X245" i="1" s="1"/>
  <c r="W243" i="1"/>
  <c r="V243" i="1"/>
  <c r="V242" i="1"/>
  <c r="X241" i="1"/>
  <c r="W241" i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X236" i="1" s="1"/>
  <c r="W227" i="1"/>
  <c r="N227" i="1"/>
  <c r="V225" i="1"/>
  <c r="V224" i="1"/>
  <c r="X223" i="1"/>
  <c r="W223" i="1"/>
  <c r="N223" i="1"/>
  <c r="X222" i="1"/>
  <c r="W222" i="1"/>
  <c r="N222" i="1"/>
  <c r="W221" i="1"/>
  <c r="X221" i="1" s="1"/>
  <c r="N221" i="1"/>
  <c r="W220" i="1"/>
  <c r="X220" i="1" s="1"/>
  <c r="N220" i="1"/>
  <c r="W218" i="1"/>
  <c r="V218" i="1"/>
  <c r="W217" i="1"/>
  <c r="V217" i="1"/>
  <c r="W216" i="1"/>
  <c r="X216" i="1" s="1"/>
  <c r="X217" i="1" s="1"/>
  <c r="N216" i="1"/>
  <c r="V214" i="1"/>
  <c r="V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W213" i="1" s="1"/>
  <c r="N202" i="1"/>
  <c r="W201" i="1"/>
  <c r="X201" i="1" s="1"/>
  <c r="N201" i="1"/>
  <c r="W200" i="1"/>
  <c r="X200" i="1" s="1"/>
  <c r="N200" i="1"/>
  <c r="X199" i="1"/>
  <c r="W199" i="1"/>
  <c r="N199" i="1"/>
  <c r="X198" i="1"/>
  <c r="W198" i="1"/>
  <c r="N198" i="1"/>
  <c r="V195" i="1"/>
  <c r="V194" i="1"/>
  <c r="W193" i="1"/>
  <c r="X193" i="1" s="1"/>
  <c r="N193" i="1"/>
  <c r="W192" i="1"/>
  <c r="N192" i="1"/>
  <c r="V190" i="1"/>
  <c r="V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X176" i="1"/>
  <c r="W176" i="1"/>
  <c r="N176" i="1"/>
  <c r="X175" i="1"/>
  <c r="W175" i="1"/>
  <c r="W174" i="1"/>
  <c r="X174" i="1" s="1"/>
  <c r="N174" i="1"/>
  <c r="X173" i="1"/>
  <c r="W173" i="1"/>
  <c r="W172" i="1"/>
  <c r="N172" i="1"/>
  <c r="V170" i="1"/>
  <c r="W169" i="1"/>
  <c r="V169" i="1"/>
  <c r="W168" i="1"/>
  <c r="X168" i="1" s="1"/>
  <c r="N168" i="1"/>
  <c r="W167" i="1"/>
  <c r="X167" i="1" s="1"/>
  <c r="N167" i="1"/>
  <c r="X166" i="1"/>
  <c r="W166" i="1"/>
  <c r="N166" i="1"/>
  <c r="W165" i="1"/>
  <c r="W170" i="1" s="1"/>
  <c r="N165" i="1"/>
  <c r="V163" i="1"/>
  <c r="V162" i="1"/>
  <c r="X161" i="1"/>
  <c r="W161" i="1"/>
  <c r="N161" i="1"/>
  <c r="W160" i="1"/>
  <c r="W162" i="1" s="1"/>
  <c r="V158" i="1"/>
  <c r="W157" i="1"/>
  <c r="V157" i="1"/>
  <c r="W156" i="1"/>
  <c r="X156" i="1" s="1"/>
  <c r="N156" i="1"/>
  <c r="X155" i="1"/>
  <c r="X157" i="1" s="1"/>
  <c r="W155" i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W143" i="1"/>
  <c r="W151" i="1" s="1"/>
  <c r="N143" i="1"/>
  <c r="V140" i="1"/>
  <c r="V139" i="1"/>
  <c r="X138" i="1"/>
  <c r="W138" i="1"/>
  <c r="N138" i="1"/>
  <c r="W137" i="1"/>
  <c r="W139" i="1" s="1"/>
  <c r="N137" i="1"/>
  <c r="X136" i="1"/>
  <c r="W136" i="1"/>
  <c r="N136" i="1"/>
  <c r="V132" i="1"/>
  <c r="W131" i="1"/>
  <c r="V131" i="1"/>
  <c r="X130" i="1"/>
  <c r="W130" i="1"/>
  <c r="N130" i="1"/>
  <c r="W129" i="1"/>
  <c r="X129" i="1" s="1"/>
  <c r="N129" i="1"/>
  <c r="X128" i="1"/>
  <c r="X131" i="1" s="1"/>
  <c r="W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4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W117" i="1" s="1"/>
  <c r="W106" i="1"/>
  <c r="X106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X93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W91" i="1" s="1"/>
  <c r="W84" i="1"/>
  <c r="X84" i="1" s="1"/>
  <c r="N84" i="1"/>
  <c r="X83" i="1"/>
  <c r="W83" i="1"/>
  <c r="W90" i="1" s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W81" i="1" s="1"/>
  <c r="V60" i="1"/>
  <c r="V59" i="1"/>
  <c r="X58" i="1"/>
  <c r="W58" i="1"/>
  <c r="X57" i="1"/>
  <c r="W57" i="1"/>
  <c r="N57" i="1"/>
  <c r="W56" i="1"/>
  <c r="X56" i="1" s="1"/>
  <c r="W55" i="1"/>
  <c r="W60" i="1" s="1"/>
  <c r="N55" i="1"/>
  <c r="W52" i="1"/>
  <c r="V52" i="1"/>
  <c r="V51" i="1"/>
  <c r="W50" i="1"/>
  <c r="X50" i="1" s="1"/>
  <c r="N50" i="1"/>
  <c r="X49" i="1"/>
  <c r="W49" i="1"/>
  <c r="W51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467" i="1" s="1"/>
  <c r="V23" i="1"/>
  <c r="W22" i="1"/>
  <c r="W469" i="1" s="1"/>
  <c r="N22" i="1"/>
  <c r="H10" i="1"/>
  <c r="A9" i="1"/>
  <c r="J9" i="1" s="1"/>
  <c r="D7" i="1"/>
  <c r="O6" i="1"/>
  <c r="N2" i="1"/>
  <c r="X51" i="1" l="1"/>
  <c r="X103" i="1"/>
  <c r="X116" i="1"/>
  <c r="A10" i="1"/>
  <c r="W59" i="1"/>
  <c r="W163" i="1"/>
  <c r="W374" i="1"/>
  <c r="X372" i="1"/>
  <c r="X373" i="1" s="1"/>
  <c r="W380" i="1"/>
  <c r="D477" i="1"/>
  <c r="F9" i="1"/>
  <c r="F10" i="1"/>
  <c r="X22" i="1"/>
  <c r="X23" i="1" s="1"/>
  <c r="X26" i="1"/>
  <c r="X32" i="1" s="1"/>
  <c r="W33" i="1"/>
  <c r="X63" i="1"/>
  <c r="X80" i="1" s="1"/>
  <c r="X85" i="1"/>
  <c r="X90" i="1" s="1"/>
  <c r="W104" i="1"/>
  <c r="X107" i="1"/>
  <c r="W116" i="1"/>
  <c r="G477" i="1"/>
  <c r="X137" i="1"/>
  <c r="X139" i="1" s="1"/>
  <c r="W140" i="1"/>
  <c r="W152" i="1"/>
  <c r="X160" i="1"/>
  <c r="X162" i="1" s="1"/>
  <c r="X202" i="1"/>
  <c r="W225" i="1"/>
  <c r="X248" i="1"/>
  <c r="X259" i="1"/>
  <c r="W275" i="1"/>
  <c r="W280" i="1"/>
  <c r="W281" i="1"/>
  <c r="X278" i="1"/>
  <c r="X280" i="1" s="1"/>
  <c r="W284" i="1"/>
  <c r="W285" i="1"/>
  <c r="W301" i="1"/>
  <c r="N477" i="1"/>
  <c r="W302" i="1"/>
  <c r="W307" i="1"/>
  <c r="W312" i="1"/>
  <c r="X310" i="1"/>
  <c r="X311" i="1" s="1"/>
  <c r="O477" i="1"/>
  <c r="X319" i="1"/>
  <c r="X323" i="1" s="1"/>
  <c r="W324" i="1"/>
  <c r="W335" i="1"/>
  <c r="X378" i="1"/>
  <c r="X380" i="1" s="1"/>
  <c r="R477" i="1"/>
  <c r="W420" i="1"/>
  <c r="W434" i="1"/>
  <c r="W450" i="1"/>
  <c r="X448" i="1"/>
  <c r="X450" i="1" s="1"/>
  <c r="W461" i="1"/>
  <c r="W460" i="1"/>
  <c r="T477" i="1"/>
  <c r="W466" i="1"/>
  <c r="X464" i="1"/>
  <c r="X465" i="1" s="1"/>
  <c r="H477" i="1"/>
  <c r="X151" i="1"/>
  <c r="W190" i="1"/>
  <c r="X172" i="1"/>
  <c r="X189" i="1" s="1"/>
  <c r="X433" i="1"/>
  <c r="V471" i="1"/>
  <c r="W24" i="1"/>
  <c r="W103" i="1"/>
  <c r="W125" i="1"/>
  <c r="W189" i="1"/>
  <c r="W194" i="1"/>
  <c r="W195" i="1"/>
  <c r="X192" i="1"/>
  <c r="X194" i="1" s="1"/>
  <c r="J477" i="1"/>
  <c r="W214" i="1"/>
  <c r="X224" i="1"/>
  <c r="W254" i="1"/>
  <c r="L477" i="1"/>
  <c r="X258" i="1"/>
  <c r="X265" i="1" s="1"/>
  <c r="W373" i="1"/>
  <c r="X419" i="1"/>
  <c r="S477" i="1"/>
  <c r="W445" i="1"/>
  <c r="B477" i="1"/>
  <c r="W468" i="1"/>
  <c r="W470" i="1" s="1"/>
  <c r="E477" i="1"/>
  <c r="H9" i="1"/>
  <c r="W23" i="1"/>
  <c r="C477" i="1"/>
  <c r="X55" i="1"/>
  <c r="X59" i="1" s="1"/>
  <c r="W80" i="1"/>
  <c r="X119" i="1"/>
  <c r="X124" i="1" s="1"/>
  <c r="F477" i="1"/>
  <c r="W132" i="1"/>
  <c r="I477" i="1"/>
  <c r="W158" i="1"/>
  <c r="X165" i="1"/>
  <c r="X169" i="1" s="1"/>
  <c r="X213" i="1"/>
  <c r="W237" i="1"/>
  <c r="W236" i="1"/>
  <c r="W242" i="1"/>
  <c r="X239" i="1"/>
  <c r="X242" i="1" s="1"/>
  <c r="W255" i="1"/>
  <c r="W276" i="1"/>
  <c r="X274" i="1"/>
  <c r="X275" i="1" s="1"/>
  <c r="W288" i="1"/>
  <c r="W289" i="1"/>
  <c r="W316" i="1"/>
  <c r="X314" i="1"/>
  <c r="X315" i="1" s="1"/>
  <c r="W336" i="1"/>
  <c r="P477" i="1"/>
  <c r="W362" i="1"/>
  <c r="W363" i="1"/>
  <c r="X349" i="1"/>
  <c r="X362" i="1" s="1"/>
  <c r="W385" i="1"/>
  <c r="X383" i="1"/>
  <c r="X385" i="1" s="1"/>
  <c r="X401" i="1"/>
  <c r="W433" i="1"/>
  <c r="X443" i="1"/>
  <c r="X445" i="1" s="1"/>
  <c r="W455" i="1"/>
  <c r="Q477" i="1"/>
  <c r="W224" i="1"/>
  <c r="W248" i="1"/>
  <c r="W401" i="1"/>
  <c r="W419" i="1"/>
  <c r="W456" i="1"/>
  <c r="X268" i="1"/>
  <c r="X270" i="1" s="1"/>
  <c r="X326" i="1"/>
  <c r="X328" i="1" s="1"/>
  <c r="X344" i="1"/>
  <c r="X346" i="1" s="1"/>
  <c r="W347" i="1"/>
  <c r="X436" i="1"/>
  <c r="X438" i="1" s="1"/>
  <c r="X453" i="1"/>
  <c r="X455" i="1" s="1"/>
  <c r="W471" i="1" l="1"/>
  <c r="X472" i="1"/>
  <c r="W467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<sst xmlns="http://schemas.openxmlformats.org/spreadsheetml/2006/main" count="1993" uniqueCount="686">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</sst>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4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3" t="s">
        <v>0</v>
      </c>
      <c r="E1" s="414"/>
      <c r="F1" s="414"/>
      <c r="G1" s="12" t="s">
        <v>1</v>
      </c>
      <c r="H1" s="413" t="s">
        <v>2</v>
      </c>
      <c r="I1" s="414"/>
      <c r="J1" s="414"/>
      <c r="K1" s="414"/>
      <c r="L1" s="414"/>
      <c r="M1" s="414"/>
      <c r="N1" s="414"/>
      <c r="O1" s="414"/>
      <c r="P1" s="648" t="s">
        <v>3</v>
      </c>
      <c r="Q1" s="414"/>
      <c r="R1" s="41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46" t="s">
        <v>8</v>
      </c>
      <c r="B5" s="346"/>
      <c r="C5" s="347"/>
      <c r="D5" s="349"/>
      <c r="E5" s="351"/>
      <c r="F5" s="605" t="s">
        <v>9</v>
      </c>
      <c r="G5" s="347"/>
      <c r="H5" s="349" t="s">
        <v>685</v>
      </c>
      <c r="I5" s="350"/>
      <c r="J5" s="350"/>
      <c r="K5" s="350"/>
      <c r="L5" s="351"/>
      <c r="N5" s="24" t="s">
        <v>10</v>
      </c>
      <c r="O5" s="543">
        <v>45255</v>
      </c>
      <c r="P5" s="400"/>
      <c r="R5" s="631" t="s">
        <v>11</v>
      </c>
      <c r="S5" s="373"/>
      <c r="T5" s="486" t="s">
        <v>12</v>
      </c>
      <c r="U5" s="400"/>
      <c r="Z5" s="51"/>
      <c r="AA5" s="51"/>
      <c r="AB5" s="51"/>
    </row>
    <row r="6" spans="1:29" s="310" customFormat="1" ht="24" customHeight="1" x14ac:dyDescent="0.2">
      <c r="A6" s="446" t="s">
        <v>13</v>
      </c>
      <c r="B6" s="346"/>
      <c r="C6" s="347"/>
      <c r="D6" s="577" t="s">
        <v>14</v>
      </c>
      <c r="E6" s="578"/>
      <c r="F6" s="578"/>
      <c r="G6" s="578"/>
      <c r="H6" s="578"/>
      <c r="I6" s="578"/>
      <c r="J6" s="578"/>
      <c r="K6" s="578"/>
      <c r="L6" s="400"/>
      <c r="N6" s="24" t="s">
        <v>15</v>
      </c>
      <c r="O6" s="428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2" t="s">
        <v>16</v>
      </c>
      <c r="S6" s="373"/>
      <c r="T6" s="490" t="s">
        <v>17</v>
      </c>
      <c r="U6" s="362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12" t="str">
        <f>IFERROR(VLOOKUP(DeliveryAddress,Table,3,0),1)</f>
        <v>2</v>
      </c>
      <c r="E7" s="513"/>
      <c r="F7" s="513"/>
      <c r="G7" s="513"/>
      <c r="H7" s="513"/>
      <c r="I7" s="513"/>
      <c r="J7" s="513"/>
      <c r="K7" s="513"/>
      <c r="L7" s="514"/>
      <c r="N7" s="24"/>
      <c r="O7" s="42"/>
      <c r="P7" s="42"/>
      <c r="R7" s="321"/>
      <c r="S7" s="373"/>
      <c r="T7" s="491"/>
      <c r="U7" s="492"/>
      <c r="Z7" s="51"/>
      <c r="AA7" s="51"/>
      <c r="AB7" s="51"/>
    </row>
    <row r="8" spans="1:29" s="310" customFormat="1" ht="25.5" customHeight="1" x14ac:dyDescent="0.2">
      <c r="A8" s="641" t="s">
        <v>18</v>
      </c>
      <c r="B8" s="323"/>
      <c r="C8" s="324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19</v>
      </c>
      <c r="O8" s="399">
        <v>0.45833333333333331</v>
      </c>
      <c r="P8" s="400"/>
      <c r="R8" s="321"/>
      <c r="S8" s="373"/>
      <c r="T8" s="491"/>
      <c r="U8" s="492"/>
      <c r="Z8" s="51"/>
      <c r="AA8" s="51"/>
      <c r="AB8" s="51"/>
    </row>
    <row r="9" spans="1:29" s="310" customFormat="1" ht="39.950000000000003" customHeight="1" x14ac:dyDescent="0.2">
      <c r="A9" s="4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5"/>
      <c r="E9" s="330"/>
      <c r="F9" s="4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43"/>
      <c r="P9" s="400"/>
      <c r="R9" s="321"/>
      <c r="S9" s="373"/>
      <c r="T9" s="493"/>
      <c r="U9" s="494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5"/>
      <c r="E10" s="330"/>
      <c r="F10" s="4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5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400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400"/>
      <c r="S11" s="24" t="s">
        <v>26</v>
      </c>
      <c r="T11" s="579" t="s">
        <v>27</v>
      </c>
      <c r="U11" s="580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3" t="s">
        <v>28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7"/>
      <c r="N12" s="24" t="s">
        <v>29</v>
      </c>
      <c r="O12" s="572"/>
      <c r="P12" s="514"/>
      <c r="Q12" s="23"/>
      <c r="S12" s="24"/>
      <c r="T12" s="414"/>
      <c r="U12" s="321"/>
      <c r="Z12" s="51"/>
      <c r="AA12" s="51"/>
      <c r="AB12" s="51"/>
    </row>
    <row r="13" spans="1:29" s="310" customFormat="1" ht="23.25" customHeight="1" x14ac:dyDescent="0.2">
      <c r="A13" s="603" t="s">
        <v>30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7"/>
      <c r="M13" s="26"/>
      <c r="N13" s="26" t="s">
        <v>31</v>
      </c>
      <c r="O13" s="579"/>
      <c r="P13" s="580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3" t="s">
        <v>32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7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9" t="s">
        <v>33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7"/>
      <c r="N15" s="473" t="s">
        <v>34</v>
      </c>
      <c r="O15" s="414"/>
      <c r="P15" s="414"/>
      <c r="Q15" s="414"/>
      <c r="R15" s="41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4"/>
      <c r="O16" s="474"/>
      <c r="P16" s="474"/>
      <c r="Q16" s="474"/>
      <c r="R16" s="47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60" t="s">
        <v>37</v>
      </c>
      <c r="D17" s="353" t="s">
        <v>38</v>
      </c>
      <c r="E17" s="421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20"/>
      <c r="P17" s="420"/>
      <c r="Q17" s="420"/>
      <c r="R17" s="421"/>
      <c r="S17" s="640" t="s">
        <v>48</v>
      </c>
      <c r="T17" s="347"/>
      <c r="U17" s="353" t="s">
        <v>49</v>
      </c>
      <c r="V17" s="353" t="s">
        <v>50</v>
      </c>
      <c r="W17" s="366" t="s">
        <v>51</v>
      </c>
      <c r="X17" s="353" t="s">
        <v>52</v>
      </c>
      <c r="Y17" s="383" t="s">
        <v>53</v>
      </c>
      <c r="Z17" s="383" t="s">
        <v>54</v>
      </c>
      <c r="AA17" s="383" t="s">
        <v>55</v>
      </c>
      <c r="AB17" s="384"/>
      <c r="AC17" s="385"/>
      <c r="AD17" s="449"/>
      <c r="BA17" s="376" t="s">
        <v>56</v>
      </c>
    </row>
    <row r="18" spans="1:53" ht="14.25" customHeight="1" x14ac:dyDescent="0.2">
      <c r="A18" s="354"/>
      <c r="B18" s="354"/>
      <c r="C18" s="354"/>
      <c r="D18" s="422"/>
      <c r="E18" s="424"/>
      <c r="F18" s="354"/>
      <c r="G18" s="354"/>
      <c r="H18" s="354"/>
      <c r="I18" s="354"/>
      <c r="J18" s="354"/>
      <c r="K18" s="354"/>
      <c r="L18" s="354"/>
      <c r="M18" s="354"/>
      <c r="N18" s="422"/>
      <c r="O18" s="423"/>
      <c r="P18" s="423"/>
      <c r="Q18" s="423"/>
      <c r="R18" s="424"/>
      <c r="S18" s="309" t="s">
        <v>57</v>
      </c>
      <c r="T18" s="309" t="s">
        <v>58</v>
      </c>
      <c r="U18" s="354"/>
      <c r="V18" s="354"/>
      <c r="W18" s="367"/>
      <c r="X18" s="354"/>
      <c r="Y18" s="546"/>
      <c r="Z18" s="546"/>
      <c r="AA18" s="386"/>
      <c r="AB18" s="387"/>
      <c r="AC18" s="388"/>
      <c r="AD18" s="450"/>
      <c r="BA18" s="321"/>
    </row>
    <row r="19" spans="1:53" ht="27.75" customHeight="1" x14ac:dyDescent="0.2">
      <c r="A19" s="327" t="s">
        <v>59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48"/>
      <c r="Z19" s="48"/>
    </row>
    <row r="20" spans="1:53" ht="16.5" customHeight="1" x14ac:dyDescent="0.25">
      <c r="A20" s="320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7"/>
      <c r="Z20" s="307"/>
    </row>
    <row r="21" spans="1:53" ht="14.25" customHeight="1" x14ac:dyDescent="0.25">
      <c r="A21" s="339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6"/>
      <c r="N23" s="322" t="s">
        <v>66</v>
      </c>
      <c r="O23" s="323"/>
      <c r="P23" s="323"/>
      <c r="Q23" s="323"/>
      <c r="R23" s="323"/>
      <c r="S23" s="323"/>
      <c r="T23" s="324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6"/>
      <c r="N24" s="322" t="s">
        <v>66</v>
      </c>
      <c r="O24" s="323"/>
      <c r="P24" s="323"/>
      <c r="Q24" s="323"/>
      <c r="R24" s="323"/>
      <c r="S24" s="323"/>
      <c r="T24" s="324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9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9">
        <v>4607091383935</v>
      </c>
      <c r="E28" s="318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7"/>
      <c r="P28" s="317"/>
      <c r="Q28" s="317"/>
      <c r="R28" s="318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9">
        <v>4680115881853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9">
        <v>4607091383911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9">
        <v>4607091388244</v>
      </c>
      <c r="E31" s="318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6"/>
      <c r="N32" s="322" t="s">
        <v>66</v>
      </c>
      <c r="O32" s="323"/>
      <c r="P32" s="323"/>
      <c r="Q32" s="323"/>
      <c r="R32" s="323"/>
      <c r="S32" s="323"/>
      <c r="T32" s="324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6"/>
      <c r="N33" s="322" t="s">
        <v>66</v>
      </c>
      <c r="O33" s="323"/>
      <c r="P33" s="323"/>
      <c r="Q33" s="323"/>
      <c r="R33" s="323"/>
      <c r="S33" s="323"/>
      <c r="T33" s="324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9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9">
        <v>4607091388503</v>
      </c>
      <c r="E35" s="318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7"/>
      <c r="P35" s="317"/>
      <c r="Q35" s="317"/>
      <c r="R35" s="318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6"/>
      <c r="N36" s="322" t="s">
        <v>66</v>
      </c>
      <c r="O36" s="323"/>
      <c r="P36" s="323"/>
      <c r="Q36" s="323"/>
      <c r="R36" s="323"/>
      <c r="S36" s="323"/>
      <c r="T36" s="324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6"/>
      <c r="N37" s="322" t="s">
        <v>66</v>
      </c>
      <c r="O37" s="323"/>
      <c r="P37" s="323"/>
      <c r="Q37" s="323"/>
      <c r="R37" s="323"/>
      <c r="S37" s="323"/>
      <c r="T37" s="324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9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9">
        <v>4607091388282</v>
      </c>
      <c r="E39" s="318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7"/>
      <c r="P39" s="317"/>
      <c r="Q39" s="317"/>
      <c r="R39" s="318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6"/>
      <c r="N40" s="322" t="s">
        <v>66</v>
      </c>
      <c r="O40" s="323"/>
      <c r="P40" s="323"/>
      <c r="Q40" s="323"/>
      <c r="R40" s="323"/>
      <c r="S40" s="323"/>
      <c r="T40" s="324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6"/>
      <c r="N41" s="322" t="s">
        <v>66</v>
      </c>
      <c r="O41" s="323"/>
      <c r="P41" s="323"/>
      <c r="Q41" s="323"/>
      <c r="R41" s="323"/>
      <c r="S41" s="323"/>
      <c r="T41" s="324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9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9">
        <v>4607091389111</v>
      </c>
      <c r="E43" s="318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7"/>
      <c r="P43" s="317"/>
      <c r="Q43" s="317"/>
      <c r="R43" s="318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6"/>
      <c r="N44" s="322" t="s">
        <v>66</v>
      </c>
      <c r="O44" s="323"/>
      <c r="P44" s="323"/>
      <c r="Q44" s="323"/>
      <c r="R44" s="323"/>
      <c r="S44" s="323"/>
      <c r="T44" s="324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6"/>
      <c r="N45" s="322" t="s">
        <v>66</v>
      </c>
      <c r="O45" s="323"/>
      <c r="P45" s="323"/>
      <c r="Q45" s="323"/>
      <c r="R45" s="323"/>
      <c r="S45" s="323"/>
      <c r="T45" s="324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27" t="s">
        <v>93</v>
      </c>
      <c r="B46" s="328"/>
      <c r="C46" s="328"/>
      <c r="D46" s="328"/>
      <c r="E46" s="328"/>
      <c r="F46" s="328"/>
      <c r="G46" s="328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48"/>
      <c r="Z46" s="48"/>
    </row>
    <row r="47" spans="1:53" ht="16.5" customHeight="1" x14ac:dyDescent="0.25">
      <c r="A47" s="320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7"/>
      <c r="Z47" s="307"/>
    </row>
    <row r="48" spans="1:53" ht="14.25" customHeight="1" x14ac:dyDescent="0.25">
      <c r="A48" s="339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9">
        <v>4680115881440</v>
      </c>
      <c r="E49" s="318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7"/>
      <c r="P49" s="317"/>
      <c r="Q49" s="317"/>
      <c r="R49" s="318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9">
        <v>4680115881433</v>
      </c>
      <c r="E50" s="318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5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6"/>
      <c r="N51" s="322" t="s">
        <v>66</v>
      </c>
      <c r="O51" s="323"/>
      <c r="P51" s="323"/>
      <c r="Q51" s="323"/>
      <c r="R51" s="323"/>
      <c r="S51" s="323"/>
      <c r="T51" s="324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6"/>
      <c r="N52" s="322" t="s">
        <v>66</v>
      </c>
      <c r="O52" s="323"/>
      <c r="P52" s="323"/>
      <c r="Q52" s="323"/>
      <c r="R52" s="323"/>
      <c r="S52" s="323"/>
      <c r="T52" s="324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20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7"/>
      <c r="Z53" s="307"/>
    </row>
    <row r="54" spans="1:53" ht="14.25" customHeight="1" x14ac:dyDescent="0.25">
      <c r="A54" s="339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9">
        <v>4680115881426</v>
      </c>
      <c r="E55" s="318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7"/>
      <c r="P55" s="317"/>
      <c r="Q55" s="317"/>
      <c r="R55" s="318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9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60" t="s">
        <v>108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9">
        <v>4680115881419</v>
      </c>
      <c r="E57" s="318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9">
        <v>4680115881525</v>
      </c>
      <c r="E58" s="318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6" t="s">
        <v>113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5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6"/>
      <c r="N59" s="322" t="s">
        <v>66</v>
      </c>
      <c r="O59" s="323"/>
      <c r="P59" s="323"/>
      <c r="Q59" s="323"/>
      <c r="R59" s="323"/>
      <c r="S59" s="323"/>
      <c r="T59" s="324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6"/>
      <c r="N60" s="322" t="s">
        <v>66</v>
      </c>
      <c r="O60" s="323"/>
      <c r="P60" s="323"/>
      <c r="Q60" s="323"/>
      <c r="R60" s="323"/>
      <c r="S60" s="323"/>
      <c r="T60" s="324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20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7"/>
      <c r="Z61" s="307"/>
    </row>
    <row r="62" spans="1:53" ht="14.25" customHeight="1" x14ac:dyDescent="0.25">
      <c r="A62" s="339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9">
        <v>4607091382945</v>
      </c>
      <c r="E63" s="318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9" t="s">
        <v>116</v>
      </c>
      <c r="O63" s="317"/>
      <c r="P63" s="317"/>
      <c r="Q63" s="317"/>
      <c r="R63" s="318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9">
        <v>4607091385670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1" t="s">
        <v>120</v>
      </c>
      <c r="O64" s="317"/>
      <c r="P64" s="317"/>
      <c r="Q64" s="317"/>
      <c r="R64" s="318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9">
        <v>4680115881327</v>
      </c>
      <c r="E65" s="318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41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7"/>
      <c r="P65" s="317"/>
      <c r="Q65" s="317"/>
      <c r="R65" s="318"/>
      <c r="S65" s="34"/>
      <c r="T65" s="34"/>
      <c r="U65" s="35" t="s">
        <v>65</v>
      </c>
      <c r="V65" s="312">
        <v>420</v>
      </c>
      <c r="W65" s="313">
        <f t="shared" si="2"/>
        <v>421.20000000000005</v>
      </c>
      <c r="X65" s="36">
        <f>IFERROR(IF(W65=0,"",ROUNDUP(W65/H65,0)*0.02175),"")</f>
        <v>0.84824999999999995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9">
        <v>4680115882133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62" t="s">
        <v>126</v>
      </c>
      <c r="O66" s="317"/>
      <c r="P66" s="317"/>
      <c r="Q66" s="317"/>
      <c r="R66" s="318"/>
      <c r="S66" s="34"/>
      <c r="T66" s="34"/>
      <c r="U66" s="35" t="s">
        <v>65</v>
      </c>
      <c r="V66" s="312">
        <v>100</v>
      </c>
      <c r="W66" s="313">
        <f t="shared" si="2"/>
        <v>100.8</v>
      </c>
      <c r="X66" s="36">
        <f>IFERROR(IF(W66=0,"",ROUNDUP(W66/H66,0)*0.02175),"")</f>
        <v>0.19574999999999998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9">
        <v>4607091382952</v>
      </c>
      <c r="E67" s="318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19">
        <v>4607091385687</v>
      </c>
      <c r="E68" s="318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19">
        <v>4680115882539</v>
      </c>
      <c r="E69" s="318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59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9">
        <v>4607091384604</v>
      </c>
      <c r="E70" s="318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2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9">
        <v>4680115880283</v>
      </c>
      <c r="E71" s="318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9">
        <v>4680115881518</v>
      </c>
      <c r="E72" s="318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2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9">
        <v>4680115881303</v>
      </c>
      <c r="E73" s="318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4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19">
        <v>4680115882577</v>
      </c>
      <c r="E74" s="318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8" t="s">
        <v>143</v>
      </c>
      <c r="O74" s="317"/>
      <c r="P74" s="317"/>
      <c r="Q74" s="317"/>
      <c r="R74" s="318"/>
      <c r="S74" s="34"/>
      <c r="T74" s="34"/>
      <c r="U74" s="35" t="s">
        <v>65</v>
      </c>
      <c r="V74" s="312">
        <v>26</v>
      </c>
      <c r="W74" s="313">
        <f t="shared" si="2"/>
        <v>28.8</v>
      </c>
      <c r="X74" s="36">
        <f>IFERROR(IF(W74=0,"",ROUNDUP(W74/H74,0)*0.00753),"")</f>
        <v>6.7769999999999997E-2</v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19">
        <v>4680115882720</v>
      </c>
      <c r="E75" s="318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401" t="s">
        <v>146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19">
        <v>4607091388466</v>
      </c>
      <c r="E76" s="318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48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19">
        <v>4680115880269</v>
      </c>
      <c r="E77" s="318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49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19">
        <v>4680115880429</v>
      </c>
      <c r="E78" s="318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4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27</v>
      </c>
      <c r="W78" s="313">
        <f t="shared" si="2"/>
        <v>27</v>
      </c>
      <c r="X78" s="36">
        <f>IFERROR(IF(W78=0,"",ROUNDUP(W78/H78,0)*0.00937),"")</f>
        <v>5.6219999999999999E-2</v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19">
        <v>4680115881457</v>
      </c>
      <c r="E79" s="318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5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6"/>
      <c r="N80" s="322" t="s">
        <v>66</v>
      </c>
      <c r="O80" s="323"/>
      <c r="P80" s="323"/>
      <c r="Q80" s="323"/>
      <c r="R80" s="323"/>
      <c r="S80" s="323"/>
      <c r="T80" s="324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61.942460317460316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63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1.1679899999999999</v>
      </c>
      <c r="Y80" s="315"/>
      <c r="Z80" s="315"/>
    </row>
    <row r="81" spans="1:53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6"/>
      <c r="N81" s="322" t="s">
        <v>66</v>
      </c>
      <c r="O81" s="323"/>
      <c r="P81" s="323"/>
      <c r="Q81" s="323"/>
      <c r="R81" s="323"/>
      <c r="S81" s="323"/>
      <c r="T81" s="324"/>
      <c r="U81" s="37" t="s">
        <v>65</v>
      </c>
      <c r="V81" s="314">
        <f>IFERROR(SUM(V63:V79),"0")</f>
        <v>573</v>
      </c>
      <c r="W81" s="314">
        <f>IFERROR(SUM(W63:W79),"0")</f>
        <v>577.79999999999995</v>
      </c>
      <c r="X81" s="37"/>
      <c r="Y81" s="315"/>
      <c r="Z81" s="315"/>
    </row>
    <row r="82" spans="1:53" ht="14.25" customHeight="1" x14ac:dyDescent="0.25">
      <c r="A82" s="339" t="s">
        <v>95</v>
      </c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19">
        <v>4607091384789</v>
      </c>
      <c r="E83" s="318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33" t="s">
        <v>157</v>
      </c>
      <c r="O83" s="317"/>
      <c r="P83" s="317"/>
      <c r="Q83" s="317"/>
      <c r="R83" s="318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19">
        <v>4680115881488</v>
      </c>
      <c r="E84" s="318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7"/>
      <c r="P84" s="317"/>
      <c r="Q84" s="317"/>
      <c r="R84" s="318"/>
      <c r="S84" s="34"/>
      <c r="T84" s="34"/>
      <c r="U84" s="35" t="s">
        <v>65</v>
      </c>
      <c r="V84" s="312">
        <v>60</v>
      </c>
      <c r="W84" s="313">
        <f t="shared" si="4"/>
        <v>64.800000000000011</v>
      </c>
      <c r="X84" s="36">
        <f>IFERROR(IF(W84=0,"",ROUNDUP(W84/H84,0)*0.02175),"")</f>
        <v>0.1305</v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19">
        <v>4607091384765</v>
      </c>
      <c r="E85" s="318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35" t="s">
        <v>162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19">
        <v>4680115882751</v>
      </c>
      <c r="E86" s="318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7" t="s">
        <v>165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19">
        <v>4680115882775</v>
      </c>
      <c r="E87" s="318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502" t="s">
        <v>169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19">
        <v>4680115880658</v>
      </c>
      <c r="E88" s="318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19">
        <v>4607091381962</v>
      </c>
      <c r="E89" s="318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5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6"/>
      <c r="N90" s="322" t="s">
        <v>66</v>
      </c>
      <c r="O90" s="323"/>
      <c r="P90" s="323"/>
      <c r="Q90" s="323"/>
      <c r="R90" s="323"/>
      <c r="S90" s="323"/>
      <c r="T90" s="324"/>
      <c r="U90" s="37" t="s">
        <v>67</v>
      </c>
      <c r="V90" s="314">
        <f>IFERROR(V83/H83,"0")+IFERROR(V84/H84,"0")+IFERROR(V85/H85,"0")+IFERROR(V86/H86,"0")+IFERROR(V87/H87,"0")+IFERROR(V88/H88,"0")+IFERROR(V89/H89,"0")</f>
        <v>5.5555555555555554</v>
      </c>
      <c r="W90" s="314">
        <f>IFERROR(W83/H83,"0")+IFERROR(W84/H84,"0")+IFERROR(W85/H85,"0")+IFERROR(W86/H86,"0")+IFERROR(W87/H87,"0")+IFERROR(W88/H88,"0")+IFERROR(W89/H89,"0")</f>
        <v>6.0000000000000009</v>
      </c>
      <c r="X90" s="314">
        <f>IFERROR(IF(X83="",0,X83),"0")+IFERROR(IF(X84="",0,X84),"0")+IFERROR(IF(X85="",0,X85),"0")+IFERROR(IF(X86="",0,X86),"0")+IFERROR(IF(X87="",0,X87),"0")+IFERROR(IF(X88="",0,X88),"0")+IFERROR(IF(X89="",0,X89),"0")</f>
        <v>0.1305</v>
      </c>
      <c r="Y90" s="315"/>
      <c r="Z90" s="315"/>
    </row>
    <row r="91" spans="1:53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6"/>
      <c r="N91" s="322" t="s">
        <v>66</v>
      </c>
      <c r="O91" s="323"/>
      <c r="P91" s="323"/>
      <c r="Q91" s="323"/>
      <c r="R91" s="323"/>
      <c r="S91" s="323"/>
      <c r="T91" s="324"/>
      <c r="U91" s="37" t="s">
        <v>65</v>
      </c>
      <c r="V91" s="314">
        <f>IFERROR(SUM(V83:V89),"0")</f>
        <v>60</v>
      </c>
      <c r="W91" s="314">
        <f>IFERROR(SUM(W83:W89),"0")</f>
        <v>64.800000000000011</v>
      </c>
      <c r="X91" s="37"/>
      <c r="Y91" s="315"/>
      <c r="Z91" s="315"/>
    </row>
    <row r="92" spans="1:53" ht="14.25" customHeight="1" x14ac:dyDescent="0.25">
      <c r="A92" s="339" t="s">
        <v>60</v>
      </c>
      <c r="B92" s="321"/>
      <c r="C92" s="321"/>
      <c r="D92" s="321"/>
      <c r="E92" s="321"/>
      <c r="F92" s="321"/>
      <c r="G92" s="321"/>
      <c r="H92" s="321"/>
      <c r="I92" s="321"/>
      <c r="J92" s="321"/>
      <c r="K92" s="321"/>
      <c r="L92" s="321"/>
      <c r="M92" s="321"/>
      <c r="N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19">
        <v>4607091387667</v>
      </c>
      <c r="E93" s="318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7"/>
      <c r="P93" s="317"/>
      <c r="Q93" s="317"/>
      <c r="R93" s="318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19">
        <v>4607091387636</v>
      </c>
      <c r="E94" s="318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19">
        <v>4607091384727</v>
      </c>
      <c r="E95" s="318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19">
        <v>4607091386745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19">
        <v>4607091382426</v>
      </c>
      <c r="E97" s="318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19">
        <v>4607091386547</v>
      </c>
      <c r="E98" s="318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5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19">
        <v>4607091384734</v>
      </c>
      <c r="E99" s="318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47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19">
        <v>4607091382464</v>
      </c>
      <c r="E100" s="318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3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19">
        <v>4680115883444</v>
      </c>
      <c r="E101" s="318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3" t="s">
        <v>192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19">
        <v>4680115883444</v>
      </c>
      <c r="E102" s="318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4" t="s">
        <v>192</v>
      </c>
      <c r="O102" s="317"/>
      <c r="P102" s="317"/>
      <c r="Q102" s="317"/>
      <c r="R102" s="318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5"/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6"/>
      <c r="N103" s="322" t="s">
        <v>66</v>
      </c>
      <c r="O103" s="323"/>
      <c r="P103" s="323"/>
      <c r="Q103" s="323"/>
      <c r="R103" s="323"/>
      <c r="S103" s="323"/>
      <c r="T103" s="324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321"/>
      <c r="L104" s="321"/>
      <c r="M104" s="326"/>
      <c r="N104" s="322" t="s">
        <v>66</v>
      </c>
      <c r="O104" s="323"/>
      <c r="P104" s="323"/>
      <c r="Q104" s="323"/>
      <c r="R104" s="323"/>
      <c r="S104" s="323"/>
      <c r="T104" s="324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9" t="s">
        <v>68</v>
      </c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19">
        <v>4607091386967</v>
      </c>
      <c r="E106" s="318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57" t="s">
        <v>196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19">
        <v>4607091386967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8" t="s">
        <v>198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150</v>
      </c>
      <c r="W107" s="313">
        <f t="shared" si="6"/>
        <v>151.20000000000002</v>
      </c>
      <c r="X107" s="36">
        <f>IFERROR(IF(W107=0,"",ROUNDUP(W107/H107,0)*0.02175),"")</f>
        <v>0.39149999999999996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19">
        <v>4607091385304</v>
      </c>
      <c r="E108" s="318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2" t="s">
        <v>201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19">
        <v>4607091386264</v>
      </c>
      <c r="E109" s="318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19">
        <v>4680115882584</v>
      </c>
      <c r="E110" s="318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02" t="s">
        <v>206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3.3</v>
      </c>
      <c r="W110" s="313">
        <f t="shared" si="6"/>
        <v>5.28</v>
      </c>
      <c r="X110" s="36">
        <f>IFERROR(IF(W110=0,"",ROUNDUP(W110/H110,0)*0.00753),"")</f>
        <v>1.506E-2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19">
        <v>4607091385731</v>
      </c>
      <c r="E111" s="318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548" t="s">
        <v>209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94.5</v>
      </c>
      <c r="W111" s="313">
        <f t="shared" si="6"/>
        <v>94.5</v>
      </c>
      <c r="X111" s="36">
        <f>IFERROR(IF(W111=0,"",ROUNDUP(W111/H111,0)*0.00753),"")</f>
        <v>0.26355000000000001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19">
        <v>4680115880214</v>
      </c>
      <c r="E112" s="318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56" t="s">
        <v>212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19">
        <v>4680115880894</v>
      </c>
      <c r="E113" s="318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379" t="s">
        <v>215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19">
        <v>4607091385427</v>
      </c>
      <c r="E114" s="318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7"/>
      <c r="P114" s="317"/>
      <c r="Q114" s="317"/>
      <c r="R114" s="318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19">
        <v>4680115882645</v>
      </c>
      <c r="E115" s="318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6" t="s">
        <v>220</v>
      </c>
      <c r="O115" s="317"/>
      <c r="P115" s="317"/>
      <c r="Q115" s="317"/>
      <c r="R115" s="318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5"/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6"/>
      <c r="N116" s="322" t="s">
        <v>66</v>
      </c>
      <c r="O116" s="323"/>
      <c r="P116" s="323"/>
      <c r="Q116" s="323"/>
      <c r="R116" s="323"/>
      <c r="S116" s="323"/>
      <c r="T116" s="324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54.107142857142861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55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0.67010999999999998</v>
      </c>
      <c r="Y116" s="315"/>
      <c r="Z116" s="315"/>
    </row>
    <row r="117" spans="1:53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6"/>
      <c r="N117" s="322" t="s">
        <v>66</v>
      </c>
      <c r="O117" s="323"/>
      <c r="P117" s="323"/>
      <c r="Q117" s="323"/>
      <c r="R117" s="323"/>
      <c r="S117" s="323"/>
      <c r="T117" s="324"/>
      <c r="U117" s="37" t="s">
        <v>65</v>
      </c>
      <c r="V117" s="314">
        <f>IFERROR(SUM(V106:V115),"0")</f>
        <v>247.8</v>
      </c>
      <c r="W117" s="314">
        <f>IFERROR(SUM(W106:W115),"0")</f>
        <v>250.98000000000002</v>
      </c>
      <c r="X117" s="37"/>
      <c r="Y117" s="315"/>
      <c r="Z117" s="315"/>
    </row>
    <row r="118" spans="1:53" ht="14.25" customHeight="1" x14ac:dyDescent="0.25">
      <c r="A118" s="339" t="s">
        <v>221</v>
      </c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21"/>
      <c r="P118" s="321"/>
      <c r="Q118" s="321"/>
      <c r="R118" s="321"/>
      <c r="S118" s="321"/>
      <c r="T118" s="321"/>
      <c r="U118" s="321"/>
      <c r="V118" s="321"/>
      <c r="W118" s="321"/>
      <c r="X118" s="321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19">
        <v>4607091383065</v>
      </c>
      <c r="E119" s="318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19">
        <v>4680115881532</v>
      </c>
      <c r="E120" s="318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39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120</v>
      </c>
      <c r="W120" s="313">
        <f>IFERROR(IF(V120="",0,CEILING((V120/$H120),1)*$H120),"")</f>
        <v>121.5</v>
      </c>
      <c r="X120" s="36">
        <f>IFERROR(IF(W120=0,"",ROUNDUP(W120/H120,0)*0.02175),"")</f>
        <v>0.32624999999999998</v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19">
        <v>4680115882652</v>
      </c>
      <c r="E121" s="318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5" t="s">
        <v>228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19">
        <v>4680115880238</v>
      </c>
      <c r="E122" s="318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8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19">
        <v>4680115881464</v>
      </c>
      <c r="E123" s="318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35" t="s">
        <v>233</v>
      </c>
      <c r="O123" s="317"/>
      <c r="P123" s="317"/>
      <c r="Q123" s="317"/>
      <c r="R123" s="318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5"/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6"/>
      <c r="N124" s="322" t="s">
        <v>66</v>
      </c>
      <c r="O124" s="323"/>
      <c r="P124" s="323"/>
      <c r="Q124" s="323"/>
      <c r="R124" s="323"/>
      <c r="S124" s="323"/>
      <c r="T124" s="324"/>
      <c r="U124" s="37" t="s">
        <v>67</v>
      </c>
      <c r="V124" s="314">
        <f>IFERROR(V119/H119,"0")+IFERROR(V120/H120,"0")+IFERROR(V121/H121,"0")+IFERROR(V122/H122,"0")+IFERROR(V123/H123,"0")</f>
        <v>14.814814814814815</v>
      </c>
      <c r="W124" s="314">
        <f>IFERROR(W119/H119,"0")+IFERROR(W120/H120,"0")+IFERROR(W121/H121,"0")+IFERROR(W122/H122,"0")+IFERROR(W123/H123,"0")</f>
        <v>15</v>
      </c>
      <c r="X124" s="314">
        <f>IFERROR(IF(X119="",0,X119),"0")+IFERROR(IF(X120="",0,X120),"0")+IFERROR(IF(X121="",0,X121),"0")+IFERROR(IF(X122="",0,X122),"0")+IFERROR(IF(X123="",0,X123),"0")</f>
        <v>0.32624999999999998</v>
      </c>
      <c r="Y124" s="315"/>
      <c r="Z124" s="315"/>
    </row>
    <row r="125" spans="1:53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6"/>
      <c r="N125" s="322" t="s">
        <v>66</v>
      </c>
      <c r="O125" s="323"/>
      <c r="P125" s="323"/>
      <c r="Q125" s="323"/>
      <c r="R125" s="323"/>
      <c r="S125" s="323"/>
      <c r="T125" s="324"/>
      <c r="U125" s="37" t="s">
        <v>65</v>
      </c>
      <c r="V125" s="314">
        <f>IFERROR(SUM(V119:V123),"0")</f>
        <v>120</v>
      </c>
      <c r="W125" s="314">
        <f>IFERROR(SUM(W119:W123),"0")</f>
        <v>121.5</v>
      </c>
      <c r="X125" s="37"/>
      <c r="Y125" s="315"/>
      <c r="Z125" s="315"/>
    </row>
    <row r="126" spans="1:53" ht="16.5" customHeight="1" x14ac:dyDescent="0.25">
      <c r="A126" s="320" t="s">
        <v>234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21"/>
      <c r="Y126" s="307"/>
      <c r="Z126" s="307"/>
    </row>
    <row r="127" spans="1:53" ht="14.25" customHeight="1" x14ac:dyDescent="0.25">
      <c r="A127" s="339" t="s">
        <v>68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19">
        <v>4607091385168</v>
      </c>
      <c r="E128" s="318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394" t="s">
        <v>237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200</v>
      </c>
      <c r="W128" s="313">
        <f>IFERROR(IF(V128="",0,CEILING((V128/$H128),1)*$H128),"")</f>
        <v>201.60000000000002</v>
      </c>
      <c r="X128" s="36">
        <f>IFERROR(IF(W128=0,"",ROUNDUP(W128/H128,0)*0.02175),"")</f>
        <v>0.52200000000000002</v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19">
        <v>4607091383256</v>
      </c>
      <c r="E129" s="318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19">
        <v>4607091385748</v>
      </c>
      <c r="E130" s="318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7"/>
      <c r="P130" s="317"/>
      <c r="Q130" s="317"/>
      <c r="R130" s="318"/>
      <c r="S130" s="34"/>
      <c r="T130" s="34"/>
      <c r="U130" s="35" t="s">
        <v>65</v>
      </c>
      <c r="V130" s="312">
        <v>92.25</v>
      </c>
      <c r="W130" s="313">
        <f>IFERROR(IF(V130="",0,CEILING((V130/$H130),1)*$H130),"")</f>
        <v>94.5</v>
      </c>
      <c r="X130" s="36">
        <f>IFERROR(IF(W130=0,"",ROUNDUP(W130/H130,0)*0.00753),"")</f>
        <v>0.26355000000000001</v>
      </c>
      <c r="Y130" s="56"/>
      <c r="Z130" s="57"/>
      <c r="AD130" s="58"/>
      <c r="BA130" s="126" t="s">
        <v>1</v>
      </c>
    </row>
    <row r="131" spans="1:53" x14ac:dyDescent="0.2">
      <c r="A131" s="325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6"/>
      <c r="N131" s="322" t="s">
        <v>66</v>
      </c>
      <c r="O131" s="323"/>
      <c r="P131" s="323"/>
      <c r="Q131" s="323"/>
      <c r="R131" s="323"/>
      <c r="S131" s="323"/>
      <c r="T131" s="324"/>
      <c r="U131" s="37" t="s">
        <v>67</v>
      </c>
      <c r="V131" s="314">
        <f>IFERROR(V128/H128,"0")+IFERROR(V129/H129,"0")+IFERROR(V130/H130,"0")</f>
        <v>57.976190476190474</v>
      </c>
      <c r="W131" s="314">
        <f>IFERROR(W128/H128,"0")+IFERROR(W129/H129,"0")+IFERROR(W130/H130,"0")</f>
        <v>59</v>
      </c>
      <c r="X131" s="314">
        <f>IFERROR(IF(X128="",0,X128),"0")+IFERROR(IF(X129="",0,X129),"0")+IFERROR(IF(X130="",0,X130),"0")</f>
        <v>0.78554999999999997</v>
      </c>
      <c r="Y131" s="315"/>
      <c r="Z131" s="315"/>
    </row>
    <row r="132" spans="1:53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6"/>
      <c r="N132" s="322" t="s">
        <v>66</v>
      </c>
      <c r="O132" s="323"/>
      <c r="P132" s="323"/>
      <c r="Q132" s="323"/>
      <c r="R132" s="323"/>
      <c r="S132" s="323"/>
      <c r="T132" s="324"/>
      <c r="U132" s="37" t="s">
        <v>65</v>
      </c>
      <c r="V132" s="314">
        <f>IFERROR(SUM(V128:V130),"0")</f>
        <v>292.25</v>
      </c>
      <c r="W132" s="314">
        <f>IFERROR(SUM(W128:W130),"0")</f>
        <v>296.10000000000002</v>
      </c>
      <c r="X132" s="37"/>
      <c r="Y132" s="315"/>
      <c r="Z132" s="315"/>
    </row>
    <row r="133" spans="1:53" ht="27.75" customHeight="1" x14ac:dyDescent="0.2">
      <c r="A133" s="327" t="s">
        <v>242</v>
      </c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8"/>
      <c r="N133" s="328"/>
      <c r="O133" s="328"/>
      <c r="P133" s="328"/>
      <c r="Q133" s="328"/>
      <c r="R133" s="328"/>
      <c r="S133" s="328"/>
      <c r="T133" s="328"/>
      <c r="U133" s="328"/>
      <c r="V133" s="328"/>
      <c r="W133" s="328"/>
      <c r="X133" s="328"/>
      <c r="Y133" s="48"/>
      <c r="Z133" s="48"/>
    </row>
    <row r="134" spans="1:53" ht="16.5" customHeight="1" x14ac:dyDescent="0.25">
      <c r="A134" s="320" t="s">
        <v>243</v>
      </c>
      <c r="B134" s="321"/>
      <c r="C134" s="321"/>
      <c r="D134" s="321"/>
      <c r="E134" s="321"/>
      <c r="F134" s="321"/>
      <c r="G134" s="321"/>
      <c r="H134" s="321"/>
      <c r="I134" s="321"/>
      <c r="J134" s="321"/>
      <c r="K134" s="321"/>
      <c r="L134" s="321"/>
      <c r="M134" s="321"/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07"/>
      <c r="Z134" s="307"/>
    </row>
    <row r="135" spans="1:53" ht="14.25" customHeight="1" x14ac:dyDescent="0.25">
      <c r="A135" s="339" t="s">
        <v>103</v>
      </c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1"/>
      <c r="N135" s="321"/>
      <c r="O135" s="321"/>
      <c r="P135" s="321"/>
      <c r="Q135" s="321"/>
      <c r="R135" s="321"/>
      <c r="S135" s="321"/>
      <c r="T135" s="321"/>
      <c r="U135" s="321"/>
      <c r="V135" s="321"/>
      <c r="W135" s="321"/>
      <c r="X135" s="321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19">
        <v>4607091383423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2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19">
        <v>4607091381405</v>
      </c>
      <c r="E137" s="318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19">
        <v>4607091386516</v>
      </c>
      <c r="E138" s="318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7"/>
      <c r="P138" s="317"/>
      <c r="Q138" s="317"/>
      <c r="R138" s="318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5"/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6"/>
      <c r="N139" s="322" t="s">
        <v>66</v>
      </c>
      <c r="O139" s="323"/>
      <c r="P139" s="323"/>
      <c r="Q139" s="323"/>
      <c r="R139" s="323"/>
      <c r="S139" s="323"/>
      <c r="T139" s="324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6"/>
      <c r="N140" s="322" t="s">
        <v>66</v>
      </c>
      <c r="O140" s="323"/>
      <c r="P140" s="323"/>
      <c r="Q140" s="323"/>
      <c r="R140" s="323"/>
      <c r="S140" s="323"/>
      <c r="T140" s="324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20" t="s">
        <v>250</v>
      </c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07"/>
      <c r="Z141" s="307"/>
    </row>
    <row r="142" spans="1:53" ht="14.25" customHeight="1" x14ac:dyDescent="0.25">
      <c r="A142" s="339" t="s">
        <v>60</v>
      </c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19">
        <v>4680115880993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19">
        <v>4680115881761</v>
      </c>
      <c r="E144" s="318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19">
        <v>4680115881563</v>
      </c>
      <c r="E145" s="318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19">
        <v>4680115880986</v>
      </c>
      <c r="E146" s="318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43.75</v>
      </c>
      <c r="W146" s="313">
        <f t="shared" si="7"/>
        <v>44.1</v>
      </c>
      <c r="X146" s="36">
        <f>IFERROR(IF(W146=0,"",ROUNDUP(W146/H146,0)*0.00502),"")</f>
        <v>0.10542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19">
        <v>4680115880207</v>
      </c>
      <c r="E147" s="318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19">
        <v>4680115881785</v>
      </c>
      <c r="E148" s="318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5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19">
        <v>4680115881679</v>
      </c>
      <c r="E149" s="318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4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19.25</v>
      </c>
      <c r="W149" s="313">
        <f t="shared" si="7"/>
        <v>21</v>
      </c>
      <c r="X149" s="36">
        <f>IFERROR(IF(W149=0,"",ROUNDUP(W149/H149,0)*0.00502),"")</f>
        <v>5.0200000000000002E-2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19">
        <v>4680115880191</v>
      </c>
      <c r="E150" s="318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5"/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6"/>
      <c r="N151" s="322" t="s">
        <v>66</v>
      </c>
      <c r="O151" s="323"/>
      <c r="P151" s="323"/>
      <c r="Q151" s="323"/>
      <c r="R151" s="323"/>
      <c r="S151" s="323"/>
      <c r="T151" s="324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30</v>
      </c>
      <c r="W151" s="314">
        <f>IFERROR(W143/H143,"0")+IFERROR(W144/H144,"0")+IFERROR(W145/H145,"0")+IFERROR(W146/H146,"0")+IFERROR(W147/H147,"0")+IFERROR(W148/H148,"0")+IFERROR(W149/H149,"0")+IFERROR(W150/H150,"0")</f>
        <v>31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0.15562000000000001</v>
      </c>
      <c r="Y151" s="315"/>
      <c r="Z151" s="315"/>
    </row>
    <row r="152" spans="1:53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6"/>
      <c r="N152" s="322" t="s">
        <v>66</v>
      </c>
      <c r="O152" s="323"/>
      <c r="P152" s="323"/>
      <c r="Q152" s="323"/>
      <c r="R152" s="323"/>
      <c r="S152" s="323"/>
      <c r="T152" s="324"/>
      <c r="U152" s="37" t="s">
        <v>65</v>
      </c>
      <c r="V152" s="314">
        <f>IFERROR(SUM(V143:V150),"0")</f>
        <v>63</v>
      </c>
      <c r="W152" s="314">
        <f>IFERROR(SUM(W143:W150),"0")</f>
        <v>65.099999999999994</v>
      </c>
      <c r="X152" s="37"/>
      <c r="Y152" s="315"/>
      <c r="Z152" s="315"/>
    </row>
    <row r="153" spans="1:53" ht="16.5" customHeight="1" x14ac:dyDescent="0.25">
      <c r="A153" s="320" t="s">
        <v>267</v>
      </c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07"/>
      <c r="Z153" s="307"/>
    </row>
    <row r="154" spans="1:53" ht="14.25" customHeight="1" x14ac:dyDescent="0.25">
      <c r="A154" s="339" t="s">
        <v>103</v>
      </c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19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19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5"/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6"/>
      <c r="N157" s="322" t="s">
        <v>66</v>
      </c>
      <c r="O157" s="323"/>
      <c r="P157" s="323"/>
      <c r="Q157" s="323"/>
      <c r="R157" s="323"/>
      <c r="S157" s="323"/>
      <c r="T157" s="324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6"/>
      <c r="N158" s="322" t="s">
        <v>66</v>
      </c>
      <c r="O158" s="323"/>
      <c r="P158" s="323"/>
      <c r="Q158" s="323"/>
      <c r="R158" s="323"/>
      <c r="S158" s="323"/>
      <c r="T158" s="324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9" t="s">
        <v>95</v>
      </c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19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615" t="s">
        <v>274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19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5"/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6"/>
      <c r="N162" s="322" t="s">
        <v>66</v>
      </c>
      <c r="O162" s="323"/>
      <c r="P162" s="323"/>
      <c r="Q162" s="323"/>
      <c r="R162" s="323"/>
      <c r="S162" s="323"/>
      <c r="T162" s="324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6"/>
      <c r="N163" s="322" t="s">
        <v>66</v>
      </c>
      <c r="O163" s="323"/>
      <c r="P163" s="323"/>
      <c r="Q163" s="323"/>
      <c r="R163" s="323"/>
      <c r="S163" s="323"/>
      <c r="T163" s="324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9" t="s">
        <v>60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19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215</v>
      </c>
      <c r="W165" s="313">
        <f>IFERROR(IF(V165="",0,CEILING((V165/$H165),1)*$H165),"")</f>
        <v>216</v>
      </c>
      <c r="X165" s="36">
        <f>IFERROR(IF(W165=0,"",ROUNDUP(W165/H165,0)*0.00937),"")</f>
        <v>0.37480000000000002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19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75</v>
      </c>
      <c r="W166" s="313">
        <f>IFERROR(IF(V166="",0,CEILING((V166/$H166),1)*$H166),"")</f>
        <v>75.600000000000009</v>
      </c>
      <c r="X166" s="36">
        <f>IFERROR(IF(W166=0,"",ROUNDUP(W166/H166,0)*0.00937),"")</f>
        <v>0.13117999999999999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19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19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5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6"/>
      <c r="N169" s="322" t="s">
        <v>66</v>
      </c>
      <c r="O169" s="323"/>
      <c r="P169" s="323"/>
      <c r="Q169" s="323"/>
      <c r="R169" s="323"/>
      <c r="S169" s="323"/>
      <c r="T169" s="324"/>
      <c r="U169" s="37" t="s">
        <v>67</v>
      </c>
      <c r="V169" s="314">
        <f>IFERROR(V165/H165,"0")+IFERROR(V166/H166,"0")+IFERROR(V167/H167,"0")+IFERROR(V168/H168,"0")</f>
        <v>53.703703703703695</v>
      </c>
      <c r="W169" s="314">
        <f>IFERROR(W165/H165,"0")+IFERROR(W166/H166,"0")+IFERROR(W167/H167,"0")+IFERROR(W168/H168,"0")</f>
        <v>54</v>
      </c>
      <c r="X169" s="314">
        <f>IFERROR(IF(X165="",0,X165),"0")+IFERROR(IF(X166="",0,X166),"0")+IFERROR(IF(X167="",0,X167),"0")+IFERROR(IF(X168="",0,X168),"0")</f>
        <v>0.50597999999999999</v>
      </c>
      <c r="Y169" s="315"/>
      <c r="Z169" s="315"/>
    </row>
    <row r="170" spans="1:53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6"/>
      <c r="N170" s="322" t="s">
        <v>66</v>
      </c>
      <c r="O170" s="323"/>
      <c r="P170" s="323"/>
      <c r="Q170" s="323"/>
      <c r="R170" s="323"/>
      <c r="S170" s="323"/>
      <c r="T170" s="324"/>
      <c r="U170" s="37" t="s">
        <v>65</v>
      </c>
      <c r="V170" s="314">
        <f>IFERROR(SUM(V165:V168),"0")</f>
        <v>290</v>
      </c>
      <c r="W170" s="314">
        <f>IFERROR(SUM(W165:W168),"0")</f>
        <v>291.60000000000002</v>
      </c>
      <c r="X170" s="37"/>
      <c r="Y170" s="315"/>
      <c r="Z170" s="315"/>
    </row>
    <row r="171" spans="1:53" ht="14.25" customHeight="1" x14ac:dyDescent="0.25">
      <c r="A171" s="339" t="s">
        <v>68</v>
      </c>
      <c r="B171" s="321"/>
      <c r="C171" s="321"/>
      <c r="D171" s="321"/>
      <c r="E171" s="321"/>
      <c r="F171" s="321"/>
      <c r="G171" s="321"/>
      <c r="H171" s="321"/>
      <c r="I171" s="321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19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3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19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80" t="s">
        <v>289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265</v>
      </c>
      <c r="W173" s="313">
        <f t="shared" si="8"/>
        <v>269.7</v>
      </c>
      <c r="X173" s="36">
        <f>IFERROR(IF(W173=0,"",ROUNDUP(W173/H173,0)*0.02175),"")</f>
        <v>0.6742499999999999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19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4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19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52" t="s">
        <v>294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19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19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19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9" t="s">
        <v>301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218</v>
      </c>
      <c r="W178" s="313">
        <f t="shared" si="8"/>
        <v>218.4</v>
      </c>
      <c r="X178" s="36">
        <f>IFERROR(IF(W178=0,"",ROUNDUP(W178/H178,0)*0.00753),"")</f>
        <v>0.68523000000000001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19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8" t="s">
        <v>304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19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662</v>
      </c>
      <c r="W180" s="313">
        <f t="shared" si="8"/>
        <v>662.4</v>
      </c>
      <c r="X180" s="36">
        <f>IFERROR(IF(W180=0,"",ROUNDUP(W180/H180,0)*0.00753),"")</f>
        <v>2.0782799999999999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19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19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194</v>
      </c>
      <c r="W182" s="313">
        <f t="shared" si="8"/>
        <v>194.4</v>
      </c>
      <c r="X182" s="36">
        <f t="shared" ref="X182:X188" si="9">IFERROR(IF(W182=0,"",ROUNDUP(W182/H182,0)*0.00753),"")</f>
        <v>0.60992999999999997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19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5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19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51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252</v>
      </c>
      <c r="W184" s="313">
        <f t="shared" si="8"/>
        <v>252</v>
      </c>
      <c r="X184" s="36">
        <f t="shared" si="9"/>
        <v>0.79065000000000007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19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2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172</v>
      </c>
      <c r="W185" s="313">
        <f t="shared" si="8"/>
        <v>172.79999999999998</v>
      </c>
      <c r="X185" s="36">
        <f t="shared" si="9"/>
        <v>0.54215999999999998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19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19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36</v>
      </c>
      <c r="W187" s="313">
        <f t="shared" si="8"/>
        <v>36</v>
      </c>
      <c r="X187" s="36">
        <f t="shared" si="9"/>
        <v>0.11295000000000001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19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108</v>
      </c>
      <c r="W188" s="313">
        <f t="shared" si="8"/>
        <v>108</v>
      </c>
      <c r="X188" s="36">
        <f t="shared" si="9"/>
        <v>0.33884999999999998</v>
      </c>
      <c r="Y188" s="56"/>
      <c r="Z188" s="57"/>
      <c r="AD188" s="58"/>
      <c r="BA188" s="162" t="s">
        <v>1</v>
      </c>
    </row>
    <row r="189" spans="1:53" x14ac:dyDescent="0.2">
      <c r="A189" s="325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6"/>
      <c r="N189" s="322" t="s">
        <v>66</v>
      </c>
      <c r="O189" s="323"/>
      <c r="P189" s="323"/>
      <c r="Q189" s="323"/>
      <c r="R189" s="323"/>
      <c r="S189" s="323"/>
      <c r="T189" s="324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714.62643678160919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716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5.8323</v>
      </c>
      <c r="Y189" s="315"/>
      <c r="Z189" s="315"/>
    </row>
    <row r="190" spans="1:53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6"/>
      <c r="N190" s="322" t="s">
        <v>66</v>
      </c>
      <c r="O190" s="323"/>
      <c r="P190" s="323"/>
      <c r="Q190" s="323"/>
      <c r="R190" s="323"/>
      <c r="S190" s="323"/>
      <c r="T190" s="324"/>
      <c r="U190" s="37" t="s">
        <v>65</v>
      </c>
      <c r="V190" s="314">
        <f>IFERROR(SUM(V172:V188),"0")</f>
        <v>1907</v>
      </c>
      <c r="W190" s="314">
        <f>IFERROR(SUM(W172:W188),"0")</f>
        <v>1913.7</v>
      </c>
      <c r="X190" s="37"/>
      <c r="Y190" s="315"/>
      <c r="Z190" s="315"/>
    </row>
    <row r="191" spans="1:53" ht="14.25" customHeight="1" x14ac:dyDescent="0.25">
      <c r="A191" s="339" t="s">
        <v>221</v>
      </c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19">
        <v>4680115880801</v>
      </c>
      <c r="E192" s="318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14</v>
      </c>
      <c r="W192" s="313">
        <f>IFERROR(IF(V192="",0,CEILING((V192/$H192),1)*$H192),"")</f>
        <v>14.399999999999999</v>
      </c>
      <c r="X192" s="36">
        <f>IFERROR(IF(W192=0,"",ROUNDUP(W192/H192,0)*0.00753),"")</f>
        <v>4.5179999999999998E-2</v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19">
        <v>4680115880818</v>
      </c>
      <c r="E193" s="318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36</v>
      </c>
      <c r="W193" s="313">
        <f>IFERROR(IF(V193="",0,CEILING((V193/$H193),1)*$H193),"")</f>
        <v>36</v>
      </c>
      <c r="X193" s="36">
        <f>IFERROR(IF(W193=0,"",ROUNDUP(W193/H193,0)*0.00753),"")</f>
        <v>0.11295000000000001</v>
      </c>
      <c r="Y193" s="56"/>
      <c r="Z193" s="57"/>
      <c r="AD193" s="58"/>
      <c r="BA193" s="164" t="s">
        <v>1</v>
      </c>
    </row>
    <row r="194" spans="1:53" x14ac:dyDescent="0.2">
      <c r="A194" s="325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1"/>
      <c r="M194" s="326"/>
      <c r="N194" s="322" t="s">
        <v>66</v>
      </c>
      <c r="O194" s="323"/>
      <c r="P194" s="323"/>
      <c r="Q194" s="323"/>
      <c r="R194" s="323"/>
      <c r="S194" s="323"/>
      <c r="T194" s="324"/>
      <c r="U194" s="37" t="s">
        <v>67</v>
      </c>
      <c r="V194" s="314">
        <f>IFERROR(V192/H192,"0")+IFERROR(V193/H193,"0")</f>
        <v>20.833333333333336</v>
      </c>
      <c r="W194" s="314">
        <f>IFERROR(W192/H192,"0")+IFERROR(W193/H193,"0")</f>
        <v>21</v>
      </c>
      <c r="X194" s="314">
        <f>IFERROR(IF(X192="",0,X192),"0")+IFERROR(IF(X193="",0,X193),"0")</f>
        <v>0.15812999999999999</v>
      </c>
      <c r="Y194" s="315"/>
      <c r="Z194" s="315"/>
    </row>
    <row r="195" spans="1:53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6"/>
      <c r="N195" s="322" t="s">
        <v>66</v>
      </c>
      <c r="O195" s="323"/>
      <c r="P195" s="323"/>
      <c r="Q195" s="323"/>
      <c r="R195" s="323"/>
      <c r="S195" s="323"/>
      <c r="T195" s="324"/>
      <c r="U195" s="37" t="s">
        <v>65</v>
      </c>
      <c r="V195" s="314">
        <f>IFERROR(SUM(V192:V193),"0")</f>
        <v>50</v>
      </c>
      <c r="W195" s="314">
        <f>IFERROR(SUM(W192:W193),"0")</f>
        <v>50.4</v>
      </c>
      <c r="X195" s="37"/>
      <c r="Y195" s="315"/>
      <c r="Z195" s="315"/>
    </row>
    <row r="196" spans="1:53" ht="16.5" customHeight="1" x14ac:dyDescent="0.25">
      <c r="A196" s="320" t="s">
        <v>327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07"/>
      <c r="Z196" s="307"/>
    </row>
    <row r="197" spans="1:53" ht="14.25" customHeight="1" x14ac:dyDescent="0.25">
      <c r="A197" s="339" t="s">
        <v>103</v>
      </c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19">
        <v>4607091387445</v>
      </c>
      <c r="E198" s="318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7"/>
      <c r="P198" s="317"/>
      <c r="Q198" s="317"/>
      <c r="R198" s="318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19">
        <v>4607091386004</v>
      </c>
      <c r="E199" s="318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3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7"/>
      <c r="P199" s="317"/>
      <c r="Q199" s="317"/>
      <c r="R199" s="318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19">
        <v>4607091386004</v>
      </c>
      <c r="E200" s="318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19">
        <v>4607091386073</v>
      </c>
      <c r="E201" s="318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7"/>
      <c r="P201" s="317"/>
      <c r="Q201" s="317"/>
      <c r="R201" s="318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19">
        <v>4607091387322</v>
      </c>
      <c r="E202" s="318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7"/>
      <c r="P202" s="317"/>
      <c r="Q202" s="317"/>
      <c r="R202" s="318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19">
        <v>4607091387322</v>
      </c>
      <c r="E203" s="318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8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7"/>
      <c r="P203" s="317"/>
      <c r="Q203" s="317"/>
      <c r="R203" s="318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19">
        <v>4607091387377</v>
      </c>
      <c r="E204" s="318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1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7"/>
      <c r="P204" s="317"/>
      <c r="Q204" s="317"/>
      <c r="R204" s="318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19">
        <v>4607091387353</v>
      </c>
      <c r="E205" s="318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19">
        <v>4607091386011</v>
      </c>
      <c r="E206" s="318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19">
        <v>4607091387308</v>
      </c>
      <c r="E207" s="318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19">
        <v>4607091387339</v>
      </c>
      <c r="E208" s="318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19">
        <v>4680115882638</v>
      </c>
      <c r="E209" s="318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19">
        <v>4680115881938</v>
      </c>
      <c r="E210" s="318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19">
        <v>4607091387346</v>
      </c>
      <c r="E211" s="318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19">
        <v>4607091389807</v>
      </c>
      <c r="E212" s="318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5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6"/>
      <c r="N213" s="322" t="s">
        <v>66</v>
      </c>
      <c r="O213" s="323"/>
      <c r="P213" s="323"/>
      <c r="Q213" s="323"/>
      <c r="R213" s="323"/>
      <c r="S213" s="323"/>
      <c r="T213" s="324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6"/>
      <c r="N214" s="322" t="s">
        <v>66</v>
      </c>
      <c r="O214" s="323"/>
      <c r="P214" s="323"/>
      <c r="Q214" s="323"/>
      <c r="R214" s="323"/>
      <c r="S214" s="323"/>
      <c r="T214" s="324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9" t="s">
        <v>95</v>
      </c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21"/>
      <c r="P215" s="321"/>
      <c r="Q215" s="321"/>
      <c r="R215" s="321"/>
      <c r="S215" s="321"/>
      <c r="T215" s="321"/>
      <c r="U215" s="321"/>
      <c r="V215" s="321"/>
      <c r="W215" s="321"/>
      <c r="X215" s="321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19">
        <v>4680115881914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4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5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6"/>
      <c r="N217" s="322" t="s">
        <v>66</v>
      </c>
      <c r="O217" s="323"/>
      <c r="P217" s="323"/>
      <c r="Q217" s="323"/>
      <c r="R217" s="323"/>
      <c r="S217" s="323"/>
      <c r="T217" s="324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6"/>
      <c r="N218" s="322" t="s">
        <v>66</v>
      </c>
      <c r="O218" s="323"/>
      <c r="P218" s="323"/>
      <c r="Q218" s="323"/>
      <c r="R218" s="323"/>
      <c r="S218" s="323"/>
      <c r="T218" s="324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9" t="s">
        <v>60</v>
      </c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1"/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19">
        <v>4607091387193</v>
      </c>
      <c r="E220" s="318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7"/>
      <c r="P220" s="317"/>
      <c r="Q220" s="317"/>
      <c r="R220" s="318"/>
      <c r="S220" s="34"/>
      <c r="T220" s="34"/>
      <c r="U220" s="35" t="s">
        <v>65</v>
      </c>
      <c r="V220" s="312">
        <v>95</v>
      </c>
      <c r="W220" s="313">
        <f>IFERROR(IF(V220="",0,CEILING((V220/$H220),1)*$H220),"")</f>
        <v>96.600000000000009</v>
      </c>
      <c r="X220" s="36">
        <f>IFERROR(IF(W220=0,"",ROUNDUP(W220/H220,0)*0.00753),"")</f>
        <v>0.17319000000000001</v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19">
        <v>4607091387230</v>
      </c>
      <c r="E221" s="318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7"/>
      <c r="P221" s="317"/>
      <c r="Q221" s="317"/>
      <c r="R221" s="318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19">
        <v>4607091387285</v>
      </c>
      <c r="E222" s="318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3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7"/>
      <c r="P222" s="317"/>
      <c r="Q222" s="317"/>
      <c r="R222" s="318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19">
        <v>4607091389845</v>
      </c>
      <c r="E223" s="318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43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77</v>
      </c>
      <c r="W223" s="313">
        <f>IFERROR(IF(V223="",0,CEILING((V223/$H223),1)*$H223),"")</f>
        <v>77.7</v>
      </c>
      <c r="X223" s="36">
        <f>IFERROR(IF(W223=0,"",ROUNDUP(W223/H223,0)*0.00502),"")</f>
        <v>0.18574000000000002</v>
      </c>
      <c r="Y223" s="56"/>
      <c r="Z223" s="57"/>
      <c r="AD223" s="58"/>
      <c r="BA223" s="184" t="s">
        <v>1</v>
      </c>
    </row>
    <row r="224" spans="1:53" x14ac:dyDescent="0.2">
      <c r="A224" s="325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6"/>
      <c r="N224" s="322" t="s">
        <v>66</v>
      </c>
      <c r="O224" s="323"/>
      <c r="P224" s="323"/>
      <c r="Q224" s="323"/>
      <c r="R224" s="323"/>
      <c r="S224" s="323"/>
      <c r="T224" s="324"/>
      <c r="U224" s="37" t="s">
        <v>67</v>
      </c>
      <c r="V224" s="314">
        <f>IFERROR(V220/H220,"0")+IFERROR(V221/H221,"0")+IFERROR(V222/H222,"0")+IFERROR(V223/H223,"0")</f>
        <v>59.285714285714278</v>
      </c>
      <c r="W224" s="314">
        <f>IFERROR(W220/H220,"0")+IFERROR(W221/H221,"0")+IFERROR(W222/H222,"0")+IFERROR(W223/H223,"0")</f>
        <v>60</v>
      </c>
      <c r="X224" s="314">
        <f>IFERROR(IF(X220="",0,X220),"0")+IFERROR(IF(X221="",0,X221),"0")+IFERROR(IF(X222="",0,X222),"0")+IFERROR(IF(X223="",0,X223),"0")</f>
        <v>0.35893000000000003</v>
      </c>
      <c r="Y224" s="315"/>
      <c r="Z224" s="315"/>
    </row>
    <row r="225" spans="1:53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6"/>
      <c r="N225" s="322" t="s">
        <v>66</v>
      </c>
      <c r="O225" s="323"/>
      <c r="P225" s="323"/>
      <c r="Q225" s="323"/>
      <c r="R225" s="323"/>
      <c r="S225" s="323"/>
      <c r="T225" s="324"/>
      <c r="U225" s="37" t="s">
        <v>65</v>
      </c>
      <c r="V225" s="314">
        <f>IFERROR(SUM(V220:V223),"0")</f>
        <v>172</v>
      </c>
      <c r="W225" s="314">
        <f>IFERROR(SUM(W220:W223),"0")</f>
        <v>174.3</v>
      </c>
      <c r="X225" s="37"/>
      <c r="Y225" s="315"/>
      <c r="Z225" s="315"/>
    </row>
    <row r="226" spans="1:53" ht="14.25" customHeight="1" x14ac:dyDescent="0.25">
      <c r="A226" s="339" t="s">
        <v>68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21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19">
        <v>4607091387766</v>
      </c>
      <c r="E227" s="318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6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19">
        <v>4607091387957</v>
      </c>
      <c r="E228" s="318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19">
        <v>4607091387964</v>
      </c>
      <c r="E229" s="318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19">
        <v>4680115883604</v>
      </c>
      <c r="E230" s="318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592" t="s">
        <v>374</v>
      </c>
      <c r="O230" s="317"/>
      <c r="P230" s="317"/>
      <c r="Q230" s="317"/>
      <c r="R230" s="318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19">
        <v>4680115883567</v>
      </c>
      <c r="E231" s="318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461" t="s">
        <v>377</v>
      </c>
      <c r="O231" s="317"/>
      <c r="P231" s="317"/>
      <c r="Q231" s="317"/>
      <c r="R231" s="318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19">
        <v>4607091381672</v>
      </c>
      <c r="E232" s="318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48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7"/>
      <c r="P232" s="317"/>
      <c r="Q232" s="317"/>
      <c r="R232" s="318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19">
        <v>4607091387537</v>
      </c>
      <c r="E233" s="318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19">
        <v>4607091387513</v>
      </c>
      <c r="E234" s="318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5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19">
        <v>4680115880511</v>
      </c>
      <c r="E235" s="318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62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25"/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6"/>
      <c r="N236" s="322" t="s">
        <v>66</v>
      </c>
      <c r="O236" s="323"/>
      <c r="P236" s="323"/>
      <c r="Q236" s="323"/>
      <c r="R236" s="323"/>
      <c r="S236" s="323"/>
      <c r="T236" s="324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6"/>
      <c r="N237" s="322" t="s">
        <v>66</v>
      </c>
      <c r="O237" s="323"/>
      <c r="P237" s="323"/>
      <c r="Q237" s="323"/>
      <c r="R237" s="323"/>
      <c r="S237" s="323"/>
      <c r="T237" s="324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9" t="s">
        <v>221</v>
      </c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21"/>
      <c r="P238" s="321"/>
      <c r="Q238" s="321"/>
      <c r="R238" s="321"/>
      <c r="S238" s="321"/>
      <c r="T238" s="321"/>
      <c r="U238" s="321"/>
      <c r="V238" s="321"/>
      <c r="W238" s="321"/>
      <c r="X238" s="321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19">
        <v>4607091380880</v>
      </c>
      <c r="E239" s="318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8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19">
        <v>4607091384482</v>
      </c>
      <c r="E240" s="318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190</v>
      </c>
      <c r="W240" s="313">
        <f>IFERROR(IF(V240="",0,CEILING((V240/$H240),1)*$H240),"")</f>
        <v>195</v>
      </c>
      <c r="X240" s="36">
        <f>IFERROR(IF(W240=0,"",ROUNDUP(W240/H240,0)*0.02175),"")</f>
        <v>0.54374999999999996</v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19">
        <v>4607091380897</v>
      </c>
      <c r="E241" s="318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25"/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6"/>
      <c r="N242" s="322" t="s">
        <v>66</v>
      </c>
      <c r="O242" s="323"/>
      <c r="P242" s="323"/>
      <c r="Q242" s="323"/>
      <c r="R242" s="323"/>
      <c r="S242" s="323"/>
      <c r="T242" s="324"/>
      <c r="U242" s="37" t="s">
        <v>67</v>
      </c>
      <c r="V242" s="314">
        <f>IFERROR(V239/H239,"0")+IFERROR(V240/H240,"0")+IFERROR(V241/H241,"0")</f>
        <v>24.358974358974361</v>
      </c>
      <c r="W242" s="314">
        <f>IFERROR(W239/H239,"0")+IFERROR(W240/H240,"0")+IFERROR(W241/H241,"0")</f>
        <v>25</v>
      </c>
      <c r="X242" s="314">
        <f>IFERROR(IF(X239="",0,X239),"0")+IFERROR(IF(X240="",0,X240),"0")+IFERROR(IF(X241="",0,X241),"0")</f>
        <v>0.54374999999999996</v>
      </c>
      <c r="Y242" s="315"/>
      <c r="Z242" s="315"/>
    </row>
    <row r="243" spans="1:53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6"/>
      <c r="N243" s="322" t="s">
        <v>66</v>
      </c>
      <c r="O243" s="323"/>
      <c r="P243" s="323"/>
      <c r="Q243" s="323"/>
      <c r="R243" s="323"/>
      <c r="S243" s="323"/>
      <c r="T243" s="324"/>
      <c r="U243" s="37" t="s">
        <v>65</v>
      </c>
      <c r="V243" s="314">
        <f>IFERROR(SUM(V239:V241),"0")</f>
        <v>190</v>
      </c>
      <c r="W243" s="314">
        <f>IFERROR(SUM(W239:W241),"0")</f>
        <v>195</v>
      </c>
      <c r="X243" s="37"/>
      <c r="Y243" s="315"/>
      <c r="Z243" s="315"/>
    </row>
    <row r="244" spans="1:53" ht="14.25" customHeight="1" x14ac:dyDescent="0.25">
      <c r="A244" s="339" t="s">
        <v>81</v>
      </c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19">
        <v>4607091388374</v>
      </c>
      <c r="E245" s="318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4" t="s">
        <v>394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19">
        <v>4607091388381</v>
      </c>
      <c r="E246" s="318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617" t="s">
        <v>397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40</v>
      </c>
      <c r="W246" s="313">
        <f>IFERROR(IF(V246="",0,CEILING((V246/$H246),1)*$H246),"")</f>
        <v>42.56</v>
      </c>
      <c r="X246" s="36">
        <f>IFERROR(IF(W246=0,"",ROUNDUP(W246/H246,0)*0.00753),"")</f>
        <v>0.10542</v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19">
        <v>4607091388404</v>
      </c>
      <c r="E247" s="318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25"/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6"/>
      <c r="N248" s="322" t="s">
        <v>66</v>
      </c>
      <c r="O248" s="323"/>
      <c r="P248" s="323"/>
      <c r="Q248" s="323"/>
      <c r="R248" s="323"/>
      <c r="S248" s="323"/>
      <c r="T248" s="324"/>
      <c r="U248" s="37" t="s">
        <v>67</v>
      </c>
      <c r="V248" s="314">
        <f>IFERROR(V245/H245,"0")+IFERROR(V246/H246,"0")+IFERROR(V247/H247,"0")</f>
        <v>13.157894736842104</v>
      </c>
      <c r="W248" s="314">
        <f>IFERROR(W245/H245,"0")+IFERROR(W246/H246,"0")+IFERROR(W247/H247,"0")</f>
        <v>14</v>
      </c>
      <c r="X248" s="314">
        <f>IFERROR(IF(X245="",0,X245),"0")+IFERROR(IF(X246="",0,X246),"0")+IFERROR(IF(X247="",0,X247),"0")</f>
        <v>0.10542</v>
      </c>
      <c r="Y248" s="315"/>
      <c r="Z248" s="315"/>
    </row>
    <row r="249" spans="1:53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6"/>
      <c r="N249" s="322" t="s">
        <v>66</v>
      </c>
      <c r="O249" s="323"/>
      <c r="P249" s="323"/>
      <c r="Q249" s="323"/>
      <c r="R249" s="323"/>
      <c r="S249" s="323"/>
      <c r="T249" s="324"/>
      <c r="U249" s="37" t="s">
        <v>65</v>
      </c>
      <c r="V249" s="314">
        <f>IFERROR(SUM(V245:V247),"0")</f>
        <v>40</v>
      </c>
      <c r="W249" s="314">
        <f>IFERROR(SUM(W245:W247),"0")</f>
        <v>42.56</v>
      </c>
      <c r="X249" s="37"/>
      <c r="Y249" s="315"/>
      <c r="Z249" s="315"/>
    </row>
    <row r="250" spans="1:53" ht="14.25" customHeight="1" x14ac:dyDescent="0.25">
      <c r="A250" s="339" t="s">
        <v>400</v>
      </c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1"/>
      <c r="N250" s="321"/>
      <c r="O250" s="321"/>
      <c r="P250" s="321"/>
      <c r="Q250" s="321"/>
      <c r="R250" s="321"/>
      <c r="S250" s="321"/>
      <c r="T250" s="321"/>
      <c r="U250" s="321"/>
      <c r="V250" s="321"/>
      <c r="W250" s="321"/>
      <c r="X250" s="321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19">
        <v>4680115881808</v>
      </c>
      <c r="E251" s="318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6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19">
        <v>4680115881822</v>
      </c>
      <c r="E252" s="318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3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19">
        <v>4680115880016</v>
      </c>
      <c r="E253" s="318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25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6"/>
      <c r="N254" s="322" t="s">
        <v>66</v>
      </c>
      <c r="O254" s="323"/>
      <c r="P254" s="323"/>
      <c r="Q254" s="323"/>
      <c r="R254" s="323"/>
      <c r="S254" s="323"/>
      <c r="T254" s="324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1"/>
      <c r="M255" s="326"/>
      <c r="N255" s="322" t="s">
        <v>66</v>
      </c>
      <c r="O255" s="323"/>
      <c r="P255" s="323"/>
      <c r="Q255" s="323"/>
      <c r="R255" s="323"/>
      <c r="S255" s="323"/>
      <c r="T255" s="324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20" t="s">
        <v>409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21"/>
      <c r="Y256" s="307"/>
      <c r="Z256" s="307"/>
    </row>
    <row r="257" spans="1:53" ht="14.25" customHeight="1" x14ac:dyDescent="0.25">
      <c r="A257" s="339" t="s">
        <v>103</v>
      </c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19">
        <v>4607091387421</v>
      </c>
      <c r="E258" s="318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19">
        <v>4607091387421</v>
      </c>
      <c r="E259" s="318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19">
        <v>4607091387452</v>
      </c>
      <c r="E260" s="318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7"/>
      <c r="P260" s="317"/>
      <c r="Q260" s="317"/>
      <c r="R260" s="318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19">
        <v>4607091387452</v>
      </c>
      <c r="E261" s="318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630" t="s">
        <v>416</v>
      </c>
      <c r="O261" s="317"/>
      <c r="P261" s="317"/>
      <c r="Q261" s="317"/>
      <c r="R261" s="318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19">
        <v>4607091385984</v>
      </c>
      <c r="E262" s="318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33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7"/>
      <c r="P262" s="317"/>
      <c r="Q262" s="317"/>
      <c r="R262" s="318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19">
        <v>4607091387438</v>
      </c>
      <c r="E263" s="318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49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7"/>
      <c r="P263" s="317"/>
      <c r="Q263" s="317"/>
      <c r="R263" s="318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19">
        <v>4607091387469</v>
      </c>
      <c r="E264" s="318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3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25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6"/>
      <c r="N265" s="322" t="s">
        <v>66</v>
      </c>
      <c r="O265" s="323"/>
      <c r="P265" s="323"/>
      <c r="Q265" s="323"/>
      <c r="R265" s="323"/>
      <c r="S265" s="323"/>
      <c r="T265" s="324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6"/>
      <c r="N266" s="322" t="s">
        <v>66</v>
      </c>
      <c r="O266" s="323"/>
      <c r="P266" s="323"/>
      <c r="Q266" s="323"/>
      <c r="R266" s="323"/>
      <c r="S266" s="323"/>
      <c r="T266" s="324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9" t="s">
        <v>60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19">
        <v>4607091387292</v>
      </c>
      <c r="E268" s="318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5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19">
        <v>4607091387315</v>
      </c>
      <c r="E269" s="318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5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25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6"/>
      <c r="N270" s="322" t="s">
        <v>66</v>
      </c>
      <c r="O270" s="323"/>
      <c r="P270" s="323"/>
      <c r="Q270" s="323"/>
      <c r="R270" s="323"/>
      <c r="S270" s="323"/>
      <c r="T270" s="324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6"/>
      <c r="N271" s="322" t="s">
        <v>66</v>
      </c>
      <c r="O271" s="323"/>
      <c r="P271" s="323"/>
      <c r="Q271" s="323"/>
      <c r="R271" s="323"/>
      <c r="S271" s="323"/>
      <c r="T271" s="324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20" t="s">
        <v>427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7"/>
      <c r="Z272" s="307"/>
    </row>
    <row r="273" spans="1:53" ht="14.25" customHeight="1" x14ac:dyDescent="0.25">
      <c r="A273" s="339" t="s">
        <v>60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21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19">
        <v>4607091383836</v>
      </c>
      <c r="E274" s="318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6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6.6</v>
      </c>
      <c r="W274" s="313">
        <f>IFERROR(IF(V274="",0,CEILING((V274/$H274),1)*$H274),"")</f>
        <v>7.2</v>
      </c>
      <c r="X274" s="36">
        <f>IFERROR(IF(W274=0,"",ROUNDUP(W274/H274,0)*0.00753),"")</f>
        <v>3.0120000000000001E-2</v>
      </c>
      <c r="Y274" s="56"/>
      <c r="Z274" s="57"/>
      <c r="AD274" s="58"/>
      <c r="BA274" s="212" t="s">
        <v>1</v>
      </c>
    </row>
    <row r="275" spans="1:53" x14ac:dyDescent="0.2">
      <c r="A275" s="325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6"/>
      <c r="N275" s="322" t="s">
        <v>66</v>
      </c>
      <c r="O275" s="323"/>
      <c r="P275" s="323"/>
      <c r="Q275" s="323"/>
      <c r="R275" s="323"/>
      <c r="S275" s="323"/>
      <c r="T275" s="324"/>
      <c r="U275" s="37" t="s">
        <v>67</v>
      </c>
      <c r="V275" s="314">
        <f>IFERROR(V274/H274,"0")</f>
        <v>3.6666666666666665</v>
      </c>
      <c r="W275" s="314">
        <f>IFERROR(W274/H274,"0")</f>
        <v>4</v>
      </c>
      <c r="X275" s="314">
        <f>IFERROR(IF(X274="",0,X274),"0")</f>
        <v>3.0120000000000001E-2</v>
      </c>
      <c r="Y275" s="315"/>
      <c r="Z275" s="315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6"/>
      <c r="N276" s="322" t="s">
        <v>66</v>
      </c>
      <c r="O276" s="323"/>
      <c r="P276" s="323"/>
      <c r="Q276" s="323"/>
      <c r="R276" s="323"/>
      <c r="S276" s="323"/>
      <c r="T276" s="324"/>
      <c r="U276" s="37" t="s">
        <v>65</v>
      </c>
      <c r="V276" s="314">
        <f>IFERROR(SUM(V274:V274),"0")</f>
        <v>6.6</v>
      </c>
      <c r="W276" s="314">
        <f>IFERROR(SUM(W274:W274),"0")</f>
        <v>7.2</v>
      </c>
      <c r="X276" s="37"/>
      <c r="Y276" s="315"/>
      <c r="Z276" s="315"/>
    </row>
    <row r="277" spans="1:53" ht="14.25" customHeight="1" x14ac:dyDescent="0.25">
      <c r="A277" s="339" t="s">
        <v>68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19">
        <v>4607091387919</v>
      </c>
      <c r="E278" s="318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58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7"/>
      <c r="P278" s="317"/>
      <c r="Q278" s="317"/>
      <c r="R278" s="318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19">
        <v>4607091383942</v>
      </c>
      <c r="E279" s="318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53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17"/>
      <c r="P279" s="317"/>
      <c r="Q279" s="317"/>
      <c r="R279" s="318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5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6"/>
      <c r="N280" s="322" t="s">
        <v>66</v>
      </c>
      <c r="O280" s="323"/>
      <c r="P280" s="323"/>
      <c r="Q280" s="323"/>
      <c r="R280" s="323"/>
      <c r="S280" s="323"/>
      <c r="T280" s="324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6"/>
      <c r="N281" s="322" t="s">
        <v>66</v>
      </c>
      <c r="O281" s="323"/>
      <c r="P281" s="323"/>
      <c r="Q281" s="323"/>
      <c r="R281" s="323"/>
      <c r="S281" s="323"/>
      <c r="T281" s="324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9" t="s">
        <v>221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21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19">
        <v>4607091388831</v>
      </c>
      <c r="E283" s="318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7"/>
      <c r="P283" s="317"/>
      <c r="Q283" s="317"/>
      <c r="R283" s="318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5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6"/>
      <c r="N284" s="322" t="s">
        <v>66</v>
      </c>
      <c r="O284" s="323"/>
      <c r="P284" s="323"/>
      <c r="Q284" s="323"/>
      <c r="R284" s="323"/>
      <c r="S284" s="323"/>
      <c r="T284" s="324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1"/>
      <c r="M285" s="326"/>
      <c r="N285" s="322" t="s">
        <v>66</v>
      </c>
      <c r="O285" s="323"/>
      <c r="P285" s="323"/>
      <c r="Q285" s="323"/>
      <c r="R285" s="323"/>
      <c r="S285" s="323"/>
      <c r="T285" s="324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9" t="s">
        <v>81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19">
        <v>4607091383102</v>
      </c>
      <c r="E287" s="318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6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7"/>
      <c r="P287" s="317"/>
      <c r="Q287" s="317"/>
      <c r="R287" s="318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5"/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6"/>
      <c r="N288" s="322" t="s">
        <v>66</v>
      </c>
      <c r="O288" s="323"/>
      <c r="P288" s="323"/>
      <c r="Q288" s="323"/>
      <c r="R288" s="323"/>
      <c r="S288" s="323"/>
      <c r="T288" s="324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6"/>
      <c r="N289" s="322" t="s">
        <v>66</v>
      </c>
      <c r="O289" s="323"/>
      <c r="P289" s="323"/>
      <c r="Q289" s="323"/>
      <c r="R289" s="323"/>
      <c r="S289" s="323"/>
      <c r="T289" s="324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27" t="s">
        <v>438</v>
      </c>
      <c r="B290" s="328"/>
      <c r="C290" s="328"/>
      <c r="D290" s="328"/>
      <c r="E290" s="328"/>
      <c r="F290" s="328"/>
      <c r="G290" s="328"/>
      <c r="H290" s="328"/>
      <c r="I290" s="328"/>
      <c r="J290" s="328"/>
      <c r="K290" s="328"/>
      <c r="L290" s="328"/>
      <c r="M290" s="328"/>
      <c r="N290" s="328"/>
      <c r="O290" s="328"/>
      <c r="P290" s="328"/>
      <c r="Q290" s="328"/>
      <c r="R290" s="328"/>
      <c r="S290" s="328"/>
      <c r="T290" s="328"/>
      <c r="U290" s="328"/>
      <c r="V290" s="328"/>
      <c r="W290" s="328"/>
      <c r="X290" s="328"/>
      <c r="Y290" s="48"/>
      <c r="Z290" s="48"/>
    </row>
    <row r="291" spans="1:53" ht="16.5" customHeight="1" x14ac:dyDescent="0.25">
      <c r="A291" s="320" t="s">
        <v>439</v>
      </c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21"/>
      <c r="P291" s="321"/>
      <c r="Q291" s="321"/>
      <c r="R291" s="321"/>
      <c r="S291" s="321"/>
      <c r="T291" s="321"/>
      <c r="U291" s="321"/>
      <c r="V291" s="321"/>
      <c r="W291" s="321"/>
      <c r="X291" s="321"/>
      <c r="Y291" s="307"/>
      <c r="Z291" s="307"/>
    </row>
    <row r="292" spans="1:53" ht="14.25" customHeight="1" x14ac:dyDescent="0.25">
      <c r="A292" s="339" t="s">
        <v>103</v>
      </c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21"/>
      <c r="P292" s="321"/>
      <c r="Q292" s="321"/>
      <c r="R292" s="321"/>
      <c r="S292" s="321"/>
      <c r="T292" s="321"/>
      <c r="U292" s="321"/>
      <c r="V292" s="321"/>
      <c r="W292" s="321"/>
      <c r="X292" s="321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19">
        <v>4607091383997</v>
      </c>
      <c r="E293" s="318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7"/>
      <c r="P293" s="317"/>
      <c r="Q293" s="317"/>
      <c r="R293" s="318"/>
      <c r="S293" s="34"/>
      <c r="T293" s="34"/>
      <c r="U293" s="35" t="s">
        <v>65</v>
      </c>
      <c r="V293" s="312">
        <v>1450</v>
      </c>
      <c r="W293" s="313">
        <f t="shared" ref="W293:W300" si="14">IFERROR(IF(V293="",0,CEILING((V293/$H293),1)*$H293),"")</f>
        <v>1455</v>
      </c>
      <c r="X293" s="36">
        <f>IFERROR(IF(W293=0,"",ROUNDUP(W293/H293,0)*0.02175),"")</f>
        <v>2.10975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19">
        <v>4607091383997</v>
      </c>
      <c r="E294" s="318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7"/>
      <c r="P294" s="317"/>
      <c r="Q294" s="317"/>
      <c r="R294" s="318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19">
        <v>4607091384130</v>
      </c>
      <c r="E295" s="318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7"/>
      <c r="P295" s="317"/>
      <c r="Q295" s="317"/>
      <c r="R295" s="318"/>
      <c r="S295" s="34"/>
      <c r="T295" s="34"/>
      <c r="U295" s="35" t="s">
        <v>65</v>
      </c>
      <c r="V295" s="312">
        <v>950</v>
      </c>
      <c r="W295" s="313">
        <f t="shared" si="14"/>
        <v>960</v>
      </c>
      <c r="X295" s="36">
        <f>IFERROR(IF(W295=0,"",ROUNDUP(W295/H295,0)*0.02175),"")</f>
        <v>1.3919999999999999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19">
        <v>4607091384130</v>
      </c>
      <c r="E296" s="318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7"/>
      <c r="P296" s="317"/>
      <c r="Q296" s="317"/>
      <c r="R296" s="318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19">
        <v>4607091384147</v>
      </c>
      <c r="E297" s="318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7"/>
      <c r="P297" s="317"/>
      <c r="Q297" s="317"/>
      <c r="R297" s="318"/>
      <c r="S297" s="34"/>
      <c r="T297" s="34"/>
      <c r="U297" s="35" t="s">
        <v>65</v>
      </c>
      <c r="V297" s="312">
        <v>400</v>
      </c>
      <c r="W297" s="313">
        <f t="shared" si="14"/>
        <v>405</v>
      </c>
      <c r="X297" s="36">
        <f>IFERROR(IF(W297=0,"",ROUNDUP(W297/H297,0)*0.02175),"")</f>
        <v>0.58724999999999994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19">
        <v>4607091384147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403" t="s">
        <v>449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19">
        <v>4607091384154</v>
      </c>
      <c r="E299" s="318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2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19">
        <v>4607091384161</v>
      </c>
      <c r="E300" s="318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7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5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1"/>
      <c r="M301" s="326"/>
      <c r="N301" s="322" t="s">
        <v>66</v>
      </c>
      <c r="O301" s="323"/>
      <c r="P301" s="323"/>
      <c r="Q301" s="323"/>
      <c r="R301" s="323"/>
      <c r="S301" s="323"/>
      <c r="T301" s="324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186.66666666666666</v>
      </c>
      <c r="W301" s="314">
        <f>IFERROR(W293/H293,"0")+IFERROR(W294/H294,"0")+IFERROR(W295/H295,"0")+IFERROR(W296/H296,"0")+IFERROR(W297/H297,"0")+IFERROR(W298/H298,"0")+IFERROR(W299/H299,"0")+IFERROR(W300/H300,"0")</f>
        <v>188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4.0889999999999995</v>
      </c>
      <c r="Y301" s="315"/>
      <c r="Z301" s="315"/>
    </row>
    <row r="302" spans="1:53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6"/>
      <c r="N302" s="322" t="s">
        <v>66</v>
      </c>
      <c r="O302" s="323"/>
      <c r="P302" s="323"/>
      <c r="Q302" s="323"/>
      <c r="R302" s="323"/>
      <c r="S302" s="323"/>
      <c r="T302" s="324"/>
      <c r="U302" s="37" t="s">
        <v>65</v>
      </c>
      <c r="V302" s="314">
        <f>IFERROR(SUM(V293:V300),"0")</f>
        <v>2800</v>
      </c>
      <c r="W302" s="314">
        <f>IFERROR(SUM(W293:W300),"0")</f>
        <v>2820</v>
      </c>
      <c r="X302" s="37"/>
      <c r="Y302" s="315"/>
      <c r="Z302" s="315"/>
    </row>
    <row r="303" spans="1:53" ht="14.25" customHeight="1" x14ac:dyDescent="0.25">
      <c r="A303" s="339" t="s">
        <v>95</v>
      </c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1"/>
      <c r="N303" s="321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19">
        <v>4607091383980</v>
      </c>
      <c r="E304" s="318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700</v>
      </c>
      <c r="W304" s="313">
        <f>IFERROR(IF(V304="",0,CEILING((V304/$H304),1)*$H304),"")</f>
        <v>705</v>
      </c>
      <c r="X304" s="36">
        <f>IFERROR(IF(W304=0,"",ROUNDUP(W304/H304,0)*0.02175),"")</f>
        <v>1.0222499999999999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19">
        <v>4680115883314</v>
      </c>
      <c r="E305" s="318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430" t="s">
        <v>458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19">
        <v>4607091384178</v>
      </c>
      <c r="E306" s="318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17"/>
      <c r="P306" s="317"/>
      <c r="Q306" s="317"/>
      <c r="R306" s="318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25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6"/>
      <c r="N307" s="322" t="s">
        <v>66</v>
      </c>
      <c r="O307" s="323"/>
      <c r="P307" s="323"/>
      <c r="Q307" s="323"/>
      <c r="R307" s="323"/>
      <c r="S307" s="323"/>
      <c r="T307" s="324"/>
      <c r="U307" s="37" t="s">
        <v>67</v>
      </c>
      <c r="V307" s="314">
        <f>IFERROR(V304/H304,"0")+IFERROR(V305/H305,"0")+IFERROR(V306/H306,"0")</f>
        <v>46.666666666666664</v>
      </c>
      <c r="W307" s="314">
        <f>IFERROR(W304/H304,"0")+IFERROR(W305/H305,"0")+IFERROR(W306/H306,"0")</f>
        <v>47</v>
      </c>
      <c r="X307" s="314">
        <f>IFERROR(IF(X304="",0,X304),"0")+IFERROR(IF(X305="",0,X305),"0")+IFERROR(IF(X306="",0,X306),"0")</f>
        <v>1.0222499999999999</v>
      </c>
      <c r="Y307" s="315"/>
      <c r="Z307" s="315"/>
    </row>
    <row r="308" spans="1:53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6"/>
      <c r="N308" s="322" t="s">
        <v>66</v>
      </c>
      <c r="O308" s="323"/>
      <c r="P308" s="323"/>
      <c r="Q308" s="323"/>
      <c r="R308" s="323"/>
      <c r="S308" s="323"/>
      <c r="T308" s="324"/>
      <c r="U308" s="37" t="s">
        <v>65</v>
      </c>
      <c r="V308" s="314">
        <f>IFERROR(SUM(V304:V306),"0")</f>
        <v>700</v>
      </c>
      <c r="W308" s="314">
        <f>IFERROR(SUM(W304:W306),"0")</f>
        <v>705</v>
      </c>
      <c r="X308" s="37"/>
      <c r="Y308" s="315"/>
      <c r="Z308" s="315"/>
    </row>
    <row r="309" spans="1:53" ht="14.25" customHeight="1" x14ac:dyDescent="0.25">
      <c r="A309" s="339" t="s">
        <v>68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21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19">
        <v>4607091384260</v>
      </c>
      <c r="E310" s="318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48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25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6"/>
      <c r="N311" s="322" t="s">
        <v>66</v>
      </c>
      <c r="O311" s="323"/>
      <c r="P311" s="323"/>
      <c r="Q311" s="323"/>
      <c r="R311" s="323"/>
      <c r="S311" s="323"/>
      <c r="T311" s="324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6"/>
      <c r="N312" s="322" t="s">
        <v>66</v>
      </c>
      <c r="O312" s="323"/>
      <c r="P312" s="323"/>
      <c r="Q312" s="323"/>
      <c r="R312" s="323"/>
      <c r="S312" s="323"/>
      <c r="T312" s="324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9" t="s">
        <v>221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19">
        <v>4607091384673</v>
      </c>
      <c r="E314" s="318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17"/>
      <c r="P314" s="317"/>
      <c r="Q314" s="317"/>
      <c r="R314" s="318"/>
      <c r="S314" s="34"/>
      <c r="T314" s="34"/>
      <c r="U314" s="35" t="s">
        <v>65</v>
      </c>
      <c r="V314" s="312">
        <v>140</v>
      </c>
      <c r="W314" s="313">
        <f>IFERROR(IF(V314="",0,CEILING((V314/$H314),1)*$H314),"")</f>
        <v>140.4</v>
      </c>
      <c r="X314" s="36">
        <f>IFERROR(IF(W314=0,"",ROUNDUP(W314/H314,0)*0.02175),"")</f>
        <v>0.39149999999999996</v>
      </c>
      <c r="Y314" s="56"/>
      <c r="Z314" s="57"/>
      <c r="AD314" s="58"/>
      <c r="BA314" s="229" t="s">
        <v>1</v>
      </c>
    </row>
    <row r="315" spans="1:53" x14ac:dyDescent="0.2">
      <c r="A315" s="325"/>
      <c r="B315" s="321"/>
      <c r="C315" s="321"/>
      <c r="D315" s="321"/>
      <c r="E315" s="321"/>
      <c r="F315" s="321"/>
      <c r="G315" s="321"/>
      <c r="H315" s="321"/>
      <c r="I315" s="321"/>
      <c r="J315" s="321"/>
      <c r="K315" s="321"/>
      <c r="L315" s="321"/>
      <c r="M315" s="326"/>
      <c r="N315" s="322" t="s">
        <v>66</v>
      </c>
      <c r="O315" s="323"/>
      <c r="P315" s="323"/>
      <c r="Q315" s="323"/>
      <c r="R315" s="323"/>
      <c r="S315" s="323"/>
      <c r="T315" s="324"/>
      <c r="U315" s="37" t="s">
        <v>67</v>
      </c>
      <c r="V315" s="314">
        <f>IFERROR(V314/H314,"0")</f>
        <v>17.948717948717949</v>
      </c>
      <c r="W315" s="314">
        <f>IFERROR(W314/H314,"0")</f>
        <v>18</v>
      </c>
      <c r="X315" s="314">
        <f>IFERROR(IF(X314="",0,X314),"0")</f>
        <v>0.39149999999999996</v>
      </c>
      <c r="Y315" s="315"/>
      <c r="Z315" s="315"/>
    </row>
    <row r="316" spans="1:53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321"/>
      <c r="L316" s="321"/>
      <c r="M316" s="326"/>
      <c r="N316" s="322" t="s">
        <v>66</v>
      </c>
      <c r="O316" s="323"/>
      <c r="P316" s="323"/>
      <c r="Q316" s="323"/>
      <c r="R316" s="323"/>
      <c r="S316" s="323"/>
      <c r="T316" s="324"/>
      <c r="U316" s="37" t="s">
        <v>65</v>
      </c>
      <c r="V316" s="314">
        <f>IFERROR(SUM(V314:V314),"0")</f>
        <v>140</v>
      </c>
      <c r="W316" s="314">
        <f>IFERROR(SUM(W314:W314),"0")</f>
        <v>140.4</v>
      </c>
      <c r="X316" s="37"/>
      <c r="Y316" s="315"/>
      <c r="Z316" s="315"/>
    </row>
    <row r="317" spans="1:53" ht="16.5" customHeight="1" x14ac:dyDescent="0.25">
      <c r="A317" s="320" t="s">
        <v>465</v>
      </c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1"/>
      <c r="M317" s="321"/>
      <c r="N317" s="321"/>
      <c r="O317" s="321"/>
      <c r="P317" s="321"/>
      <c r="Q317" s="321"/>
      <c r="R317" s="321"/>
      <c r="S317" s="321"/>
      <c r="T317" s="321"/>
      <c r="U317" s="321"/>
      <c r="V317" s="321"/>
      <c r="W317" s="321"/>
      <c r="X317" s="321"/>
      <c r="Y317" s="307"/>
      <c r="Z317" s="307"/>
    </row>
    <row r="318" spans="1:53" ht="14.25" customHeight="1" x14ac:dyDescent="0.25">
      <c r="A318" s="339" t="s">
        <v>103</v>
      </c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1"/>
      <c r="N318" s="321"/>
      <c r="O318" s="321"/>
      <c r="P318" s="321"/>
      <c r="Q318" s="321"/>
      <c r="R318" s="321"/>
      <c r="S318" s="321"/>
      <c r="T318" s="321"/>
      <c r="U318" s="321"/>
      <c r="V318" s="321"/>
      <c r="W318" s="321"/>
      <c r="X318" s="321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19">
        <v>4607091384185</v>
      </c>
      <c r="E319" s="318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61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19">
        <v>4607091384192</v>
      </c>
      <c r="E320" s="318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17"/>
      <c r="P320" s="317"/>
      <c r="Q320" s="317"/>
      <c r="R320" s="318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19">
        <v>4680115881907</v>
      </c>
      <c r="E321" s="318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17"/>
      <c r="P321" s="317"/>
      <c r="Q321" s="317"/>
      <c r="R321" s="318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19">
        <v>4607091384680</v>
      </c>
      <c r="E322" s="318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17"/>
      <c r="P322" s="317"/>
      <c r="Q322" s="317"/>
      <c r="R322" s="318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25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6"/>
      <c r="N323" s="322" t="s">
        <v>66</v>
      </c>
      <c r="O323" s="323"/>
      <c r="P323" s="323"/>
      <c r="Q323" s="323"/>
      <c r="R323" s="323"/>
      <c r="S323" s="323"/>
      <c r="T323" s="324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6"/>
      <c r="N324" s="322" t="s">
        <v>66</v>
      </c>
      <c r="O324" s="323"/>
      <c r="P324" s="323"/>
      <c r="Q324" s="323"/>
      <c r="R324" s="323"/>
      <c r="S324" s="323"/>
      <c r="T324" s="324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9" t="s">
        <v>60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19">
        <v>4607091384802</v>
      </c>
      <c r="E326" s="318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4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19">
        <v>4607091384826</v>
      </c>
      <c r="E327" s="318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6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25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1"/>
      <c r="M328" s="326"/>
      <c r="N328" s="322" t="s">
        <v>66</v>
      </c>
      <c r="O328" s="323"/>
      <c r="P328" s="323"/>
      <c r="Q328" s="323"/>
      <c r="R328" s="323"/>
      <c r="S328" s="323"/>
      <c r="T328" s="324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1"/>
      <c r="M329" s="326"/>
      <c r="N329" s="322" t="s">
        <v>66</v>
      </c>
      <c r="O329" s="323"/>
      <c r="P329" s="323"/>
      <c r="Q329" s="323"/>
      <c r="R329" s="323"/>
      <c r="S329" s="323"/>
      <c r="T329" s="324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9" t="s">
        <v>68</v>
      </c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1"/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19">
        <v>4607091384246</v>
      </c>
      <c r="E331" s="318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780</v>
      </c>
      <c r="W331" s="313">
        <f>IFERROR(IF(V331="",0,CEILING((V331/$H331),1)*$H331),"")</f>
        <v>780</v>
      </c>
      <c r="X331" s="36">
        <f>IFERROR(IF(W331=0,"",ROUNDUP(W331/H331,0)*0.02175),"")</f>
        <v>2.1749999999999998</v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19">
        <v>4680115881976</v>
      </c>
      <c r="E332" s="318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5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19">
        <v>4607091384253</v>
      </c>
      <c r="E333" s="318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33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17"/>
      <c r="P333" s="317"/>
      <c r="Q333" s="317"/>
      <c r="R333" s="318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19">
        <v>4680115881969</v>
      </c>
      <c r="E334" s="318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3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17"/>
      <c r="P334" s="317"/>
      <c r="Q334" s="317"/>
      <c r="R334" s="318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25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6"/>
      <c r="N335" s="322" t="s">
        <v>66</v>
      </c>
      <c r="O335" s="323"/>
      <c r="P335" s="323"/>
      <c r="Q335" s="323"/>
      <c r="R335" s="323"/>
      <c r="S335" s="323"/>
      <c r="T335" s="324"/>
      <c r="U335" s="37" t="s">
        <v>67</v>
      </c>
      <c r="V335" s="314">
        <f>IFERROR(V331/H331,"0")+IFERROR(V332/H332,"0")+IFERROR(V333/H333,"0")+IFERROR(V334/H334,"0")</f>
        <v>100</v>
      </c>
      <c r="W335" s="314">
        <f>IFERROR(W331/H331,"0")+IFERROR(W332/H332,"0")+IFERROR(W333/H333,"0")+IFERROR(W334/H334,"0")</f>
        <v>100</v>
      </c>
      <c r="X335" s="314">
        <f>IFERROR(IF(X331="",0,X331),"0")+IFERROR(IF(X332="",0,X332),"0")+IFERROR(IF(X333="",0,X333),"0")+IFERROR(IF(X334="",0,X334),"0")</f>
        <v>2.1749999999999998</v>
      </c>
      <c r="Y335" s="315"/>
      <c r="Z335" s="315"/>
    </row>
    <row r="336" spans="1:53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1"/>
      <c r="M336" s="326"/>
      <c r="N336" s="322" t="s">
        <v>66</v>
      </c>
      <c r="O336" s="323"/>
      <c r="P336" s="323"/>
      <c r="Q336" s="323"/>
      <c r="R336" s="323"/>
      <c r="S336" s="323"/>
      <c r="T336" s="324"/>
      <c r="U336" s="37" t="s">
        <v>65</v>
      </c>
      <c r="V336" s="314">
        <f>IFERROR(SUM(V331:V334),"0")</f>
        <v>780</v>
      </c>
      <c r="W336" s="314">
        <f>IFERROR(SUM(W331:W334),"0")</f>
        <v>780</v>
      </c>
      <c r="X336" s="37"/>
      <c r="Y336" s="315"/>
      <c r="Z336" s="315"/>
    </row>
    <row r="337" spans="1:53" ht="14.25" customHeight="1" x14ac:dyDescent="0.25">
      <c r="A337" s="339" t="s">
        <v>221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19">
        <v>4607091389357</v>
      </c>
      <c r="E338" s="318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25"/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6"/>
      <c r="N339" s="322" t="s">
        <v>66</v>
      </c>
      <c r="O339" s="323"/>
      <c r="P339" s="323"/>
      <c r="Q339" s="323"/>
      <c r="R339" s="323"/>
      <c r="S339" s="323"/>
      <c r="T339" s="324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321"/>
      <c r="L340" s="321"/>
      <c r="M340" s="326"/>
      <c r="N340" s="322" t="s">
        <v>66</v>
      </c>
      <c r="O340" s="323"/>
      <c r="P340" s="323"/>
      <c r="Q340" s="323"/>
      <c r="R340" s="323"/>
      <c r="S340" s="323"/>
      <c r="T340" s="324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27" t="s">
        <v>488</v>
      </c>
      <c r="B341" s="328"/>
      <c r="C341" s="328"/>
      <c r="D341" s="328"/>
      <c r="E341" s="328"/>
      <c r="F341" s="328"/>
      <c r="G341" s="328"/>
      <c r="H341" s="328"/>
      <c r="I341" s="328"/>
      <c r="J341" s="328"/>
      <c r="K341" s="328"/>
      <c r="L341" s="328"/>
      <c r="M341" s="328"/>
      <c r="N341" s="328"/>
      <c r="O341" s="328"/>
      <c r="P341" s="328"/>
      <c r="Q341" s="328"/>
      <c r="R341" s="328"/>
      <c r="S341" s="328"/>
      <c r="T341" s="328"/>
      <c r="U341" s="328"/>
      <c r="V341" s="328"/>
      <c r="W341" s="328"/>
      <c r="X341" s="328"/>
      <c r="Y341" s="48"/>
      <c r="Z341" s="48"/>
    </row>
    <row r="342" spans="1:53" ht="16.5" customHeight="1" x14ac:dyDescent="0.25">
      <c r="A342" s="320" t="s">
        <v>489</v>
      </c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1"/>
      <c r="N342" s="321"/>
      <c r="O342" s="321"/>
      <c r="P342" s="321"/>
      <c r="Q342" s="321"/>
      <c r="R342" s="321"/>
      <c r="S342" s="321"/>
      <c r="T342" s="321"/>
      <c r="U342" s="321"/>
      <c r="V342" s="321"/>
      <c r="W342" s="321"/>
      <c r="X342" s="321"/>
      <c r="Y342" s="307"/>
      <c r="Z342" s="307"/>
    </row>
    <row r="343" spans="1:53" ht="14.25" customHeight="1" x14ac:dyDescent="0.25">
      <c r="A343" s="339" t="s">
        <v>103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19">
        <v>4607091389708</v>
      </c>
      <c r="E344" s="318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17"/>
      <c r="P344" s="317"/>
      <c r="Q344" s="317"/>
      <c r="R344" s="318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19">
        <v>4607091389692</v>
      </c>
      <c r="E345" s="318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5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17"/>
      <c r="P345" s="317"/>
      <c r="Q345" s="317"/>
      <c r="R345" s="318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25"/>
      <c r="B346" s="321"/>
      <c r="C346" s="321"/>
      <c r="D346" s="321"/>
      <c r="E346" s="321"/>
      <c r="F346" s="321"/>
      <c r="G346" s="321"/>
      <c r="H346" s="321"/>
      <c r="I346" s="321"/>
      <c r="J346" s="321"/>
      <c r="K346" s="321"/>
      <c r="L346" s="321"/>
      <c r="M346" s="326"/>
      <c r="N346" s="322" t="s">
        <v>66</v>
      </c>
      <c r="O346" s="323"/>
      <c r="P346" s="323"/>
      <c r="Q346" s="323"/>
      <c r="R346" s="323"/>
      <c r="S346" s="323"/>
      <c r="T346" s="324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321"/>
      <c r="L347" s="321"/>
      <c r="M347" s="326"/>
      <c r="N347" s="322" t="s">
        <v>66</v>
      </c>
      <c r="O347" s="323"/>
      <c r="P347" s="323"/>
      <c r="Q347" s="323"/>
      <c r="R347" s="323"/>
      <c r="S347" s="323"/>
      <c r="T347" s="324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9" t="s">
        <v>60</v>
      </c>
      <c r="B348" s="321"/>
      <c r="C348" s="321"/>
      <c r="D348" s="321"/>
      <c r="E348" s="321"/>
      <c r="F348" s="321"/>
      <c r="G348" s="321"/>
      <c r="H348" s="321"/>
      <c r="I348" s="321"/>
      <c r="J348" s="321"/>
      <c r="K348" s="321"/>
      <c r="L348" s="321"/>
      <c r="M348" s="321"/>
      <c r="N348" s="321"/>
      <c r="O348" s="321"/>
      <c r="P348" s="321"/>
      <c r="Q348" s="321"/>
      <c r="R348" s="321"/>
      <c r="S348" s="321"/>
      <c r="T348" s="321"/>
      <c r="U348" s="321"/>
      <c r="V348" s="321"/>
      <c r="W348" s="321"/>
      <c r="X348" s="321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19">
        <v>4607091389753</v>
      </c>
      <c r="E349" s="318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150</v>
      </c>
      <c r="W349" s="313">
        <f t="shared" ref="W349:W361" si="15">IFERROR(IF(V349="",0,CEILING((V349/$H349),1)*$H349),"")</f>
        <v>151.20000000000002</v>
      </c>
      <c r="X349" s="36">
        <f>IFERROR(IF(W349=0,"",ROUNDUP(W349/H349,0)*0.00753),"")</f>
        <v>0.27107999999999999</v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19">
        <v>4607091389760</v>
      </c>
      <c r="E350" s="318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19">
        <v>4607091389746</v>
      </c>
      <c r="E351" s="318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5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17"/>
      <c r="P351" s="317"/>
      <c r="Q351" s="317"/>
      <c r="R351" s="318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19">
        <v>4680115882928</v>
      </c>
      <c r="E352" s="318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4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17"/>
      <c r="P352" s="317"/>
      <c r="Q352" s="317"/>
      <c r="R352" s="318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19">
        <v>4680115883147</v>
      </c>
      <c r="E353" s="318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17"/>
      <c r="P353" s="317"/>
      <c r="Q353" s="317"/>
      <c r="R353" s="318"/>
      <c r="S353" s="34"/>
      <c r="T353" s="34"/>
      <c r="U353" s="35" t="s">
        <v>65</v>
      </c>
      <c r="V353" s="312">
        <v>21</v>
      </c>
      <c r="W353" s="313">
        <f t="shared" si="15"/>
        <v>21.84</v>
      </c>
      <c r="X353" s="36">
        <f t="shared" ref="X353:X361" si="16">IFERROR(IF(W353=0,"",ROUNDUP(W353/H353,0)*0.00502),"")</f>
        <v>6.5259999999999999E-2</v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19">
        <v>4607091384338</v>
      </c>
      <c r="E354" s="318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1.75</v>
      </c>
      <c r="W354" s="313">
        <f t="shared" si="15"/>
        <v>2.1</v>
      </c>
      <c r="X354" s="36">
        <f t="shared" si="16"/>
        <v>5.0200000000000002E-3</v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19">
        <v>4680115883154</v>
      </c>
      <c r="E355" s="318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19">
        <v>4607091389524</v>
      </c>
      <c r="E356" s="318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5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19">
        <v>4680115883161</v>
      </c>
      <c r="E357" s="318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25.2</v>
      </c>
      <c r="W357" s="313">
        <f t="shared" si="15"/>
        <v>25.2</v>
      </c>
      <c r="X357" s="36">
        <f t="shared" si="16"/>
        <v>7.5300000000000006E-2</v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19">
        <v>4607091384345</v>
      </c>
      <c r="E358" s="318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46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19">
        <v>4680115883178</v>
      </c>
      <c r="E359" s="318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3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19">
        <v>4607091389531</v>
      </c>
      <c r="E360" s="318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44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19">
        <v>4680115883185</v>
      </c>
      <c r="E361" s="318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88" t="s">
        <v>520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25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1"/>
      <c r="M362" s="326"/>
      <c r="N362" s="322" t="s">
        <v>66</v>
      </c>
      <c r="O362" s="323"/>
      <c r="P362" s="323"/>
      <c r="Q362" s="323"/>
      <c r="R362" s="323"/>
      <c r="S362" s="323"/>
      <c r="T362" s="324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64.047619047619051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65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0.41666000000000003</v>
      </c>
      <c r="Y362" s="315"/>
      <c r="Z362" s="315"/>
    </row>
    <row r="363" spans="1:53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1"/>
      <c r="M363" s="326"/>
      <c r="N363" s="322" t="s">
        <v>66</v>
      </c>
      <c r="O363" s="323"/>
      <c r="P363" s="323"/>
      <c r="Q363" s="323"/>
      <c r="R363" s="323"/>
      <c r="S363" s="323"/>
      <c r="T363" s="324"/>
      <c r="U363" s="37" t="s">
        <v>65</v>
      </c>
      <c r="V363" s="314">
        <f>IFERROR(SUM(V349:V361),"0")</f>
        <v>197.95</v>
      </c>
      <c r="W363" s="314">
        <f>IFERROR(SUM(W349:W361),"0")</f>
        <v>200.34</v>
      </c>
      <c r="X363" s="37"/>
      <c r="Y363" s="315"/>
      <c r="Z363" s="315"/>
    </row>
    <row r="364" spans="1:53" ht="14.25" customHeight="1" x14ac:dyDescent="0.25">
      <c r="A364" s="339" t="s">
        <v>68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21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19">
        <v>4607091389685</v>
      </c>
      <c r="E365" s="318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19">
        <v>4607091389654</v>
      </c>
      <c r="E366" s="318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3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19">
        <v>4607091384352</v>
      </c>
      <c r="E367" s="318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17"/>
      <c r="P367" s="317"/>
      <c r="Q367" s="317"/>
      <c r="R367" s="318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19">
        <v>4607091389661</v>
      </c>
      <c r="E368" s="318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43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17"/>
      <c r="P368" s="317"/>
      <c r="Q368" s="317"/>
      <c r="R368" s="318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25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6"/>
      <c r="N369" s="322" t="s">
        <v>66</v>
      </c>
      <c r="O369" s="323"/>
      <c r="P369" s="323"/>
      <c r="Q369" s="323"/>
      <c r="R369" s="323"/>
      <c r="S369" s="323"/>
      <c r="T369" s="324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6"/>
      <c r="N370" s="322" t="s">
        <v>66</v>
      </c>
      <c r="O370" s="323"/>
      <c r="P370" s="323"/>
      <c r="Q370" s="323"/>
      <c r="R370" s="323"/>
      <c r="S370" s="323"/>
      <c r="T370" s="324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9" t="s">
        <v>221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21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19">
        <v>4680115881648</v>
      </c>
      <c r="E372" s="318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4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25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1"/>
      <c r="M373" s="326"/>
      <c r="N373" s="322" t="s">
        <v>66</v>
      </c>
      <c r="O373" s="323"/>
      <c r="P373" s="323"/>
      <c r="Q373" s="323"/>
      <c r="R373" s="323"/>
      <c r="S373" s="323"/>
      <c r="T373" s="324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6"/>
      <c r="N374" s="322" t="s">
        <v>66</v>
      </c>
      <c r="O374" s="323"/>
      <c r="P374" s="323"/>
      <c r="Q374" s="323"/>
      <c r="R374" s="323"/>
      <c r="S374" s="323"/>
      <c r="T374" s="324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9" t="s">
        <v>81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21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19">
        <v>4680115884359</v>
      </c>
      <c r="E376" s="318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444" t="s">
        <v>535</v>
      </c>
      <c r="O376" s="317"/>
      <c r="P376" s="317"/>
      <c r="Q376" s="317"/>
      <c r="R376" s="318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19">
        <v>4680115884335</v>
      </c>
      <c r="E377" s="318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618" t="s">
        <v>540</v>
      </c>
      <c r="O377" s="317"/>
      <c r="P377" s="317"/>
      <c r="Q377" s="317"/>
      <c r="R377" s="318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19">
        <v>4680115884113</v>
      </c>
      <c r="E378" s="318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451" t="s">
        <v>543</v>
      </c>
      <c r="O378" s="317"/>
      <c r="P378" s="317"/>
      <c r="Q378" s="317"/>
      <c r="R378" s="318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19">
        <v>4680115884342</v>
      </c>
      <c r="E379" s="318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574" t="s">
        <v>546</v>
      </c>
      <c r="O379" s="317"/>
      <c r="P379" s="317"/>
      <c r="Q379" s="317"/>
      <c r="R379" s="318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25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6"/>
      <c r="N380" s="322" t="s">
        <v>66</v>
      </c>
      <c r="O380" s="323"/>
      <c r="P380" s="323"/>
      <c r="Q380" s="323"/>
      <c r="R380" s="323"/>
      <c r="S380" s="323"/>
      <c r="T380" s="324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6"/>
      <c r="N381" s="322" t="s">
        <v>66</v>
      </c>
      <c r="O381" s="323"/>
      <c r="P381" s="323"/>
      <c r="Q381" s="323"/>
      <c r="R381" s="323"/>
      <c r="S381" s="323"/>
      <c r="T381" s="324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9" t="s">
        <v>90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19">
        <v>4680115884090</v>
      </c>
      <c r="E383" s="318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439" t="s">
        <v>549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19">
        <v>4680115882997</v>
      </c>
      <c r="E384" s="318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468" t="s">
        <v>552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25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1"/>
      <c r="M385" s="326"/>
      <c r="N385" s="322" t="s">
        <v>66</v>
      </c>
      <c r="O385" s="323"/>
      <c r="P385" s="323"/>
      <c r="Q385" s="323"/>
      <c r="R385" s="323"/>
      <c r="S385" s="323"/>
      <c r="T385" s="324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6"/>
      <c r="N386" s="322" t="s">
        <v>66</v>
      </c>
      <c r="O386" s="323"/>
      <c r="P386" s="323"/>
      <c r="Q386" s="323"/>
      <c r="R386" s="323"/>
      <c r="S386" s="323"/>
      <c r="T386" s="324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20" t="s">
        <v>553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21"/>
      <c r="Y387" s="307"/>
      <c r="Z387" s="307"/>
    </row>
    <row r="388" spans="1:53" ht="14.25" customHeight="1" x14ac:dyDescent="0.25">
      <c r="A388" s="339" t="s">
        <v>95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19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19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25"/>
      <c r="B391" s="321"/>
      <c r="C391" s="321"/>
      <c r="D391" s="321"/>
      <c r="E391" s="321"/>
      <c r="F391" s="321"/>
      <c r="G391" s="321"/>
      <c r="H391" s="321"/>
      <c r="I391" s="321"/>
      <c r="J391" s="321"/>
      <c r="K391" s="321"/>
      <c r="L391" s="321"/>
      <c r="M391" s="326"/>
      <c r="N391" s="322" t="s">
        <v>66</v>
      </c>
      <c r="O391" s="323"/>
      <c r="P391" s="323"/>
      <c r="Q391" s="323"/>
      <c r="R391" s="323"/>
      <c r="S391" s="323"/>
      <c r="T391" s="324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1"/>
      <c r="M392" s="326"/>
      <c r="N392" s="322" t="s">
        <v>66</v>
      </c>
      <c r="O392" s="323"/>
      <c r="P392" s="323"/>
      <c r="Q392" s="323"/>
      <c r="R392" s="323"/>
      <c r="S392" s="323"/>
      <c r="T392" s="324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9" t="s">
        <v>60</v>
      </c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1"/>
      <c r="M393" s="321"/>
      <c r="N393" s="321"/>
      <c r="O393" s="321"/>
      <c r="P393" s="321"/>
      <c r="Q393" s="321"/>
      <c r="R393" s="321"/>
      <c r="S393" s="321"/>
      <c r="T393" s="321"/>
      <c r="U393" s="321"/>
      <c r="V393" s="321"/>
      <c r="W393" s="321"/>
      <c r="X393" s="321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19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3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19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19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5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19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477" t="s">
        <v>566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19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5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19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19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40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25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6"/>
      <c r="N401" s="322" t="s">
        <v>66</v>
      </c>
      <c r="O401" s="323"/>
      <c r="P401" s="323"/>
      <c r="Q401" s="323"/>
      <c r="R401" s="323"/>
      <c r="S401" s="323"/>
      <c r="T401" s="324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321"/>
      <c r="L402" s="321"/>
      <c r="M402" s="326"/>
      <c r="N402" s="322" t="s">
        <v>66</v>
      </c>
      <c r="O402" s="323"/>
      <c r="P402" s="323"/>
      <c r="Q402" s="323"/>
      <c r="R402" s="323"/>
      <c r="S402" s="323"/>
      <c r="T402" s="324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9" t="s">
        <v>90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19">
        <v>4680115882980</v>
      </c>
      <c r="E404" s="318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25"/>
      <c r="B405" s="321"/>
      <c r="C405" s="321"/>
      <c r="D405" s="321"/>
      <c r="E405" s="321"/>
      <c r="F405" s="321"/>
      <c r="G405" s="321"/>
      <c r="H405" s="321"/>
      <c r="I405" s="321"/>
      <c r="J405" s="321"/>
      <c r="K405" s="321"/>
      <c r="L405" s="321"/>
      <c r="M405" s="326"/>
      <c r="N405" s="322" t="s">
        <v>66</v>
      </c>
      <c r="O405" s="323"/>
      <c r="P405" s="323"/>
      <c r="Q405" s="323"/>
      <c r="R405" s="323"/>
      <c r="S405" s="323"/>
      <c r="T405" s="324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6"/>
      <c r="N406" s="322" t="s">
        <v>66</v>
      </c>
      <c r="O406" s="323"/>
      <c r="P406" s="323"/>
      <c r="Q406" s="323"/>
      <c r="R406" s="323"/>
      <c r="S406" s="323"/>
      <c r="T406" s="324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27" t="s">
        <v>575</v>
      </c>
      <c r="B407" s="328"/>
      <c r="C407" s="328"/>
      <c r="D407" s="328"/>
      <c r="E407" s="328"/>
      <c r="F407" s="328"/>
      <c r="G407" s="328"/>
      <c r="H407" s="328"/>
      <c r="I407" s="328"/>
      <c r="J407" s="328"/>
      <c r="K407" s="328"/>
      <c r="L407" s="328"/>
      <c r="M407" s="328"/>
      <c r="N407" s="328"/>
      <c r="O407" s="328"/>
      <c r="P407" s="328"/>
      <c r="Q407" s="328"/>
      <c r="R407" s="328"/>
      <c r="S407" s="328"/>
      <c r="T407" s="328"/>
      <c r="U407" s="328"/>
      <c r="V407" s="328"/>
      <c r="W407" s="328"/>
      <c r="X407" s="328"/>
      <c r="Y407" s="48"/>
      <c r="Z407" s="48"/>
    </row>
    <row r="408" spans="1:53" ht="16.5" customHeight="1" x14ac:dyDescent="0.25">
      <c r="A408" s="320" t="s">
        <v>575</v>
      </c>
      <c r="B408" s="321"/>
      <c r="C408" s="321"/>
      <c r="D408" s="321"/>
      <c r="E408" s="321"/>
      <c r="F408" s="321"/>
      <c r="G408" s="321"/>
      <c r="H408" s="321"/>
      <c r="I408" s="321"/>
      <c r="J408" s="321"/>
      <c r="K408" s="321"/>
      <c r="L408" s="321"/>
      <c r="M408" s="321"/>
      <c r="N408" s="321"/>
      <c r="O408" s="321"/>
      <c r="P408" s="321"/>
      <c r="Q408" s="321"/>
      <c r="R408" s="321"/>
      <c r="S408" s="321"/>
      <c r="T408" s="321"/>
      <c r="U408" s="321"/>
      <c r="V408" s="321"/>
      <c r="W408" s="321"/>
      <c r="X408" s="321"/>
      <c r="Y408" s="307"/>
      <c r="Z408" s="307"/>
    </row>
    <row r="409" spans="1:53" ht="14.25" customHeight="1" x14ac:dyDescent="0.25">
      <c r="A409" s="339" t="s">
        <v>103</v>
      </c>
      <c r="B409" s="321"/>
      <c r="C409" s="321"/>
      <c r="D409" s="321"/>
      <c r="E409" s="321"/>
      <c r="F409" s="321"/>
      <c r="G409" s="321"/>
      <c r="H409" s="321"/>
      <c r="I409" s="321"/>
      <c r="J409" s="321"/>
      <c r="K409" s="321"/>
      <c r="L409" s="321"/>
      <c r="M409" s="321"/>
      <c r="N409" s="321"/>
      <c r="O409" s="321"/>
      <c r="P409" s="321"/>
      <c r="Q409" s="321"/>
      <c r="R409" s="321"/>
      <c r="S409" s="321"/>
      <c r="T409" s="321"/>
      <c r="U409" s="321"/>
      <c r="V409" s="321"/>
      <c r="W409" s="321"/>
      <c r="X409" s="321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19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19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19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3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170</v>
      </c>
      <c r="W412" s="313">
        <f t="shared" si="18"/>
        <v>174.24</v>
      </c>
      <c r="X412" s="36">
        <f>IFERROR(IF(W412=0,"",ROUNDUP(W412/H412,0)*0.01196),"")</f>
        <v>0.39468000000000003</v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19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770</v>
      </c>
      <c r="W413" s="313">
        <f t="shared" si="18"/>
        <v>770.88</v>
      </c>
      <c r="X413" s="36">
        <f>IFERROR(IF(W413=0,"",ROUNDUP(W413/H413,0)*0.01196),"")</f>
        <v>1.7461599999999999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19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19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42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19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56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19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57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19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5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25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6"/>
      <c r="N419" s="322" t="s">
        <v>66</v>
      </c>
      <c r="O419" s="323"/>
      <c r="P419" s="323"/>
      <c r="Q419" s="323"/>
      <c r="R419" s="323"/>
      <c r="S419" s="323"/>
      <c r="T419" s="324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178.030303030303</v>
      </c>
      <c r="W419" s="314">
        <f>IFERROR(W410/H410,"0")+IFERROR(W411/H411,"0")+IFERROR(W412/H412,"0")+IFERROR(W413/H413,"0")+IFERROR(W414/H414,"0")+IFERROR(W415/H415,"0")+IFERROR(W416/H416,"0")+IFERROR(W417/H417,"0")+IFERROR(W418/H418,"0")</f>
        <v>179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2.1408399999999999</v>
      </c>
      <c r="Y419" s="315"/>
      <c r="Z419" s="315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6"/>
      <c r="N420" s="322" t="s">
        <v>66</v>
      </c>
      <c r="O420" s="323"/>
      <c r="P420" s="323"/>
      <c r="Q420" s="323"/>
      <c r="R420" s="323"/>
      <c r="S420" s="323"/>
      <c r="T420" s="324"/>
      <c r="U420" s="37" t="s">
        <v>65</v>
      </c>
      <c r="V420" s="314">
        <f>IFERROR(SUM(V410:V418),"0")</f>
        <v>940</v>
      </c>
      <c r="W420" s="314">
        <f>IFERROR(SUM(W410:W418),"0")</f>
        <v>945.12</v>
      </c>
      <c r="X420" s="37"/>
      <c r="Y420" s="315"/>
      <c r="Z420" s="315"/>
    </row>
    <row r="421" spans="1:53" ht="14.25" customHeight="1" x14ac:dyDescent="0.25">
      <c r="A421" s="339" t="s">
        <v>95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19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300</v>
      </c>
      <c r="W422" s="313">
        <f>IFERROR(IF(V422="",0,CEILING((V422/$H422),1)*$H422),"")</f>
        <v>300.96000000000004</v>
      </c>
      <c r="X422" s="36">
        <f>IFERROR(IF(W422=0,"",ROUNDUP(W422/H422,0)*0.01196),"")</f>
        <v>0.68171999999999999</v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19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53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5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6"/>
      <c r="N424" s="322" t="s">
        <v>66</v>
      </c>
      <c r="O424" s="323"/>
      <c r="P424" s="323"/>
      <c r="Q424" s="323"/>
      <c r="R424" s="323"/>
      <c r="S424" s="323"/>
      <c r="T424" s="324"/>
      <c r="U424" s="37" t="s">
        <v>67</v>
      </c>
      <c r="V424" s="314">
        <f>IFERROR(V422/H422,"0")+IFERROR(V423/H423,"0")</f>
        <v>56.818181818181813</v>
      </c>
      <c r="W424" s="314">
        <f>IFERROR(W422/H422,"0")+IFERROR(W423/H423,"0")</f>
        <v>57.000000000000007</v>
      </c>
      <c r="X424" s="314">
        <f>IFERROR(IF(X422="",0,X422),"0")+IFERROR(IF(X423="",0,X423),"0")</f>
        <v>0.68171999999999999</v>
      </c>
      <c r="Y424" s="315"/>
      <c r="Z424" s="315"/>
    </row>
    <row r="425" spans="1:53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1"/>
      <c r="M425" s="326"/>
      <c r="N425" s="322" t="s">
        <v>66</v>
      </c>
      <c r="O425" s="323"/>
      <c r="P425" s="323"/>
      <c r="Q425" s="323"/>
      <c r="R425" s="323"/>
      <c r="S425" s="323"/>
      <c r="T425" s="324"/>
      <c r="U425" s="37" t="s">
        <v>65</v>
      </c>
      <c r="V425" s="314">
        <f>IFERROR(SUM(V422:V423),"0")</f>
        <v>300</v>
      </c>
      <c r="W425" s="314">
        <f>IFERROR(SUM(W422:W423),"0")</f>
        <v>300.96000000000004</v>
      </c>
      <c r="X425" s="37"/>
      <c r="Y425" s="315"/>
      <c r="Z425" s="315"/>
    </row>
    <row r="426" spans="1:53" ht="14.25" customHeight="1" x14ac:dyDescent="0.25">
      <c r="A426" s="339" t="s">
        <v>60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21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19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4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385</v>
      </c>
      <c r="W427" s="313">
        <f t="shared" ref="W427:W432" si="19">IFERROR(IF(V427="",0,CEILING((V427/$H427),1)*$H427),"")</f>
        <v>385.44</v>
      </c>
      <c r="X427" s="36">
        <f>IFERROR(IF(W427=0,"",ROUNDUP(W427/H427,0)*0.01196),"")</f>
        <v>0.87307999999999997</v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19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4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265</v>
      </c>
      <c r="W428" s="313">
        <f t="shared" si="19"/>
        <v>269.28000000000003</v>
      </c>
      <c r="X428" s="36">
        <f>IFERROR(IF(W428=0,"",ROUNDUP(W428/H428,0)*0.01196),"")</f>
        <v>0.60996000000000006</v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19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305</v>
      </c>
      <c r="W429" s="313">
        <f t="shared" si="19"/>
        <v>306.24</v>
      </c>
      <c r="X429" s="36">
        <f>IFERROR(IF(W429=0,"",ROUNDUP(W429/H429,0)*0.01196),"")</f>
        <v>0.69367999999999996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19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591" t="s">
        <v>606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19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3" t="s">
        <v>609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19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69" t="s">
        <v>612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25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6"/>
      <c r="N433" s="322" t="s">
        <v>66</v>
      </c>
      <c r="O433" s="323"/>
      <c r="P433" s="323"/>
      <c r="Q433" s="323"/>
      <c r="R433" s="323"/>
      <c r="S433" s="323"/>
      <c r="T433" s="324"/>
      <c r="U433" s="37" t="s">
        <v>67</v>
      </c>
      <c r="V433" s="314">
        <f>IFERROR(V427/H427,"0")+IFERROR(V428/H428,"0")+IFERROR(V429/H429,"0")+IFERROR(V430/H430,"0")+IFERROR(V431/H431,"0")+IFERROR(V432/H432,"0")</f>
        <v>180.87121212121212</v>
      </c>
      <c r="W433" s="314">
        <f>IFERROR(W427/H427,"0")+IFERROR(W428/H428,"0")+IFERROR(W429/H429,"0")+IFERROR(W430/H430,"0")+IFERROR(W431/H431,"0")+IFERROR(W432/H432,"0")</f>
        <v>182</v>
      </c>
      <c r="X433" s="314">
        <f>IFERROR(IF(X427="",0,X427),"0")+IFERROR(IF(X428="",0,X428),"0")+IFERROR(IF(X429="",0,X429),"0")+IFERROR(IF(X430="",0,X430),"0")+IFERROR(IF(X431="",0,X431),"0")+IFERROR(IF(X432="",0,X432),"0")</f>
        <v>2.17672</v>
      </c>
      <c r="Y433" s="315"/>
      <c r="Z433" s="315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6"/>
      <c r="N434" s="322" t="s">
        <v>66</v>
      </c>
      <c r="O434" s="323"/>
      <c r="P434" s="323"/>
      <c r="Q434" s="323"/>
      <c r="R434" s="323"/>
      <c r="S434" s="323"/>
      <c r="T434" s="324"/>
      <c r="U434" s="37" t="s">
        <v>65</v>
      </c>
      <c r="V434" s="314">
        <f>IFERROR(SUM(V427:V432),"0")</f>
        <v>955</v>
      </c>
      <c r="W434" s="314">
        <f>IFERROR(SUM(W427:W432),"0")</f>
        <v>960.96</v>
      </c>
      <c r="X434" s="37"/>
      <c r="Y434" s="315"/>
      <c r="Z434" s="315"/>
    </row>
    <row r="435" spans="1:53" ht="14.25" customHeight="1" x14ac:dyDescent="0.25">
      <c r="A435" s="339" t="s">
        <v>68</v>
      </c>
      <c r="B435" s="321"/>
      <c r="C435" s="321"/>
      <c r="D435" s="321"/>
      <c r="E435" s="321"/>
      <c r="F435" s="321"/>
      <c r="G435" s="321"/>
      <c r="H435" s="321"/>
      <c r="I435" s="321"/>
      <c r="J435" s="321"/>
      <c r="K435" s="321"/>
      <c r="L435" s="321"/>
      <c r="M435" s="321"/>
      <c r="N435" s="321"/>
      <c r="O435" s="321"/>
      <c r="P435" s="321"/>
      <c r="Q435" s="321"/>
      <c r="R435" s="321"/>
      <c r="S435" s="321"/>
      <c r="T435" s="321"/>
      <c r="U435" s="321"/>
      <c r="V435" s="321"/>
      <c r="W435" s="321"/>
      <c r="X435" s="321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19">
        <v>4607091383409</v>
      </c>
      <c r="E436" s="318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4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19">
        <v>4607091383416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4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25"/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6"/>
      <c r="N438" s="322" t="s">
        <v>66</v>
      </c>
      <c r="O438" s="323"/>
      <c r="P438" s="323"/>
      <c r="Q438" s="323"/>
      <c r="R438" s="323"/>
      <c r="S438" s="323"/>
      <c r="T438" s="324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6"/>
      <c r="N439" s="322" t="s">
        <v>66</v>
      </c>
      <c r="O439" s="323"/>
      <c r="P439" s="323"/>
      <c r="Q439" s="323"/>
      <c r="R439" s="323"/>
      <c r="S439" s="323"/>
      <c r="T439" s="324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27" t="s">
        <v>617</v>
      </c>
      <c r="B440" s="328"/>
      <c r="C440" s="328"/>
      <c r="D440" s="328"/>
      <c r="E440" s="328"/>
      <c r="F440" s="328"/>
      <c r="G440" s="328"/>
      <c r="H440" s="328"/>
      <c r="I440" s="328"/>
      <c r="J440" s="328"/>
      <c r="K440" s="328"/>
      <c r="L440" s="328"/>
      <c r="M440" s="328"/>
      <c r="N440" s="328"/>
      <c r="O440" s="328"/>
      <c r="P440" s="328"/>
      <c r="Q440" s="328"/>
      <c r="R440" s="328"/>
      <c r="S440" s="328"/>
      <c r="T440" s="328"/>
      <c r="U440" s="328"/>
      <c r="V440" s="328"/>
      <c r="W440" s="328"/>
      <c r="X440" s="328"/>
      <c r="Y440" s="48"/>
      <c r="Z440" s="48"/>
    </row>
    <row r="441" spans="1:53" ht="16.5" customHeight="1" x14ac:dyDescent="0.25">
      <c r="A441" s="320" t="s">
        <v>618</v>
      </c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1"/>
      <c r="N441" s="321"/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07"/>
      <c r="Z441" s="307"/>
    </row>
    <row r="442" spans="1:53" ht="14.25" customHeight="1" x14ac:dyDescent="0.25">
      <c r="A442" s="339" t="s">
        <v>103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19">
        <v>4640242180441</v>
      </c>
      <c r="E443" s="318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482" t="s">
        <v>621</v>
      </c>
      <c r="O443" s="317"/>
      <c r="P443" s="317"/>
      <c r="Q443" s="317"/>
      <c r="R443" s="318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19">
        <v>4640242180564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405" t="s">
        <v>624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25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6"/>
      <c r="N445" s="322" t="s">
        <v>66</v>
      </c>
      <c r="O445" s="323"/>
      <c r="P445" s="323"/>
      <c r="Q445" s="323"/>
      <c r="R445" s="323"/>
      <c r="S445" s="323"/>
      <c r="T445" s="324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6"/>
      <c r="N446" s="322" t="s">
        <v>66</v>
      </c>
      <c r="O446" s="323"/>
      <c r="P446" s="323"/>
      <c r="Q446" s="323"/>
      <c r="R446" s="323"/>
      <c r="S446" s="323"/>
      <c r="T446" s="324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9" t="s">
        <v>95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19">
        <v>4640242180526</v>
      </c>
      <c r="E448" s="318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520" t="s">
        <v>627</v>
      </c>
      <c r="O448" s="317"/>
      <c r="P448" s="317"/>
      <c r="Q448" s="317"/>
      <c r="R448" s="318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19">
        <v>4640242180519</v>
      </c>
      <c r="E449" s="318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469" t="s">
        <v>630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25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6"/>
      <c r="N450" s="322" t="s">
        <v>66</v>
      </c>
      <c r="O450" s="323"/>
      <c r="P450" s="323"/>
      <c r="Q450" s="323"/>
      <c r="R450" s="323"/>
      <c r="S450" s="323"/>
      <c r="T450" s="324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6"/>
      <c r="N451" s="322" t="s">
        <v>66</v>
      </c>
      <c r="O451" s="323"/>
      <c r="P451" s="323"/>
      <c r="Q451" s="323"/>
      <c r="R451" s="323"/>
      <c r="S451" s="323"/>
      <c r="T451" s="324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9" t="s">
        <v>60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19">
        <v>4640242180816</v>
      </c>
      <c r="E453" s="318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397" t="s">
        <v>633</v>
      </c>
      <c r="O453" s="317"/>
      <c r="P453" s="317"/>
      <c r="Q453" s="317"/>
      <c r="R453" s="318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19">
        <v>4640242180595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636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25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6"/>
      <c r="N455" s="322" t="s">
        <v>66</v>
      </c>
      <c r="O455" s="323"/>
      <c r="P455" s="323"/>
      <c r="Q455" s="323"/>
      <c r="R455" s="323"/>
      <c r="S455" s="323"/>
      <c r="T455" s="324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6"/>
      <c r="N456" s="322" t="s">
        <v>66</v>
      </c>
      <c r="O456" s="323"/>
      <c r="P456" s="323"/>
      <c r="Q456" s="323"/>
      <c r="R456" s="323"/>
      <c r="S456" s="323"/>
      <c r="T456" s="324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9" t="s">
        <v>68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19">
        <v>4640242180540</v>
      </c>
      <c r="E458" s="318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500" t="s">
        <v>639</v>
      </c>
      <c r="O458" s="317"/>
      <c r="P458" s="317"/>
      <c r="Q458" s="317"/>
      <c r="R458" s="318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19">
        <v>4640242180557</v>
      </c>
      <c r="E459" s="318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532" t="s">
        <v>642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25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6"/>
      <c r="N460" s="322" t="s">
        <v>66</v>
      </c>
      <c r="O460" s="323"/>
      <c r="P460" s="323"/>
      <c r="Q460" s="323"/>
      <c r="R460" s="323"/>
      <c r="S460" s="323"/>
      <c r="T460" s="324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6"/>
      <c r="N461" s="322" t="s">
        <v>66</v>
      </c>
      <c r="O461" s="323"/>
      <c r="P461" s="323"/>
      <c r="Q461" s="323"/>
      <c r="R461" s="323"/>
      <c r="S461" s="323"/>
      <c r="T461" s="324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20" t="s">
        <v>643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21"/>
      <c r="Y462" s="307"/>
      <c r="Z462" s="307"/>
    </row>
    <row r="463" spans="1:53" ht="14.25" customHeight="1" x14ac:dyDescent="0.25">
      <c r="A463" s="339" t="s">
        <v>68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19">
        <v>4680115880870</v>
      </c>
      <c r="E464" s="318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6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17"/>
      <c r="P464" s="317"/>
      <c r="Q464" s="317"/>
      <c r="R464" s="318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25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26"/>
      <c r="N465" s="322" t="s">
        <v>66</v>
      </c>
      <c r="O465" s="323"/>
      <c r="P465" s="323"/>
      <c r="Q465" s="323"/>
      <c r="R465" s="323"/>
      <c r="S465" s="323"/>
      <c r="T465" s="324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26"/>
      <c r="N466" s="322" t="s">
        <v>66</v>
      </c>
      <c r="O466" s="323"/>
      <c r="P466" s="323"/>
      <c r="Q466" s="323"/>
      <c r="R466" s="323"/>
      <c r="S466" s="323"/>
      <c r="T466" s="324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402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73"/>
      <c r="N467" s="345" t="s">
        <v>646</v>
      </c>
      <c r="O467" s="346"/>
      <c r="P467" s="346"/>
      <c r="Q467" s="346"/>
      <c r="R467" s="346"/>
      <c r="S467" s="346"/>
      <c r="T467" s="347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10824.6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10903.82</v>
      </c>
      <c r="X467" s="37"/>
      <c r="Y467" s="315"/>
      <c r="Z467" s="315"/>
    </row>
    <row r="468" spans="1:29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21"/>
      <c r="M468" s="373"/>
      <c r="N468" s="345" t="s">
        <v>647</v>
      </c>
      <c r="O468" s="346"/>
      <c r="P468" s="346"/>
      <c r="Q468" s="346"/>
      <c r="R468" s="346"/>
      <c r="S468" s="346"/>
      <c r="T468" s="347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11476.592134368759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11560.356</v>
      </c>
      <c r="X468" s="37"/>
      <c r="Y468" s="315"/>
      <c r="Z468" s="315"/>
    </row>
    <row r="469" spans="1:29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21"/>
      <c r="M469" s="373"/>
      <c r="N469" s="345" t="s">
        <v>648</v>
      </c>
      <c r="O469" s="346"/>
      <c r="P469" s="346"/>
      <c r="Q469" s="346"/>
      <c r="R469" s="346"/>
      <c r="S469" s="346"/>
      <c r="T469" s="347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21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21</v>
      </c>
      <c r="X469" s="37"/>
      <c r="Y469" s="315"/>
      <c r="Z469" s="315"/>
    </row>
    <row r="470" spans="1:29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21"/>
      <c r="M470" s="373"/>
      <c r="N470" s="345" t="s">
        <v>650</v>
      </c>
      <c r="O470" s="346"/>
      <c r="P470" s="346"/>
      <c r="Q470" s="346"/>
      <c r="R470" s="346"/>
      <c r="S470" s="346"/>
      <c r="T470" s="347"/>
      <c r="U470" s="37" t="s">
        <v>65</v>
      </c>
      <c r="V470" s="314">
        <f>GrossWeightTotal+PalletQtyTotal*25</f>
        <v>12001.592134368759</v>
      </c>
      <c r="W470" s="314">
        <f>GrossWeightTotalR+PalletQtyTotalR*25</f>
        <v>12085.356</v>
      </c>
      <c r="X470" s="37"/>
      <c r="Y470" s="315"/>
      <c r="Z470" s="315"/>
    </row>
    <row r="471" spans="1:29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21"/>
      <c r="M471" s="373"/>
      <c r="N471" s="345" t="s">
        <v>651</v>
      </c>
      <c r="O471" s="346"/>
      <c r="P471" s="346"/>
      <c r="Q471" s="346"/>
      <c r="R471" s="346"/>
      <c r="S471" s="346"/>
      <c r="T471" s="347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1945.0782551873754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1959</v>
      </c>
      <c r="X471" s="37"/>
      <c r="Y471" s="315"/>
      <c r="Z471" s="315"/>
    </row>
    <row r="472" spans="1:29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21"/>
      <c r="M472" s="373"/>
      <c r="N472" s="345" t="s">
        <v>652</v>
      </c>
      <c r="O472" s="346"/>
      <c r="P472" s="346"/>
      <c r="Q472" s="346"/>
      <c r="R472" s="346"/>
      <c r="S472" s="346"/>
      <c r="T472" s="347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23.864340000000002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31" t="s">
        <v>93</v>
      </c>
      <c r="D474" s="363"/>
      <c r="E474" s="363"/>
      <c r="F474" s="332"/>
      <c r="G474" s="331" t="s">
        <v>242</v>
      </c>
      <c r="H474" s="363"/>
      <c r="I474" s="363"/>
      <c r="J474" s="363"/>
      <c r="K474" s="363"/>
      <c r="L474" s="363"/>
      <c r="M474" s="332"/>
      <c r="N474" s="331" t="s">
        <v>438</v>
      </c>
      <c r="O474" s="332"/>
      <c r="P474" s="331" t="s">
        <v>488</v>
      </c>
      <c r="Q474" s="332"/>
      <c r="R474" s="305" t="s">
        <v>575</v>
      </c>
      <c r="S474" s="331" t="s">
        <v>617</v>
      </c>
      <c r="T474" s="332"/>
      <c r="U474" s="306"/>
      <c r="Z474" s="52"/>
      <c r="AC474" s="306"/>
    </row>
    <row r="475" spans="1:29" ht="14.25" customHeight="1" thickTop="1" x14ac:dyDescent="0.2">
      <c r="A475" s="551" t="s">
        <v>655</v>
      </c>
      <c r="B475" s="331" t="s">
        <v>59</v>
      </c>
      <c r="C475" s="331" t="s">
        <v>94</v>
      </c>
      <c r="D475" s="331" t="s">
        <v>102</v>
      </c>
      <c r="E475" s="331" t="s">
        <v>93</v>
      </c>
      <c r="F475" s="331" t="s">
        <v>234</v>
      </c>
      <c r="G475" s="331" t="s">
        <v>243</v>
      </c>
      <c r="H475" s="331" t="s">
        <v>250</v>
      </c>
      <c r="I475" s="331" t="s">
        <v>267</v>
      </c>
      <c r="J475" s="331" t="s">
        <v>327</v>
      </c>
      <c r="K475" s="306"/>
      <c r="L475" s="331" t="s">
        <v>409</v>
      </c>
      <c r="M475" s="331" t="s">
        <v>427</v>
      </c>
      <c r="N475" s="331" t="s">
        <v>439</v>
      </c>
      <c r="O475" s="331" t="s">
        <v>465</v>
      </c>
      <c r="P475" s="331" t="s">
        <v>489</v>
      </c>
      <c r="Q475" s="331" t="s">
        <v>553</v>
      </c>
      <c r="R475" s="331" t="s">
        <v>575</v>
      </c>
      <c r="S475" s="331" t="s">
        <v>618</v>
      </c>
      <c r="T475" s="331" t="s">
        <v>643</v>
      </c>
      <c r="U475" s="306"/>
      <c r="Z475" s="52"/>
      <c r="AC475" s="306"/>
    </row>
    <row r="476" spans="1:29" ht="13.5" customHeight="1" thickBot="1" x14ac:dyDescent="0.25">
      <c r="A476" s="552"/>
      <c r="B476" s="344"/>
      <c r="C476" s="344"/>
      <c r="D476" s="344"/>
      <c r="E476" s="344"/>
      <c r="F476" s="344"/>
      <c r="G476" s="344"/>
      <c r="H476" s="344"/>
      <c r="I476" s="344"/>
      <c r="J476" s="344"/>
      <c r="K476" s="306"/>
      <c r="L476" s="344"/>
      <c r="M476" s="344"/>
      <c r="N476" s="344"/>
      <c r="O476" s="344"/>
      <c r="P476" s="344"/>
      <c r="Q476" s="344"/>
      <c r="R476" s="344"/>
      <c r="S476" s="344"/>
      <c r="T476" s="344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1015.0799999999999</v>
      </c>
      <c r="F477" s="46">
        <f>IFERROR(W128*1,"0")+IFERROR(W129*1,"0")+IFERROR(W130*1,"0")</f>
        <v>296.10000000000002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65.099999999999994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2255.7000000000003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411.86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7.2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3665.4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780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200.34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2207.04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J9:L9"/>
    <mergeCell ref="R5:S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N389:R389"/>
    <mergeCell ref="N454:R454"/>
    <mergeCell ref="O5:P5"/>
    <mergeCell ref="N143:R143"/>
    <mergeCell ref="D49:E49"/>
    <mergeCell ref="F17:F18"/>
    <mergeCell ref="D120:E120"/>
    <mergeCell ref="N297:R297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F10:G10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N459:R459"/>
    <mergeCell ref="A42:X42"/>
    <mergeCell ref="D198:E198"/>
    <mergeCell ref="N419:T41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A403:X403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43:E43"/>
    <mergeCell ref="N29:R29"/>
    <mergeCell ref="N200:R200"/>
    <mergeCell ref="N229:R229"/>
    <mergeCell ref="N385:T385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N76:R76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D396:E396"/>
    <mergeCell ref="D414:E414"/>
    <mergeCell ref="D352:E352"/>
    <mergeCell ref="A424:M425"/>
    <mergeCell ref="A244:X244"/>
    <mergeCell ref="A342:X342"/>
    <mergeCell ref="D156:E156"/>
    <mergeCell ref="D327:E327"/>
    <mergeCell ref="D398:E398"/>
    <mergeCell ref="N37:T37"/>
    <mergeCell ref="A62:X62"/>
    <mergeCell ref="D106:E106"/>
    <mergeCell ref="D416:E416"/>
    <mergeCell ref="D93:E93"/>
    <mergeCell ref="D264:E264"/>
    <mergeCell ref="N370:T370"/>
    <mergeCell ref="D220:E220"/>
    <mergeCell ref="A265:M26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74:R74"/>
    <mergeCell ref="N145:R145"/>
    <mergeCell ref="N372:R372"/>
    <mergeCell ref="N310:R310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D475:D476"/>
    <mergeCell ref="N383:R383"/>
    <mergeCell ref="F475:F476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A463:X463"/>
    <mergeCell ref="C475:C476"/>
    <mergeCell ref="N369:T369"/>
    <mergeCell ref="D390:E390"/>
    <mergeCell ref="N225:T225"/>
    <mergeCell ref="E475:E476"/>
    <mergeCell ref="N436:R436"/>
    <mergeCell ref="N137:R137"/>
    <mergeCell ref="D180:E180"/>
    <mergeCell ref="A127:X127"/>
    <mergeCell ref="N224:T224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N28:R28"/>
    <mergeCell ref="N199:R199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N24:T24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329:T329"/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A151:M152"/>
    <mergeCell ref="N260:R260"/>
    <mergeCell ref="D399:E399"/>
    <mergeCell ref="N450:T4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