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W460" i="1"/>
  <c r="V460" i="1"/>
  <c r="W459" i="1"/>
  <c r="X459" i="1" s="1"/>
  <c r="X458" i="1"/>
  <c r="X460" i="1" s="1"/>
  <c r="W458" i="1"/>
  <c r="W461" i="1" s="1"/>
  <c r="V456" i="1"/>
  <c r="V455" i="1"/>
  <c r="W454" i="1"/>
  <c r="X454" i="1" s="1"/>
  <c r="W453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V438" i="1"/>
  <c r="W437" i="1"/>
  <c r="X437" i="1" s="1"/>
  <c r="N437" i="1"/>
  <c r="W436" i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0" i="1" s="1"/>
  <c r="W377" i="1"/>
  <c r="X377" i="1" s="1"/>
  <c r="X376" i="1"/>
  <c r="W376" i="1"/>
  <c r="V374" i="1"/>
  <c r="V373" i="1"/>
  <c r="W372" i="1"/>
  <c r="W373" i="1" s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X301" i="1"/>
  <c r="V301" i="1"/>
  <c r="X300" i="1"/>
  <c r="W300" i="1"/>
  <c r="N300" i="1"/>
  <c r="W299" i="1"/>
  <c r="X299" i="1" s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W246" i="1"/>
  <c r="X246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W213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X194" i="1"/>
  <c r="W194" i="1"/>
  <c r="N194" i="1"/>
  <c r="W193" i="1"/>
  <c r="W195" i="1" s="1"/>
  <c r="N193" i="1"/>
  <c r="V191" i="1"/>
  <c r="V190" i="1"/>
  <c r="X189" i="1"/>
  <c r="W189" i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X179" i="1"/>
  <c r="W179" i="1"/>
  <c r="W178" i="1"/>
  <c r="X178" i="1" s="1"/>
  <c r="N178" i="1"/>
  <c r="W177" i="1"/>
  <c r="X177" i="1" s="1"/>
  <c r="N177" i="1"/>
  <c r="X176" i="1"/>
  <c r="W176" i="1"/>
  <c r="X175" i="1"/>
  <c r="W175" i="1"/>
  <c r="N175" i="1"/>
  <c r="W174" i="1"/>
  <c r="X174" i="1" s="1"/>
  <c r="X173" i="1"/>
  <c r="W173" i="1"/>
  <c r="N173" i="1"/>
  <c r="V171" i="1"/>
  <c r="V170" i="1"/>
  <c r="W169" i="1"/>
  <c r="X169" i="1" s="1"/>
  <c r="N169" i="1"/>
  <c r="X168" i="1"/>
  <c r="W168" i="1"/>
  <c r="W171" i="1" s="1"/>
  <c r="N168" i="1"/>
  <c r="W167" i="1"/>
  <c r="X167" i="1" s="1"/>
  <c r="N167" i="1"/>
  <c r="X166" i="1"/>
  <c r="W166" i="1"/>
  <c r="W170" i="1" s="1"/>
  <c r="N166" i="1"/>
  <c r="V164" i="1"/>
  <c r="V163" i="1"/>
  <c r="X162" i="1"/>
  <c r="W162" i="1"/>
  <c r="N162" i="1"/>
  <c r="W161" i="1"/>
  <c r="W164" i="1" s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W152" i="1" s="1"/>
  <c r="N144" i="1"/>
  <c r="V141" i="1"/>
  <c r="V140" i="1"/>
  <c r="W139" i="1"/>
  <c r="X139" i="1" s="1"/>
  <c r="N139" i="1"/>
  <c r="X138" i="1"/>
  <c r="W138" i="1"/>
  <c r="N138" i="1"/>
  <c r="W137" i="1"/>
  <c r="N137" i="1"/>
  <c r="V133" i="1"/>
  <c r="V132" i="1"/>
  <c r="W131" i="1"/>
  <c r="X131" i="1" s="1"/>
  <c r="N131" i="1"/>
  <c r="X130" i="1"/>
  <c r="W130" i="1"/>
  <c r="N130" i="1"/>
  <c r="W129" i="1"/>
  <c r="F477" i="1" s="1"/>
  <c r="V126" i="1"/>
  <c r="V125" i="1"/>
  <c r="X124" i="1"/>
  <c r="W124" i="1"/>
  <c r="X123" i="1"/>
  <c r="W123" i="1"/>
  <c r="N123" i="1"/>
  <c r="W122" i="1"/>
  <c r="W125" i="1" s="1"/>
  <c r="W121" i="1"/>
  <c r="X121" i="1" s="1"/>
  <c r="N121" i="1"/>
  <c r="X120" i="1"/>
  <c r="W120" i="1"/>
  <c r="W126" i="1" s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W117" i="1" s="1"/>
  <c r="N109" i="1"/>
  <c r="X108" i="1"/>
  <c r="W108" i="1"/>
  <c r="X107" i="1"/>
  <c r="W107" i="1"/>
  <c r="X106" i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W80" i="1" s="1"/>
  <c r="V60" i="1"/>
  <c r="V59" i="1"/>
  <c r="W58" i="1"/>
  <c r="D477" i="1" s="1"/>
  <c r="W57" i="1"/>
  <c r="X57" i="1" s="1"/>
  <c r="N57" i="1"/>
  <c r="X56" i="1"/>
  <c r="W56" i="1"/>
  <c r="X55" i="1"/>
  <c r="W55" i="1"/>
  <c r="W59" i="1" s="1"/>
  <c r="N55" i="1"/>
  <c r="V52" i="1"/>
  <c r="W51" i="1"/>
  <c r="V51" i="1"/>
  <c r="X50" i="1"/>
  <c r="W50" i="1"/>
  <c r="N50" i="1"/>
  <c r="W49" i="1"/>
  <c r="C477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X26" i="1"/>
  <c r="X32" i="1" s="1"/>
  <c r="W26" i="1"/>
  <c r="N26" i="1"/>
  <c r="W24" i="1"/>
  <c r="V24" i="1"/>
  <c r="V467" i="1" s="1"/>
  <c r="W23" i="1"/>
  <c r="V23" i="1"/>
  <c r="X22" i="1"/>
  <c r="X23" i="1" s="1"/>
  <c r="W22" i="1"/>
  <c r="W469" i="1" s="1"/>
  <c r="N22" i="1"/>
  <c r="H10" i="1"/>
  <c r="F10" i="1"/>
  <c r="F9" i="1"/>
  <c r="A9" i="1"/>
  <c r="A10" i="1" s="1"/>
  <c r="D7" i="1"/>
  <c r="O6" i="1"/>
  <c r="N2" i="1"/>
  <c r="X80" i="1" l="1"/>
  <c r="X190" i="1"/>
  <c r="X170" i="1"/>
  <c r="W33" i="1"/>
  <c r="W104" i="1"/>
  <c r="H9" i="1"/>
  <c r="V471" i="1"/>
  <c r="W32" i="1"/>
  <c r="W471" i="1" s="1"/>
  <c r="W36" i="1"/>
  <c r="W40" i="1"/>
  <c r="W44" i="1"/>
  <c r="X58" i="1"/>
  <c r="X59" i="1" s="1"/>
  <c r="W81" i="1"/>
  <c r="X109" i="1"/>
  <c r="X117" i="1" s="1"/>
  <c r="X122" i="1"/>
  <c r="X125" i="1" s="1"/>
  <c r="X129" i="1"/>
  <c r="X132" i="1" s="1"/>
  <c r="W132" i="1"/>
  <c r="X144" i="1"/>
  <c r="X152" i="1" s="1"/>
  <c r="X161" i="1"/>
  <c r="X163" i="1" s="1"/>
  <c r="W190" i="1"/>
  <c r="X193" i="1"/>
  <c r="X195" i="1" s="1"/>
  <c r="J477" i="1"/>
  <c r="X202" i="1"/>
  <c r="W225" i="1"/>
  <c r="X248" i="1"/>
  <c r="W24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T477" i="1"/>
  <c r="W466" i="1"/>
  <c r="X464" i="1"/>
  <c r="X465" i="1" s="1"/>
  <c r="H477" i="1"/>
  <c r="W133" i="1"/>
  <c r="X433" i="1"/>
  <c r="J9" i="1"/>
  <c r="W60" i="1"/>
  <c r="G477" i="1"/>
  <c r="W141" i="1"/>
  <c r="W153" i="1"/>
  <c r="W163" i="1"/>
  <c r="W191" i="1"/>
  <c r="X213" i="1"/>
  <c r="W214" i="1"/>
  <c r="X224" i="1"/>
  <c r="W254" i="1"/>
  <c r="L477" i="1"/>
  <c r="X258" i="1"/>
  <c r="X265" i="1" s="1"/>
  <c r="X380" i="1"/>
  <c r="W381" i="1"/>
  <c r="X419" i="1"/>
  <c r="S477" i="1"/>
  <c r="W445" i="1"/>
  <c r="W451" i="1"/>
  <c r="W159" i="1"/>
  <c r="X156" i="1"/>
  <c r="X158" i="1" s="1"/>
  <c r="I477" i="1"/>
  <c r="W374" i="1"/>
  <c r="X372" i="1"/>
  <c r="X373" i="1" s="1"/>
  <c r="B477" i="1"/>
  <c r="W468" i="1"/>
  <c r="W470" i="1" s="1"/>
  <c r="X49" i="1"/>
  <c r="X51" i="1" s="1"/>
  <c r="W52" i="1"/>
  <c r="W467" i="1" s="1"/>
  <c r="E477" i="1"/>
  <c r="X83" i="1"/>
  <c r="X90" i="1" s="1"/>
  <c r="X137" i="1"/>
  <c r="X140" i="1" s="1"/>
  <c r="W140" i="1"/>
  <c r="W196" i="1"/>
  <c r="W237" i="1"/>
  <c r="W236" i="1"/>
  <c r="W242" i="1"/>
  <c r="X239" i="1"/>
  <c r="X242" i="1" s="1"/>
  <c r="W255" i="1"/>
  <c r="W265" i="1"/>
  <c r="W276" i="1"/>
  <c r="X274" i="1"/>
  <c r="X275" i="1" s="1"/>
  <c r="W288" i="1"/>
  <c r="W289" i="1"/>
  <c r="W316" i="1"/>
  <c r="X314" i="1"/>
  <c r="X315" i="1" s="1"/>
  <c r="X335" i="1"/>
  <c r="W336" i="1"/>
  <c r="P477" i="1"/>
  <c r="W362" i="1"/>
  <c r="W363" i="1"/>
  <c r="X349" i="1"/>
  <c r="X362" i="1" s="1"/>
  <c r="X365" i="1"/>
  <c r="X369" i="1" s="1"/>
  <c r="W385" i="1"/>
  <c r="X383" i="1"/>
  <c r="X385" i="1" s="1"/>
  <c r="X401" i="1"/>
  <c r="W433" i="1"/>
  <c r="W439" i="1"/>
  <c r="W438" i="1"/>
  <c r="X443" i="1"/>
  <c r="X445" i="1" s="1"/>
  <c r="W455" i="1"/>
  <c r="W46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<sst xmlns="http://schemas.openxmlformats.org/spreadsheetml/2006/main" count="1983" uniqueCount="676">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</sst>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306" customWidth="1"/>
    <col min="19" max="19" width="10.42578125" style="306" customWidth="1"/>
    <col min="20" max="20" width="9.42578125" style="306" customWidth="1"/>
    <col min="21" max="21" width="8.42578125" style="306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5" customWidth="1"/>
    <col min="31" max="32" width="9.140625" style="305" customWidth="1"/>
    <col min="33" max="16384" width="9.140625" style="305"/>
  </cols>
  <sheetData>
    <row r="1" spans="1:29" s="309" customFormat="1" ht="45" customHeight="1" x14ac:dyDescent="0.2">
      <c r="A1" s="40"/>
      <c r="B1" s="40"/>
      <c r="C1" s="40"/>
      <c r="D1" s="412" t="s">
        <v>0</v>
      </c>
      <c r="E1" s="413"/>
      <c r="F1" s="413"/>
      <c r="G1" s="11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5"/>
      <c r="W2" s="15"/>
      <c r="X2" s="15"/>
      <c r="Y2" s="15"/>
      <c r="Z2" s="50"/>
      <c r="AA2" s="50"/>
      <c r="AB2" s="50"/>
    </row>
    <row r="3" spans="1:29" s="30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1"/>
      <c r="O3" s="321"/>
      <c r="P3" s="321"/>
      <c r="Q3" s="321"/>
      <c r="R3" s="321"/>
      <c r="S3" s="321"/>
      <c r="T3" s="321"/>
      <c r="U3" s="321"/>
      <c r="V3" s="15"/>
      <c r="W3" s="15"/>
      <c r="X3" s="15"/>
      <c r="Y3" s="15"/>
      <c r="Z3" s="50"/>
      <c r="AA3" s="50"/>
      <c r="AB3" s="50"/>
    </row>
    <row r="4" spans="1:29" s="30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9" customFormat="1" ht="23.45" customHeight="1" x14ac:dyDescent="0.2">
      <c r="A5" s="445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3" t="s">
        <v>10</v>
      </c>
      <c r="O5" s="546">
        <v>45256</v>
      </c>
      <c r="P5" s="398"/>
      <c r="R5" s="630" t="s">
        <v>11</v>
      </c>
      <c r="S5" s="372"/>
      <c r="T5" s="486" t="s">
        <v>12</v>
      </c>
      <c r="U5" s="398"/>
      <c r="Z5" s="50"/>
      <c r="AA5" s="50"/>
      <c r="AB5" s="50"/>
    </row>
    <row r="6" spans="1:29" s="309" customFormat="1" ht="24" customHeight="1" x14ac:dyDescent="0.2">
      <c r="A6" s="445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3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8"/>
      <c r="R6" s="371" t="s">
        <v>16</v>
      </c>
      <c r="S6" s="372"/>
      <c r="T6" s="491" t="s">
        <v>17</v>
      </c>
      <c r="U6" s="359"/>
      <c r="Z6" s="50"/>
      <c r="AA6" s="50"/>
      <c r="AB6" s="50"/>
    </row>
    <row r="7" spans="1:29" s="309" customFormat="1" ht="21.75" hidden="1" customHeight="1" x14ac:dyDescent="0.2">
      <c r="A7" s="54"/>
      <c r="B7" s="54"/>
      <c r="C7" s="54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3"/>
      <c r="O7" s="41"/>
      <c r="P7" s="41"/>
      <c r="R7" s="321"/>
      <c r="S7" s="372"/>
      <c r="T7" s="492"/>
      <c r="U7" s="493"/>
      <c r="Z7" s="50"/>
      <c r="AA7" s="50"/>
      <c r="AB7" s="50"/>
    </row>
    <row r="8" spans="1:29" s="309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3" t="s">
        <v>19</v>
      </c>
      <c r="O8" s="397">
        <v>0.5</v>
      </c>
      <c r="P8" s="398"/>
      <c r="R8" s="321"/>
      <c r="S8" s="372"/>
      <c r="T8" s="492"/>
      <c r="U8" s="493"/>
      <c r="Z8" s="50"/>
      <c r="AA8" s="50"/>
      <c r="AB8" s="50"/>
    </row>
    <row r="9" spans="1:29" s="309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9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5" t="s">
        <v>20</v>
      </c>
      <c r="O9" s="546"/>
      <c r="P9" s="398"/>
      <c r="R9" s="321"/>
      <c r="S9" s="372"/>
      <c r="T9" s="494"/>
      <c r="U9" s="495"/>
      <c r="V9" s="42"/>
      <c r="W9" s="42"/>
      <c r="X9" s="42"/>
      <c r="Y9" s="42"/>
      <c r="Z9" s="50"/>
      <c r="AA9" s="50"/>
      <c r="AB9" s="50"/>
    </row>
    <row r="10" spans="1:29" s="309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9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5" t="s">
        <v>21</v>
      </c>
      <c r="O10" s="397"/>
      <c r="P10" s="398"/>
      <c r="S10" s="23" t="s">
        <v>22</v>
      </c>
      <c r="T10" s="358" t="s">
        <v>23</v>
      </c>
      <c r="U10" s="359"/>
      <c r="V10" s="43"/>
      <c r="W10" s="43"/>
      <c r="X10" s="43"/>
      <c r="Y10" s="43"/>
      <c r="Z10" s="50"/>
      <c r="AA10" s="50"/>
      <c r="AB10" s="50"/>
    </row>
    <row r="11" spans="1:29" s="30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7"/>
      <c r="P11" s="398"/>
      <c r="S11" s="23" t="s">
        <v>26</v>
      </c>
      <c r="T11" s="580" t="s">
        <v>27</v>
      </c>
      <c r="U11" s="581"/>
      <c r="V11" s="44"/>
      <c r="W11" s="44"/>
      <c r="X11" s="44"/>
      <c r="Y11" s="44"/>
      <c r="Z11" s="50"/>
      <c r="AA11" s="50"/>
      <c r="AB11" s="50"/>
    </row>
    <row r="12" spans="1:29" s="309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3" t="s">
        <v>29</v>
      </c>
      <c r="O12" s="573"/>
      <c r="P12" s="515"/>
      <c r="Q12" s="22"/>
      <c r="S12" s="23"/>
      <c r="T12" s="413"/>
      <c r="U12" s="321"/>
      <c r="Z12" s="50"/>
      <c r="AA12" s="50"/>
      <c r="AB12" s="50"/>
    </row>
    <row r="13" spans="1:29" s="309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5"/>
      <c r="N13" s="25" t="s">
        <v>31</v>
      </c>
      <c r="O13" s="580"/>
      <c r="P13" s="581"/>
      <c r="Q13" s="22"/>
      <c r="V13" s="48"/>
      <c r="W13" s="48"/>
      <c r="X13" s="48"/>
      <c r="Y13" s="48"/>
      <c r="Z13" s="50"/>
      <c r="AA13" s="50"/>
      <c r="AB13" s="50"/>
    </row>
    <row r="14" spans="1:29" s="309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49"/>
      <c r="W14" s="49"/>
      <c r="X14" s="49"/>
      <c r="Y14" s="49"/>
      <c r="Z14" s="50"/>
      <c r="AA14" s="50"/>
      <c r="AB14" s="50"/>
    </row>
    <row r="15" spans="1:29" s="309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3"/>
      <c r="O16" s="473"/>
      <c r="P16" s="473"/>
      <c r="Q16" s="473"/>
      <c r="R16" s="473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19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18"/>
      <c r="P17" s="418"/>
      <c r="Q17" s="418"/>
      <c r="R17" s="419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8"/>
      <c r="BA17" s="376" t="s">
        <v>56</v>
      </c>
    </row>
    <row r="18" spans="1:53" ht="14.25" customHeight="1" x14ac:dyDescent="0.2">
      <c r="A18" s="351"/>
      <c r="B18" s="351"/>
      <c r="C18" s="351"/>
      <c r="D18" s="420"/>
      <c r="E18" s="422"/>
      <c r="F18" s="351"/>
      <c r="G18" s="351"/>
      <c r="H18" s="351"/>
      <c r="I18" s="351"/>
      <c r="J18" s="351"/>
      <c r="K18" s="351"/>
      <c r="L18" s="351"/>
      <c r="M18" s="351"/>
      <c r="N18" s="420"/>
      <c r="O18" s="421"/>
      <c r="P18" s="421"/>
      <c r="Q18" s="421"/>
      <c r="R18" s="422"/>
      <c r="S18" s="310" t="s">
        <v>57</v>
      </c>
      <c r="T18" s="310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49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7"/>
      <c r="Z19" s="47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4"/>
      <c r="Z20" s="304"/>
    </row>
    <row r="21" spans="1:53" ht="14.25" customHeight="1" x14ac:dyDescent="0.25">
      <c r="A21" s="327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7"/>
      <c r="Z21" s="30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9">
        <v>4607091389258</v>
      </c>
      <c r="E22" s="318"/>
      <c r="F22" s="311">
        <v>0.3</v>
      </c>
      <c r="G22" s="31">
        <v>6</v>
      </c>
      <c r="H22" s="311">
        <v>1.8</v>
      </c>
      <c r="I22" s="31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3"/>
      <c r="T22" s="33"/>
      <c r="U22" s="34" t="s">
        <v>65</v>
      </c>
      <c r="V22" s="312">
        <v>0</v>
      </c>
      <c r="W22" s="31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6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6" t="s">
        <v>65</v>
      </c>
      <c r="V24" s="314">
        <f>IFERROR(SUM(V22:V22),"0")</f>
        <v>0</v>
      </c>
      <c r="W24" s="314">
        <f>IFERROR(SUM(W22:W22),"0")</f>
        <v>0</v>
      </c>
      <c r="X24" s="36"/>
      <c r="Y24" s="315"/>
      <c r="Z24" s="315"/>
    </row>
    <row r="25" spans="1:53" ht="14.25" customHeight="1" x14ac:dyDescent="0.25">
      <c r="A25" s="327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7"/>
      <c r="Z25" s="30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9">
        <v>4607091383881</v>
      </c>
      <c r="E26" s="318"/>
      <c r="F26" s="311">
        <v>0.33</v>
      </c>
      <c r="G26" s="31">
        <v>6</v>
      </c>
      <c r="H26" s="311">
        <v>1.98</v>
      </c>
      <c r="I26" s="31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3"/>
      <c r="T26" s="33"/>
      <c r="U26" s="34" t="s">
        <v>65</v>
      </c>
      <c r="V26" s="312">
        <v>0</v>
      </c>
      <c r="W26" s="31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9">
        <v>4607091388237</v>
      </c>
      <c r="E27" s="318"/>
      <c r="F27" s="311">
        <v>0.42</v>
      </c>
      <c r="G27" s="31">
        <v>6</v>
      </c>
      <c r="H27" s="311">
        <v>2.52</v>
      </c>
      <c r="I27" s="31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3"/>
      <c r="T27" s="33"/>
      <c r="U27" s="34" t="s">
        <v>65</v>
      </c>
      <c r="V27" s="312">
        <v>0</v>
      </c>
      <c r="W27" s="31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9">
        <v>4607091383935</v>
      </c>
      <c r="E28" s="318"/>
      <c r="F28" s="311">
        <v>0.33</v>
      </c>
      <c r="G28" s="31">
        <v>6</v>
      </c>
      <c r="H28" s="311">
        <v>1.98</v>
      </c>
      <c r="I28" s="31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3"/>
      <c r="T28" s="33"/>
      <c r="U28" s="34" t="s">
        <v>65</v>
      </c>
      <c r="V28" s="312">
        <v>0</v>
      </c>
      <c r="W28" s="31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9">
        <v>4680115881853</v>
      </c>
      <c r="E29" s="318"/>
      <c r="F29" s="311">
        <v>0.33</v>
      </c>
      <c r="G29" s="31">
        <v>6</v>
      </c>
      <c r="H29" s="311">
        <v>1.98</v>
      </c>
      <c r="I29" s="31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3"/>
      <c r="T29" s="33"/>
      <c r="U29" s="34" t="s">
        <v>65</v>
      </c>
      <c r="V29" s="312">
        <v>0</v>
      </c>
      <c r="W29" s="31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9">
        <v>4607091383911</v>
      </c>
      <c r="E30" s="318"/>
      <c r="F30" s="311">
        <v>0.33</v>
      </c>
      <c r="G30" s="31">
        <v>6</v>
      </c>
      <c r="H30" s="311">
        <v>1.98</v>
      </c>
      <c r="I30" s="31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3"/>
      <c r="T30" s="33"/>
      <c r="U30" s="34" t="s">
        <v>65</v>
      </c>
      <c r="V30" s="312">
        <v>0</v>
      </c>
      <c r="W30" s="31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9">
        <v>4607091388244</v>
      </c>
      <c r="E31" s="318"/>
      <c r="F31" s="311">
        <v>0.42</v>
      </c>
      <c r="G31" s="31">
        <v>6</v>
      </c>
      <c r="H31" s="311">
        <v>2.52</v>
      </c>
      <c r="I31" s="31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3"/>
      <c r="T31" s="33"/>
      <c r="U31" s="34" t="s">
        <v>65</v>
      </c>
      <c r="V31" s="312">
        <v>0</v>
      </c>
      <c r="W31" s="31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6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6" t="s">
        <v>65</v>
      </c>
      <c r="V33" s="314">
        <f>IFERROR(SUM(V26:V31),"0")</f>
        <v>0</v>
      </c>
      <c r="W33" s="314">
        <f>IFERROR(SUM(W26:W31),"0")</f>
        <v>0</v>
      </c>
      <c r="X33" s="36"/>
      <c r="Y33" s="315"/>
      <c r="Z33" s="315"/>
    </row>
    <row r="34" spans="1:53" ht="14.25" customHeight="1" x14ac:dyDescent="0.25">
      <c r="A34" s="327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7"/>
      <c r="Z34" s="30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9">
        <v>4607091388503</v>
      </c>
      <c r="E35" s="318"/>
      <c r="F35" s="311">
        <v>0.05</v>
      </c>
      <c r="G35" s="31">
        <v>12</v>
      </c>
      <c r="H35" s="311">
        <v>0.6</v>
      </c>
      <c r="I35" s="31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3"/>
      <c r="T35" s="33"/>
      <c r="U35" s="34" t="s">
        <v>65</v>
      </c>
      <c r="V35" s="312">
        <v>0</v>
      </c>
      <c r="W35" s="313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6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6" t="s">
        <v>65</v>
      </c>
      <c r="V37" s="314">
        <f>IFERROR(SUM(V35:V35),"0")</f>
        <v>0</v>
      </c>
      <c r="W37" s="314">
        <f>IFERROR(SUM(W35:W35),"0")</f>
        <v>0</v>
      </c>
      <c r="X37" s="36"/>
      <c r="Y37" s="315"/>
      <c r="Z37" s="315"/>
    </row>
    <row r="38" spans="1:53" ht="14.25" customHeight="1" x14ac:dyDescent="0.25">
      <c r="A38" s="327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7"/>
      <c r="Z38" s="30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9">
        <v>4607091388282</v>
      </c>
      <c r="E39" s="318"/>
      <c r="F39" s="311">
        <v>0.3</v>
      </c>
      <c r="G39" s="31">
        <v>6</v>
      </c>
      <c r="H39" s="311">
        <v>1.8</v>
      </c>
      <c r="I39" s="31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3"/>
      <c r="T39" s="33"/>
      <c r="U39" s="34" t="s">
        <v>65</v>
      </c>
      <c r="V39" s="312">
        <v>0</v>
      </c>
      <c r="W39" s="313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6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6" t="s">
        <v>65</v>
      </c>
      <c r="V41" s="314">
        <f>IFERROR(SUM(V39:V39),"0")</f>
        <v>0</v>
      </c>
      <c r="W41" s="314">
        <f>IFERROR(SUM(W39:W39),"0")</f>
        <v>0</v>
      </c>
      <c r="X41" s="36"/>
      <c r="Y41" s="315"/>
      <c r="Z41" s="315"/>
    </row>
    <row r="42" spans="1:53" ht="14.25" customHeight="1" x14ac:dyDescent="0.25">
      <c r="A42" s="327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7"/>
      <c r="Z42" s="30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9">
        <v>4607091389111</v>
      </c>
      <c r="E43" s="318"/>
      <c r="F43" s="311">
        <v>2.5000000000000001E-2</v>
      </c>
      <c r="G43" s="31">
        <v>10</v>
      </c>
      <c r="H43" s="311">
        <v>0.25</v>
      </c>
      <c r="I43" s="31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3"/>
      <c r="T43" s="33"/>
      <c r="U43" s="34" t="s">
        <v>65</v>
      </c>
      <c r="V43" s="312">
        <v>0</v>
      </c>
      <c r="W43" s="313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6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6" t="s">
        <v>65</v>
      </c>
      <c r="V45" s="314">
        <f>IFERROR(SUM(V43:V43),"0")</f>
        <v>0</v>
      </c>
      <c r="W45" s="314">
        <f>IFERROR(SUM(W43:W43),"0")</f>
        <v>0</v>
      </c>
      <c r="X45" s="36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7"/>
      <c r="Z46" s="47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4"/>
      <c r="Z47" s="304"/>
    </row>
    <row r="48" spans="1:53" ht="14.25" customHeight="1" x14ac:dyDescent="0.25">
      <c r="A48" s="327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7"/>
      <c r="Z48" s="30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9">
        <v>4680115881440</v>
      </c>
      <c r="E49" s="318"/>
      <c r="F49" s="311">
        <v>1.35</v>
      </c>
      <c r="G49" s="31">
        <v>8</v>
      </c>
      <c r="H49" s="311">
        <v>10.8</v>
      </c>
      <c r="I49" s="31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3"/>
      <c r="T49" s="33"/>
      <c r="U49" s="34" t="s">
        <v>65</v>
      </c>
      <c r="V49" s="312">
        <v>0</v>
      </c>
      <c r="W49" s="313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9">
        <v>4680115881433</v>
      </c>
      <c r="E50" s="318"/>
      <c r="F50" s="311">
        <v>0.45</v>
      </c>
      <c r="G50" s="31">
        <v>6</v>
      </c>
      <c r="H50" s="311">
        <v>2.7</v>
      </c>
      <c r="I50" s="31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3"/>
      <c r="T50" s="33"/>
      <c r="U50" s="34" t="s">
        <v>65</v>
      </c>
      <c r="V50" s="312">
        <v>0</v>
      </c>
      <c r="W50" s="31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6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6" t="s">
        <v>65</v>
      </c>
      <c r="V52" s="314">
        <f>IFERROR(SUM(V49:V50),"0")</f>
        <v>0</v>
      </c>
      <c r="W52" s="314">
        <f>IFERROR(SUM(W49:W50),"0")</f>
        <v>0</v>
      </c>
      <c r="X52" s="36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4"/>
      <c r="Z53" s="304"/>
    </row>
    <row r="54" spans="1:53" ht="14.25" customHeight="1" x14ac:dyDescent="0.25">
      <c r="A54" s="327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7"/>
      <c r="Z54" s="307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19">
        <v>4680115881426</v>
      </c>
      <c r="E55" s="318"/>
      <c r="F55" s="311">
        <v>1.35</v>
      </c>
      <c r="G55" s="31">
        <v>8</v>
      </c>
      <c r="H55" s="311">
        <v>10.8</v>
      </c>
      <c r="I55" s="311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3"/>
      <c r="T55" s="33"/>
      <c r="U55" s="34" t="s">
        <v>65</v>
      </c>
      <c r="V55" s="312">
        <v>0</v>
      </c>
      <c r="W55" s="313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19">
        <v>4680115881426</v>
      </c>
      <c r="E56" s="318"/>
      <c r="F56" s="311">
        <v>1.35</v>
      </c>
      <c r="G56" s="31">
        <v>8</v>
      </c>
      <c r="H56" s="311">
        <v>10.8</v>
      </c>
      <c r="I56" s="311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57" t="s">
        <v>108</v>
      </c>
      <c r="O56" s="317"/>
      <c r="P56" s="317"/>
      <c r="Q56" s="317"/>
      <c r="R56" s="318"/>
      <c r="S56" s="33"/>
      <c r="T56" s="33"/>
      <c r="U56" s="34" t="s">
        <v>65</v>
      </c>
      <c r="V56" s="312">
        <v>0</v>
      </c>
      <c r="W56" s="313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9">
        <v>4680115881419</v>
      </c>
      <c r="E57" s="318"/>
      <c r="F57" s="311">
        <v>0.45</v>
      </c>
      <c r="G57" s="31">
        <v>10</v>
      </c>
      <c r="H57" s="311">
        <v>4.5</v>
      </c>
      <c r="I57" s="31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3"/>
      <c r="T57" s="33"/>
      <c r="U57" s="34" t="s">
        <v>65</v>
      </c>
      <c r="V57" s="312">
        <v>0</v>
      </c>
      <c r="W57" s="313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9">
        <v>4680115881525</v>
      </c>
      <c r="E58" s="318"/>
      <c r="F58" s="311">
        <v>0.4</v>
      </c>
      <c r="G58" s="31">
        <v>10</v>
      </c>
      <c r="H58" s="311">
        <v>4</v>
      </c>
      <c r="I58" s="31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6" t="s">
        <v>113</v>
      </c>
      <c r="O58" s="317"/>
      <c r="P58" s="317"/>
      <c r="Q58" s="317"/>
      <c r="R58" s="318"/>
      <c r="S58" s="33"/>
      <c r="T58" s="33"/>
      <c r="U58" s="34" t="s">
        <v>65</v>
      </c>
      <c r="V58" s="312">
        <v>0</v>
      </c>
      <c r="W58" s="31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6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6" t="s">
        <v>65</v>
      </c>
      <c r="V60" s="314">
        <f>IFERROR(SUM(V55:V58),"0")</f>
        <v>0</v>
      </c>
      <c r="W60" s="314">
        <f>IFERROR(SUM(W55:W58),"0")</f>
        <v>0</v>
      </c>
      <c r="X60" s="36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4"/>
      <c r="Z61" s="304"/>
    </row>
    <row r="62" spans="1:53" ht="14.25" customHeight="1" x14ac:dyDescent="0.25">
      <c r="A62" s="327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7"/>
      <c r="Z62" s="30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9">
        <v>4607091382945</v>
      </c>
      <c r="E63" s="318"/>
      <c r="F63" s="311">
        <v>1.4</v>
      </c>
      <c r="G63" s="31">
        <v>8</v>
      </c>
      <c r="H63" s="311">
        <v>11.2</v>
      </c>
      <c r="I63" s="311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26" t="s">
        <v>116</v>
      </c>
      <c r="O63" s="317"/>
      <c r="P63" s="317"/>
      <c r="Q63" s="317"/>
      <c r="R63" s="318"/>
      <c r="S63" s="33"/>
      <c r="T63" s="33"/>
      <c r="U63" s="34" t="s">
        <v>65</v>
      </c>
      <c r="V63" s="312">
        <v>0</v>
      </c>
      <c r="W63" s="313">
        <f t="shared" ref="W63:W79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19">
        <v>4607091385670</v>
      </c>
      <c r="E64" s="318"/>
      <c r="F64" s="311">
        <v>1.4</v>
      </c>
      <c r="G64" s="31">
        <v>8</v>
      </c>
      <c r="H64" s="311">
        <v>11.2</v>
      </c>
      <c r="I64" s="311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0" t="s">
        <v>120</v>
      </c>
      <c r="O64" s="317"/>
      <c r="P64" s="317"/>
      <c r="Q64" s="317"/>
      <c r="R64" s="318"/>
      <c r="S64" s="33"/>
      <c r="T64" s="33"/>
      <c r="U64" s="34" t="s">
        <v>65</v>
      </c>
      <c r="V64" s="312">
        <v>100</v>
      </c>
      <c r="W64" s="313">
        <f t="shared" si="2"/>
        <v>100.8</v>
      </c>
      <c r="X64" s="35">
        <f>IFERROR(IF(W64=0,"",ROUNDUP(W64/H64,0)*0.02175),"")</f>
        <v>0.19574999999999998</v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19">
        <v>4680115881327</v>
      </c>
      <c r="E65" s="318"/>
      <c r="F65" s="311">
        <v>1.35</v>
      </c>
      <c r="G65" s="31">
        <v>8</v>
      </c>
      <c r="H65" s="311">
        <v>10.8</v>
      </c>
      <c r="I65" s="311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3"/>
      <c r="T65" s="33"/>
      <c r="U65" s="34" t="s">
        <v>65</v>
      </c>
      <c r="V65" s="312">
        <v>0</v>
      </c>
      <c r="W65" s="313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19">
        <v>4680115882133</v>
      </c>
      <c r="E66" s="318"/>
      <c r="F66" s="311">
        <v>1.4</v>
      </c>
      <c r="G66" s="31">
        <v>8</v>
      </c>
      <c r="H66" s="311">
        <v>11.2</v>
      </c>
      <c r="I66" s="311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4" t="s">
        <v>126</v>
      </c>
      <c r="O66" s="317"/>
      <c r="P66" s="317"/>
      <c r="Q66" s="317"/>
      <c r="R66" s="318"/>
      <c r="S66" s="33"/>
      <c r="T66" s="33"/>
      <c r="U66" s="34" t="s">
        <v>65</v>
      </c>
      <c r="V66" s="312">
        <v>0</v>
      </c>
      <c r="W66" s="31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19">
        <v>4607091382952</v>
      </c>
      <c r="E67" s="318"/>
      <c r="F67" s="311">
        <v>0.5</v>
      </c>
      <c r="G67" s="31">
        <v>6</v>
      </c>
      <c r="H67" s="311">
        <v>3</v>
      </c>
      <c r="I67" s="311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3"/>
      <c r="T67" s="33"/>
      <c r="U67" s="34" t="s">
        <v>65</v>
      </c>
      <c r="V67" s="312">
        <v>0</v>
      </c>
      <c r="W67" s="313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19">
        <v>4607091385687</v>
      </c>
      <c r="E68" s="318"/>
      <c r="F68" s="311">
        <v>0.4</v>
      </c>
      <c r="G68" s="31">
        <v>10</v>
      </c>
      <c r="H68" s="311">
        <v>4</v>
      </c>
      <c r="I68" s="311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3"/>
      <c r="T68" s="33"/>
      <c r="U68" s="34" t="s">
        <v>65</v>
      </c>
      <c r="V68" s="312">
        <v>0</v>
      </c>
      <c r="W68" s="313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19">
        <v>4680115882539</v>
      </c>
      <c r="E69" s="318"/>
      <c r="F69" s="311">
        <v>0.37</v>
      </c>
      <c r="G69" s="31">
        <v>10</v>
      </c>
      <c r="H69" s="311">
        <v>3.7</v>
      </c>
      <c r="I69" s="311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3"/>
      <c r="T69" s="33"/>
      <c r="U69" s="34" t="s">
        <v>65</v>
      </c>
      <c r="V69" s="312">
        <v>0</v>
      </c>
      <c r="W69" s="313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19">
        <v>4607091384604</v>
      </c>
      <c r="E70" s="318"/>
      <c r="F70" s="311">
        <v>0.4</v>
      </c>
      <c r="G70" s="31">
        <v>10</v>
      </c>
      <c r="H70" s="311">
        <v>4</v>
      </c>
      <c r="I70" s="311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3"/>
      <c r="T70" s="33"/>
      <c r="U70" s="34" t="s">
        <v>65</v>
      </c>
      <c r="V70" s="312">
        <v>0</v>
      </c>
      <c r="W70" s="31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19">
        <v>4680115880283</v>
      </c>
      <c r="E71" s="318"/>
      <c r="F71" s="311">
        <v>0.6</v>
      </c>
      <c r="G71" s="31">
        <v>8</v>
      </c>
      <c r="H71" s="311">
        <v>4.8</v>
      </c>
      <c r="I71" s="311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3"/>
      <c r="T71" s="33"/>
      <c r="U71" s="34" t="s">
        <v>65</v>
      </c>
      <c r="V71" s="312">
        <v>0</v>
      </c>
      <c r="W71" s="31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19">
        <v>4680115881518</v>
      </c>
      <c r="E72" s="318"/>
      <c r="F72" s="311">
        <v>0.4</v>
      </c>
      <c r="G72" s="31">
        <v>10</v>
      </c>
      <c r="H72" s="311">
        <v>4</v>
      </c>
      <c r="I72" s="311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3"/>
      <c r="T72" s="33"/>
      <c r="U72" s="34" t="s">
        <v>65</v>
      </c>
      <c r="V72" s="312">
        <v>0</v>
      </c>
      <c r="W72" s="31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19">
        <v>4680115881303</v>
      </c>
      <c r="E73" s="318"/>
      <c r="F73" s="311">
        <v>0.45</v>
      </c>
      <c r="G73" s="31">
        <v>10</v>
      </c>
      <c r="H73" s="311">
        <v>4.5</v>
      </c>
      <c r="I73" s="311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3"/>
      <c r="T73" s="33"/>
      <c r="U73" s="34" t="s">
        <v>65</v>
      </c>
      <c r="V73" s="312">
        <v>0</v>
      </c>
      <c r="W73" s="31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19">
        <v>4680115882577</v>
      </c>
      <c r="E74" s="318"/>
      <c r="F74" s="311">
        <v>0.4</v>
      </c>
      <c r="G74" s="31">
        <v>8</v>
      </c>
      <c r="H74" s="311">
        <v>3.2</v>
      </c>
      <c r="I74" s="311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78" t="s">
        <v>143</v>
      </c>
      <c r="O74" s="317"/>
      <c r="P74" s="317"/>
      <c r="Q74" s="317"/>
      <c r="R74" s="318"/>
      <c r="S74" s="33"/>
      <c r="T74" s="33"/>
      <c r="U74" s="34" t="s">
        <v>65</v>
      </c>
      <c r="V74" s="312">
        <v>0</v>
      </c>
      <c r="W74" s="313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144</v>
      </c>
      <c r="B75" s="53" t="s">
        <v>145</v>
      </c>
      <c r="C75" s="30">
        <v>4301011432</v>
      </c>
      <c r="D75" s="319">
        <v>4680115882720</v>
      </c>
      <c r="E75" s="318"/>
      <c r="F75" s="311">
        <v>0.45</v>
      </c>
      <c r="G75" s="31">
        <v>10</v>
      </c>
      <c r="H75" s="311">
        <v>4.5</v>
      </c>
      <c r="I75" s="311">
        <v>4.74</v>
      </c>
      <c r="J75" s="31">
        <v>120</v>
      </c>
      <c r="K75" s="31" t="s">
        <v>63</v>
      </c>
      <c r="L75" s="32" t="s">
        <v>99</v>
      </c>
      <c r="M75" s="31">
        <v>90</v>
      </c>
      <c r="N75" s="399" t="s">
        <v>146</v>
      </c>
      <c r="O75" s="317"/>
      <c r="P75" s="317"/>
      <c r="Q75" s="317"/>
      <c r="R75" s="318"/>
      <c r="S75" s="33"/>
      <c r="T75" s="33"/>
      <c r="U75" s="34" t="s">
        <v>65</v>
      </c>
      <c r="V75" s="312">
        <v>0</v>
      </c>
      <c r="W75" s="313">
        <f t="shared" si="2"/>
        <v>0</v>
      </c>
      <c r="X75" s="35" t="str">
        <f>IFERROR(IF(W75=0,"",ROUNDUP(W75/H75,0)*0.00937),"")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147</v>
      </c>
      <c r="B76" s="53" t="s">
        <v>148</v>
      </c>
      <c r="C76" s="30">
        <v>4301011352</v>
      </c>
      <c r="D76" s="319">
        <v>4607091388466</v>
      </c>
      <c r="E76" s="318"/>
      <c r="F76" s="311">
        <v>0.45</v>
      </c>
      <c r="G76" s="31">
        <v>6</v>
      </c>
      <c r="H76" s="311">
        <v>2.7</v>
      </c>
      <c r="I76" s="311">
        <v>2.9</v>
      </c>
      <c r="J76" s="31">
        <v>156</v>
      </c>
      <c r="K76" s="31" t="s">
        <v>63</v>
      </c>
      <c r="L76" s="32" t="s">
        <v>119</v>
      </c>
      <c r="M76" s="31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3"/>
      <c r="T76" s="33"/>
      <c r="U76" s="34" t="s">
        <v>65</v>
      </c>
      <c r="V76" s="312">
        <v>0</v>
      </c>
      <c r="W76" s="313">
        <f t="shared" si="2"/>
        <v>0</v>
      </c>
      <c r="X76" s="35" t="str">
        <f>IFERROR(IF(W76=0,"",ROUNDUP(W76/H76,0)*0.00753),"")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4301011417</v>
      </c>
      <c r="D77" s="319">
        <v>4680115880269</v>
      </c>
      <c r="E77" s="318"/>
      <c r="F77" s="311">
        <v>0.375</v>
      </c>
      <c r="G77" s="31">
        <v>10</v>
      </c>
      <c r="H77" s="311">
        <v>3.75</v>
      </c>
      <c r="I77" s="311">
        <v>3.99</v>
      </c>
      <c r="J77" s="31">
        <v>120</v>
      </c>
      <c r="K77" s="31" t="s">
        <v>63</v>
      </c>
      <c r="L77" s="32" t="s">
        <v>119</v>
      </c>
      <c r="M77" s="31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3"/>
      <c r="T77" s="33"/>
      <c r="U77" s="34" t="s">
        <v>65</v>
      </c>
      <c r="V77" s="312">
        <v>0</v>
      </c>
      <c r="W77" s="313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151</v>
      </c>
      <c r="B78" s="53" t="s">
        <v>152</v>
      </c>
      <c r="C78" s="30">
        <v>4301011415</v>
      </c>
      <c r="D78" s="319">
        <v>4680115880429</v>
      </c>
      <c r="E78" s="318"/>
      <c r="F78" s="311">
        <v>0.45</v>
      </c>
      <c r="G78" s="31">
        <v>10</v>
      </c>
      <c r="H78" s="311">
        <v>4.5</v>
      </c>
      <c r="I78" s="311">
        <v>4.74</v>
      </c>
      <c r="J78" s="31">
        <v>120</v>
      </c>
      <c r="K78" s="31" t="s">
        <v>63</v>
      </c>
      <c r="L78" s="32" t="s">
        <v>119</v>
      </c>
      <c r="M78" s="31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3"/>
      <c r="T78" s="33"/>
      <c r="U78" s="34" t="s">
        <v>65</v>
      </c>
      <c r="V78" s="312">
        <v>0</v>
      </c>
      <c r="W78" s="31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4301011462</v>
      </c>
      <c r="D79" s="319">
        <v>4680115881457</v>
      </c>
      <c r="E79" s="318"/>
      <c r="F79" s="311">
        <v>0.75</v>
      </c>
      <c r="G79" s="31">
        <v>6</v>
      </c>
      <c r="H79" s="311">
        <v>4.5</v>
      </c>
      <c r="I79" s="311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3"/>
      <c r="T79" s="33"/>
      <c r="U79" s="34" t="s">
        <v>65</v>
      </c>
      <c r="V79" s="312">
        <v>0</v>
      </c>
      <c r="W79" s="313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6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8.9285714285714288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9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0.19574999999999998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6" t="s">
        <v>65</v>
      </c>
      <c r="V81" s="314">
        <f>IFERROR(SUM(V63:V79),"0")</f>
        <v>100</v>
      </c>
      <c r="W81" s="314">
        <f>IFERROR(SUM(W63:W79),"0")</f>
        <v>100.8</v>
      </c>
      <c r="X81" s="36"/>
      <c r="Y81" s="315"/>
      <c r="Z81" s="315"/>
    </row>
    <row r="82" spans="1:53" ht="14.25" customHeight="1" x14ac:dyDescent="0.25">
      <c r="A82" s="327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7"/>
      <c r="Z82" s="307"/>
    </row>
    <row r="83" spans="1:53" ht="27" customHeight="1" x14ac:dyDescent="0.25">
      <c r="A83" s="53" t="s">
        <v>155</v>
      </c>
      <c r="B83" s="53" t="s">
        <v>156</v>
      </c>
      <c r="C83" s="30">
        <v>4301020189</v>
      </c>
      <c r="D83" s="319">
        <v>4607091384789</v>
      </c>
      <c r="E83" s="318"/>
      <c r="F83" s="311">
        <v>1</v>
      </c>
      <c r="G83" s="31">
        <v>6</v>
      </c>
      <c r="H83" s="311">
        <v>6</v>
      </c>
      <c r="I83" s="311">
        <v>6.36</v>
      </c>
      <c r="J83" s="31">
        <v>104</v>
      </c>
      <c r="K83" s="31" t="s">
        <v>98</v>
      </c>
      <c r="L83" s="32" t="s">
        <v>99</v>
      </c>
      <c r="M83" s="31">
        <v>45</v>
      </c>
      <c r="N83" s="632" t="s">
        <v>157</v>
      </c>
      <c r="O83" s="317"/>
      <c r="P83" s="317"/>
      <c r="Q83" s="317"/>
      <c r="R83" s="318"/>
      <c r="S83" s="33"/>
      <c r="T83" s="33"/>
      <c r="U83" s="34" t="s">
        <v>65</v>
      </c>
      <c r="V83" s="312">
        <v>0</v>
      </c>
      <c r="W83" s="313">
        <f t="shared" ref="W83:W89" si="4">IFERROR(IF(V83="",0,CEILING((V83/$H83),1)*$H83),"")</f>
        <v>0</v>
      </c>
      <c r="X83" s="35" t="str">
        <f>IFERROR(IF(W83=0,"",ROUNDUP(W83/H83,0)*0.01196),"")</f>
        <v/>
      </c>
      <c r="Y83" s="55"/>
      <c r="Z83" s="56"/>
      <c r="AD83" s="57"/>
      <c r="BA83" s="91" t="s">
        <v>1</v>
      </c>
    </row>
    <row r="84" spans="1:53" ht="16.5" customHeight="1" x14ac:dyDescent="0.25">
      <c r="A84" s="53" t="s">
        <v>158</v>
      </c>
      <c r="B84" s="53" t="s">
        <v>159</v>
      </c>
      <c r="C84" s="30">
        <v>4301020235</v>
      </c>
      <c r="D84" s="319">
        <v>4680115881488</v>
      </c>
      <c r="E84" s="318"/>
      <c r="F84" s="311">
        <v>1.35</v>
      </c>
      <c r="G84" s="31">
        <v>8</v>
      </c>
      <c r="H84" s="311">
        <v>10.8</v>
      </c>
      <c r="I84" s="311">
        <v>11.28</v>
      </c>
      <c r="J84" s="31">
        <v>48</v>
      </c>
      <c r="K84" s="31" t="s">
        <v>98</v>
      </c>
      <c r="L84" s="32" t="s">
        <v>99</v>
      </c>
      <c r="M84" s="31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3"/>
      <c r="T84" s="33"/>
      <c r="U84" s="34" t="s">
        <v>65</v>
      </c>
      <c r="V84" s="312">
        <v>0</v>
      </c>
      <c r="W84" s="313">
        <f t="shared" si="4"/>
        <v>0</v>
      </c>
      <c r="X84" s="35" t="str">
        <f>IFERROR(IF(W84=0,"",ROUNDUP(W84/H84,0)*0.02175),"")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160</v>
      </c>
      <c r="B85" s="53" t="s">
        <v>161</v>
      </c>
      <c r="C85" s="30">
        <v>4301020183</v>
      </c>
      <c r="D85" s="319">
        <v>4607091384765</v>
      </c>
      <c r="E85" s="318"/>
      <c r="F85" s="311">
        <v>0.42</v>
      </c>
      <c r="G85" s="31">
        <v>6</v>
      </c>
      <c r="H85" s="311">
        <v>2.52</v>
      </c>
      <c r="I85" s="311">
        <v>2.72</v>
      </c>
      <c r="J85" s="31">
        <v>156</v>
      </c>
      <c r="K85" s="31" t="s">
        <v>63</v>
      </c>
      <c r="L85" s="32" t="s">
        <v>99</v>
      </c>
      <c r="M85" s="31">
        <v>45</v>
      </c>
      <c r="N85" s="634" t="s">
        <v>162</v>
      </c>
      <c r="O85" s="317"/>
      <c r="P85" s="317"/>
      <c r="Q85" s="317"/>
      <c r="R85" s="318"/>
      <c r="S85" s="33"/>
      <c r="T85" s="33"/>
      <c r="U85" s="34" t="s">
        <v>65</v>
      </c>
      <c r="V85" s="312">
        <v>0</v>
      </c>
      <c r="W85" s="313">
        <f t="shared" si="4"/>
        <v>0</v>
      </c>
      <c r="X85" s="35" t="str">
        <f>IFERROR(IF(W85=0,"",ROUNDUP(W85/H85,0)*0.00753),"")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163</v>
      </c>
      <c r="B86" s="53" t="s">
        <v>164</v>
      </c>
      <c r="C86" s="30">
        <v>4301020228</v>
      </c>
      <c r="D86" s="319">
        <v>4680115882751</v>
      </c>
      <c r="E86" s="318"/>
      <c r="F86" s="311">
        <v>0.45</v>
      </c>
      <c r="G86" s="31">
        <v>10</v>
      </c>
      <c r="H86" s="311">
        <v>4.5</v>
      </c>
      <c r="I86" s="311">
        <v>4.74</v>
      </c>
      <c r="J86" s="31">
        <v>120</v>
      </c>
      <c r="K86" s="31" t="s">
        <v>63</v>
      </c>
      <c r="L86" s="32" t="s">
        <v>99</v>
      </c>
      <c r="M86" s="31">
        <v>90</v>
      </c>
      <c r="N86" s="467" t="s">
        <v>165</v>
      </c>
      <c r="O86" s="317"/>
      <c r="P86" s="317"/>
      <c r="Q86" s="317"/>
      <c r="R86" s="318"/>
      <c r="S86" s="33"/>
      <c r="T86" s="33"/>
      <c r="U86" s="34" t="s">
        <v>65</v>
      </c>
      <c r="V86" s="312">
        <v>0</v>
      </c>
      <c r="W86" s="313">
        <f t="shared" si="4"/>
        <v>0</v>
      </c>
      <c r="X86" s="35" t="str">
        <f>IFERROR(IF(W86=0,"",ROUNDUP(W86/H86,0)*0.00937),"")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166</v>
      </c>
      <c r="B87" s="53" t="s">
        <v>167</v>
      </c>
      <c r="C87" s="30">
        <v>4301020258</v>
      </c>
      <c r="D87" s="319">
        <v>4680115882775</v>
      </c>
      <c r="E87" s="318"/>
      <c r="F87" s="311">
        <v>0.3</v>
      </c>
      <c r="G87" s="31">
        <v>8</v>
      </c>
      <c r="H87" s="311">
        <v>2.4</v>
      </c>
      <c r="I87" s="311">
        <v>2.5</v>
      </c>
      <c r="J87" s="31">
        <v>234</v>
      </c>
      <c r="K87" s="31" t="s">
        <v>168</v>
      </c>
      <c r="L87" s="32" t="s">
        <v>119</v>
      </c>
      <c r="M87" s="31">
        <v>50</v>
      </c>
      <c r="N87" s="504" t="s">
        <v>169</v>
      </c>
      <c r="O87" s="317"/>
      <c r="P87" s="317"/>
      <c r="Q87" s="317"/>
      <c r="R87" s="318"/>
      <c r="S87" s="33"/>
      <c r="T87" s="33"/>
      <c r="U87" s="34" t="s">
        <v>65</v>
      </c>
      <c r="V87" s="312">
        <v>0</v>
      </c>
      <c r="W87" s="313">
        <f t="shared" si="4"/>
        <v>0</v>
      </c>
      <c r="X87" s="35" t="str">
        <f>IFERROR(IF(W87=0,"",ROUNDUP(W87/H87,0)*0.00502),"")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170</v>
      </c>
      <c r="B88" s="53" t="s">
        <v>171</v>
      </c>
      <c r="C88" s="30">
        <v>4301020217</v>
      </c>
      <c r="D88" s="319">
        <v>4680115880658</v>
      </c>
      <c r="E88" s="318"/>
      <c r="F88" s="311">
        <v>0.4</v>
      </c>
      <c r="G88" s="31">
        <v>6</v>
      </c>
      <c r="H88" s="311">
        <v>2.4</v>
      </c>
      <c r="I88" s="311">
        <v>2.6</v>
      </c>
      <c r="J88" s="31">
        <v>156</v>
      </c>
      <c r="K88" s="31" t="s">
        <v>63</v>
      </c>
      <c r="L88" s="32" t="s">
        <v>99</v>
      </c>
      <c r="M88" s="31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3"/>
      <c r="T88" s="33"/>
      <c r="U88" s="34" t="s">
        <v>65</v>
      </c>
      <c r="V88" s="312">
        <v>0</v>
      </c>
      <c r="W88" s="31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4301020223</v>
      </c>
      <c r="D89" s="319">
        <v>4607091381962</v>
      </c>
      <c r="E89" s="318"/>
      <c r="F89" s="311">
        <v>0.5</v>
      </c>
      <c r="G89" s="31">
        <v>6</v>
      </c>
      <c r="H89" s="311">
        <v>3</v>
      </c>
      <c r="I89" s="311">
        <v>3.2</v>
      </c>
      <c r="J89" s="31">
        <v>156</v>
      </c>
      <c r="K89" s="31" t="s">
        <v>63</v>
      </c>
      <c r="L89" s="32" t="s">
        <v>99</v>
      </c>
      <c r="M89" s="31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3"/>
      <c r="T89" s="33"/>
      <c r="U89" s="34" t="s">
        <v>65</v>
      </c>
      <c r="V89" s="312">
        <v>0</v>
      </c>
      <c r="W89" s="313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6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6" t="s">
        <v>65</v>
      </c>
      <c r="V91" s="314">
        <f>IFERROR(SUM(V83:V89),"0")</f>
        <v>0</v>
      </c>
      <c r="W91" s="314">
        <f>IFERROR(SUM(W83:W89),"0")</f>
        <v>0</v>
      </c>
      <c r="X91" s="36"/>
      <c r="Y91" s="315"/>
      <c r="Z91" s="315"/>
    </row>
    <row r="92" spans="1:53" ht="14.25" customHeight="1" x14ac:dyDescent="0.25">
      <c r="A92" s="327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7"/>
      <c r="Z92" s="307"/>
    </row>
    <row r="93" spans="1:53" ht="16.5" customHeight="1" x14ac:dyDescent="0.25">
      <c r="A93" s="53" t="s">
        <v>174</v>
      </c>
      <c r="B93" s="53" t="s">
        <v>175</v>
      </c>
      <c r="C93" s="30">
        <v>4301030895</v>
      </c>
      <c r="D93" s="319">
        <v>4607091387667</v>
      </c>
      <c r="E93" s="318"/>
      <c r="F93" s="311">
        <v>0.9</v>
      </c>
      <c r="G93" s="31">
        <v>10</v>
      </c>
      <c r="H93" s="311">
        <v>9</v>
      </c>
      <c r="I93" s="311">
        <v>9.6300000000000008</v>
      </c>
      <c r="J93" s="31">
        <v>56</v>
      </c>
      <c r="K93" s="31" t="s">
        <v>98</v>
      </c>
      <c r="L93" s="32" t="s">
        <v>99</v>
      </c>
      <c r="M93" s="31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3"/>
      <c r="T93" s="33"/>
      <c r="U93" s="34" t="s">
        <v>65</v>
      </c>
      <c r="V93" s="312">
        <v>0</v>
      </c>
      <c r="W93" s="313">
        <f t="shared" ref="W93:W102" si="5">IFERROR(IF(V93="",0,CEILING((V93/$H93),1)*$H93),"")</f>
        <v>0</v>
      </c>
      <c r="X93" s="35" t="str">
        <f>IFERROR(IF(W93=0,"",ROUNDUP(W93/H93,0)*0.02175),"")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176</v>
      </c>
      <c r="B94" s="53" t="s">
        <v>177</v>
      </c>
      <c r="C94" s="30">
        <v>4301030961</v>
      </c>
      <c r="D94" s="319">
        <v>4607091387636</v>
      </c>
      <c r="E94" s="318"/>
      <c r="F94" s="311">
        <v>0.7</v>
      </c>
      <c r="G94" s="31">
        <v>6</v>
      </c>
      <c r="H94" s="311">
        <v>4.2</v>
      </c>
      <c r="I94" s="311">
        <v>4.5</v>
      </c>
      <c r="J94" s="31">
        <v>120</v>
      </c>
      <c r="K94" s="31" t="s">
        <v>63</v>
      </c>
      <c r="L94" s="32" t="s">
        <v>64</v>
      </c>
      <c r="M94" s="31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3"/>
      <c r="T94" s="33"/>
      <c r="U94" s="34" t="s">
        <v>65</v>
      </c>
      <c r="V94" s="312">
        <v>0</v>
      </c>
      <c r="W94" s="313">
        <f t="shared" si="5"/>
        <v>0</v>
      </c>
      <c r="X94" s="35" t="str">
        <f>IFERROR(IF(W94=0,"",ROUNDUP(W94/H94,0)*0.00937),"")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4301031078</v>
      </c>
      <c r="D95" s="319">
        <v>4607091384727</v>
      </c>
      <c r="E95" s="318"/>
      <c r="F95" s="311">
        <v>0.8</v>
      </c>
      <c r="G95" s="31">
        <v>6</v>
      </c>
      <c r="H95" s="311">
        <v>4.8</v>
      </c>
      <c r="I95" s="31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3"/>
      <c r="T95" s="33"/>
      <c r="U95" s="34" t="s">
        <v>65</v>
      </c>
      <c r="V95" s="312">
        <v>0</v>
      </c>
      <c r="W95" s="31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4301031080</v>
      </c>
      <c r="D96" s="319">
        <v>4607091386745</v>
      </c>
      <c r="E96" s="318"/>
      <c r="F96" s="311">
        <v>0.8</v>
      </c>
      <c r="G96" s="31">
        <v>6</v>
      </c>
      <c r="H96" s="311">
        <v>4.8</v>
      </c>
      <c r="I96" s="311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3"/>
      <c r="T96" s="33"/>
      <c r="U96" s="34" t="s">
        <v>65</v>
      </c>
      <c r="V96" s="312">
        <v>0</v>
      </c>
      <c r="W96" s="313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16.5" customHeight="1" x14ac:dyDescent="0.25">
      <c r="A97" s="53" t="s">
        <v>182</v>
      </c>
      <c r="B97" s="53" t="s">
        <v>183</v>
      </c>
      <c r="C97" s="30">
        <v>4301030963</v>
      </c>
      <c r="D97" s="319">
        <v>4607091382426</v>
      </c>
      <c r="E97" s="318"/>
      <c r="F97" s="311">
        <v>0.9</v>
      </c>
      <c r="G97" s="31">
        <v>10</v>
      </c>
      <c r="H97" s="311">
        <v>9</v>
      </c>
      <c r="I97" s="311">
        <v>9.6300000000000008</v>
      </c>
      <c r="J97" s="31">
        <v>56</v>
      </c>
      <c r="K97" s="31" t="s">
        <v>98</v>
      </c>
      <c r="L97" s="32" t="s">
        <v>64</v>
      </c>
      <c r="M97" s="31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3"/>
      <c r="T97" s="33"/>
      <c r="U97" s="34" t="s">
        <v>65</v>
      </c>
      <c r="V97" s="312">
        <v>0</v>
      </c>
      <c r="W97" s="313">
        <f t="shared" si="5"/>
        <v>0</v>
      </c>
      <c r="X97" s="35" t="str">
        <f>IFERROR(IF(W97=0,"",ROUNDUP(W97/H97,0)*0.02175),"")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184</v>
      </c>
      <c r="B98" s="53" t="s">
        <v>185</v>
      </c>
      <c r="C98" s="30">
        <v>4301030962</v>
      </c>
      <c r="D98" s="319">
        <v>4607091386547</v>
      </c>
      <c r="E98" s="318"/>
      <c r="F98" s="311">
        <v>0.35</v>
      </c>
      <c r="G98" s="31">
        <v>8</v>
      </c>
      <c r="H98" s="311">
        <v>2.8</v>
      </c>
      <c r="I98" s="311">
        <v>2.94</v>
      </c>
      <c r="J98" s="31">
        <v>234</v>
      </c>
      <c r="K98" s="31" t="s">
        <v>168</v>
      </c>
      <c r="L98" s="32" t="s">
        <v>64</v>
      </c>
      <c r="M98" s="31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3"/>
      <c r="T98" s="33"/>
      <c r="U98" s="34" t="s">
        <v>65</v>
      </c>
      <c r="V98" s="312">
        <v>0</v>
      </c>
      <c r="W98" s="31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4301031079</v>
      </c>
      <c r="D99" s="319">
        <v>4607091384734</v>
      </c>
      <c r="E99" s="318"/>
      <c r="F99" s="311">
        <v>0.35</v>
      </c>
      <c r="G99" s="31">
        <v>6</v>
      </c>
      <c r="H99" s="311">
        <v>2.1</v>
      </c>
      <c r="I99" s="311">
        <v>2.2000000000000002</v>
      </c>
      <c r="J99" s="31">
        <v>234</v>
      </c>
      <c r="K99" s="31" t="s">
        <v>168</v>
      </c>
      <c r="L99" s="32" t="s">
        <v>64</v>
      </c>
      <c r="M99" s="31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3"/>
      <c r="T99" s="33"/>
      <c r="U99" s="34" t="s">
        <v>65</v>
      </c>
      <c r="V99" s="312">
        <v>0</v>
      </c>
      <c r="W99" s="31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4301030964</v>
      </c>
      <c r="D100" s="319">
        <v>4607091382464</v>
      </c>
      <c r="E100" s="318"/>
      <c r="F100" s="311">
        <v>0.35</v>
      </c>
      <c r="G100" s="31">
        <v>8</v>
      </c>
      <c r="H100" s="311">
        <v>2.8</v>
      </c>
      <c r="I100" s="311">
        <v>2.964</v>
      </c>
      <c r="J100" s="31">
        <v>234</v>
      </c>
      <c r="K100" s="31" t="s">
        <v>168</v>
      </c>
      <c r="L100" s="32" t="s">
        <v>64</v>
      </c>
      <c r="M100" s="31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3"/>
      <c r="T100" s="33"/>
      <c r="U100" s="34" t="s">
        <v>65</v>
      </c>
      <c r="V100" s="312">
        <v>0</v>
      </c>
      <c r="W100" s="313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4301031235</v>
      </c>
      <c r="D101" s="319">
        <v>4680115883444</v>
      </c>
      <c r="E101" s="318"/>
      <c r="F101" s="311">
        <v>0.35</v>
      </c>
      <c r="G101" s="31">
        <v>8</v>
      </c>
      <c r="H101" s="311">
        <v>2.8</v>
      </c>
      <c r="I101" s="31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3" t="s">
        <v>192</v>
      </c>
      <c r="O101" s="317"/>
      <c r="P101" s="317"/>
      <c r="Q101" s="317"/>
      <c r="R101" s="318"/>
      <c r="S101" s="33"/>
      <c r="T101" s="33"/>
      <c r="U101" s="34" t="s">
        <v>65</v>
      </c>
      <c r="V101" s="312">
        <v>0</v>
      </c>
      <c r="W101" s="31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190</v>
      </c>
      <c r="B102" s="53" t="s">
        <v>193</v>
      </c>
      <c r="C102" s="30">
        <v>4301031234</v>
      </c>
      <c r="D102" s="319">
        <v>4680115883444</v>
      </c>
      <c r="E102" s="318"/>
      <c r="F102" s="311">
        <v>0.35</v>
      </c>
      <c r="G102" s="31">
        <v>8</v>
      </c>
      <c r="H102" s="311">
        <v>2.8</v>
      </c>
      <c r="I102" s="311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2" t="s">
        <v>192</v>
      </c>
      <c r="O102" s="317"/>
      <c r="P102" s="317"/>
      <c r="Q102" s="317"/>
      <c r="R102" s="318"/>
      <c r="S102" s="33"/>
      <c r="T102" s="33"/>
      <c r="U102" s="34" t="s">
        <v>65</v>
      </c>
      <c r="V102" s="312">
        <v>0</v>
      </c>
      <c r="W102" s="313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6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6" t="s">
        <v>65</v>
      </c>
      <c r="V104" s="314">
        <f>IFERROR(SUM(V93:V102),"0")</f>
        <v>0</v>
      </c>
      <c r="W104" s="314">
        <f>IFERROR(SUM(W93:W102),"0")</f>
        <v>0</v>
      </c>
      <c r="X104" s="36"/>
      <c r="Y104" s="315"/>
      <c r="Z104" s="315"/>
    </row>
    <row r="105" spans="1:53" ht="14.25" customHeight="1" x14ac:dyDescent="0.25">
      <c r="A105" s="327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7"/>
      <c r="Z105" s="307"/>
    </row>
    <row r="106" spans="1:53" ht="27" customHeight="1" x14ac:dyDescent="0.25">
      <c r="A106" s="53" t="s">
        <v>194</v>
      </c>
      <c r="B106" s="53" t="s">
        <v>195</v>
      </c>
      <c r="C106" s="30">
        <v>4301051437</v>
      </c>
      <c r="D106" s="319">
        <v>4607091386967</v>
      </c>
      <c r="E106" s="318"/>
      <c r="F106" s="311">
        <v>1.35</v>
      </c>
      <c r="G106" s="31">
        <v>6</v>
      </c>
      <c r="H106" s="311">
        <v>8.1</v>
      </c>
      <c r="I106" s="311">
        <v>8.6639999999999997</v>
      </c>
      <c r="J106" s="31">
        <v>56</v>
      </c>
      <c r="K106" s="31" t="s">
        <v>98</v>
      </c>
      <c r="L106" s="32" t="s">
        <v>119</v>
      </c>
      <c r="M106" s="31">
        <v>45</v>
      </c>
      <c r="N106" s="354" t="s">
        <v>196</v>
      </c>
      <c r="O106" s="317"/>
      <c r="P106" s="317"/>
      <c r="Q106" s="317"/>
      <c r="R106" s="318"/>
      <c r="S106" s="33"/>
      <c r="T106" s="33"/>
      <c r="U106" s="34" t="s">
        <v>65</v>
      </c>
      <c r="V106" s="312">
        <v>0</v>
      </c>
      <c r="W106" s="313">
        <f t="shared" ref="W106:W116" si="6">IFERROR(IF(V106="",0,CEILING((V106/$H106),1)*$H106),"")</f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27" customHeight="1" x14ac:dyDescent="0.25">
      <c r="A107" s="53" t="s">
        <v>194</v>
      </c>
      <c r="B107" s="53" t="s">
        <v>197</v>
      </c>
      <c r="C107" s="30">
        <v>4301051543</v>
      </c>
      <c r="D107" s="319">
        <v>4607091386967</v>
      </c>
      <c r="E107" s="318"/>
      <c r="F107" s="311">
        <v>1.4</v>
      </c>
      <c r="G107" s="31">
        <v>6</v>
      </c>
      <c r="H107" s="311">
        <v>8.4</v>
      </c>
      <c r="I107" s="311">
        <v>8.9640000000000004</v>
      </c>
      <c r="J107" s="31">
        <v>56</v>
      </c>
      <c r="K107" s="31" t="s">
        <v>98</v>
      </c>
      <c r="L107" s="32" t="s">
        <v>64</v>
      </c>
      <c r="M107" s="31">
        <v>45</v>
      </c>
      <c r="N107" s="591" t="s">
        <v>198</v>
      </c>
      <c r="O107" s="317"/>
      <c r="P107" s="317"/>
      <c r="Q107" s="317"/>
      <c r="R107" s="318"/>
      <c r="S107" s="33"/>
      <c r="T107" s="33"/>
      <c r="U107" s="34" t="s">
        <v>65</v>
      </c>
      <c r="V107" s="312">
        <v>500</v>
      </c>
      <c r="W107" s="313">
        <f t="shared" si="6"/>
        <v>504</v>
      </c>
      <c r="X107" s="35">
        <f>IFERROR(IF(W107=0,"",ROUNDUP(W107/H107,0)*0.02175),"")</f>
        <v>1.3049999999999999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199</v>
      </c>
      <c r="B108" s="53" t="s">
        <v>200</v>
      </c>
      <c r="C108" s="30">
        <v>4301051611</v>
      </c>
      <c r="D108" s="319">
        <v>4607091385304</v>
      </c>
      <c r="E108" s="318"/>
      <c r="F108" s="311">
        <v>1.4</v>
      </c>
      <c r="G108" s="31">
        <v>6</v>
      </c>
      <c r="H108" s="311">
        <v>8.4</v>
      </c>
      <c r="I108" s="311">
        <v>8.9640000000000004</v>
      </c>
      <c r="J108" s="31">
        <v>56</v>
      </c>
      <c r="K108" s="31" t="s">
        <v>98</v>
      </c>
      <c r="L108" s="32" t="s">
        <v>64</v>
      </c>
      <c r="M108" s="31">
        <v>40</v>
      </c>
      <c r="N108" s="523" t="s">
        <v>201</v>
      </c>
      <c r="O108" s="317"/>
      <c r="P108" s="317"/>
      <c r="Q108" s="317"/>
      <c r="R108" s="318"/>
      <c r="S108" s="33"/>
      <c r="T108" s="33"/>
      <c r="U108" s="34" t="s">
        <v>65</v>
      </c>
      <c r="V108" s="312">
        <v>0</v>
      </c>
      <c r="W108" s="313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202</v>
      </c>
      <c r="B109" s="53" t="s">
        <v>203</v>
      </c>
      <c r="C109" s="30">
        <v>4301051306</v>
      </c>
      <c r="D109" s="319">
        <v>4607091386264</v>
      </c>
      <c r="E109" s="318"/>
      <c r="F109" s="311">
        <v>0.5</v>
      </c>
      <c r="G109" s="31">
        <v>6</v>
      </c>
      <c r="H109" s="311">
        <v>3</v>
      </c>
      <c r="I109" s="311">
        <v>3.278</v>
      </c>
      <c r="J109" s="31">
        <v>156</v>
      </c>
      <c r="K109" s="31" t="s">
        <v>63</v>
      </c>
      <c r="L109" s="32" t="s">
        <v>64</v>
      </c>
      <c r="M109" s="31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3"/>
      <c r="T109" s="33"/>
      <c r="U109" s="34" t="s">
        <v>65</v>
      </c>
      <c r="V109" s="312">
        <v>0</v>
      </c>
      <c r="W109" s="313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4301051477</v>
      </c>
      <c r="D110" s="319">
        <v>4680115882584</v>
      </c>
      <c r="E110" s="318"/>
      <c r="F110" s="311">
        <v>0.33</v>
      </c>
      <c r="G110" s="31">
        <v>8</v>
      </c>
      <c r="H110" s="311">
        <v>2.64</v>
      </c>
      <c r="I110" s="311">
        <v>2.9279999999999999</v>
      </c>
      <c r="J110" s="31">
        <v>156</v>
      </c>
      <c r="K110" s="31" t="s">
        <v>63</v>
      </c>
      <c r="L110" s="32" t="s">
        <v>84</v>
      </c>
      <c r="M110" s="31">
        <v>60</v>
      </c>
      <c r="N110" s="603" t="s">
        <v>206</v>
      </c>
      <c r="O110" s="317"/>
      <c r="P110" s="317"/>
      <c r="Q110" s="317"/>
      <c r="R110" s="318"/>
      <c r="S110" s="33"/>
      <c r="T110" s="33"/>
      <c r="U110" s="34" t="s">
        <v>65</v>
      </c>
      <c r="V110" s="312">
        <v>0</v>
      </c>
      <c r="W110" s="313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204</v>
      </c>
      <c r="B111" s="53" t="s">
        <v>207</v>
      </c>
      <c r="C111" s="30">
        <v>4301051476</v>
      </c>
      <c r="D111" s="319">
        <v>4680115882584</v>
      </c>
      <c r="E111" s="318"/>
      <c r="F111" s="311">
        <v>0.33</v>
      </c>
      <c r="G111" s="31">
        <v>8</v>
      </c>
      <c r="H111" s="311">
        <v>2.64</v>
      </c>
      <c r="I111" s="311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49" t="s">
        <v>208</v>
      </c>
      <c r="O111" s="317"/>
      <c r="P111" s="317"/>
      <c r="Q111" s="317"/>
      <c r="R111" s="318"/>
      <c r="S111" s="33"/>
      <c r="T111" s="33"/>
      <c r="U111" s="34" t="s">
        <v>65</v>
      </c>
      <c r="V111" s="312">
        <v>0</v>
      </c>
      <c r="W111" s="31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27" customHeight="1" x14ac:dyDescent="0.25">
      <c r="A112" s="53" t="s">
        <v>209</v>
      </c>
      <c r="B112" s="53" t="s">
        <v>210</v>
      </c>
      <c r="C112" s="30">
        <v>4301051436</v>
      </c>
      <c r="D112" s="319">
        <v>4607091385731</v>
      </c>
      <c r="E112" s="318"/>
      <c r="F112" s="311">
        <v>0.45</v>
      </c>
      <c r="G112" s="31">
        <v>6</v>
      </c>
      <c r="H112" s="311">
        <v>2.7</v>
      </c>
      <c r="I112" s="311">
        <v>2.972</v>
      </c>
      <c r="J112" s="31">
        <v>156</v>
      </c>
      <c r="K112" s="31" t="s">
        <v>63</v>
      </c>
      <c r="L112" s="32" t="s">
        <v>119</v>
      </c>
      <c r="M112" s="31">
        <v>45</v>
      </c>
      <c r="N112" s="353" t="s">
        <v>211</v>
      </c>
      <c r="O112" s="317"/>
      <c r="P112" s="317"/>
      <c r="Q112" s="317"/>
      <c r="R112" s="318"/>
      <c r="S112" s="33"/>
      <c r="T112" s="33"/>
      <c r="U112" s="34" t="s">
        <v>65</v>
      </c>
      <c r="V112" s="312">
        <v>0</v>
      </c>
      <c r="W112" s="31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212</v>
      </c>
      <c r="B113" s="53" t="s">
        <v>213</v>
      </c>
      <c r="C113" s="30">
        <v>4301051439</v>
      </c>
      <c r="D113" s="319">
        <v>4680115880214</v>
      </c>
      <c r="E113" s="318"/>
      <c r="F113" s="311">
        <v>0.45</v>
      </c>
      <c r="G113" s="31">
        <v>6</v>
      </c>
      <c r="H113" s="311">
        <v>2.7</v>
      </c>
      <c r="I113" s="311">
        <v>2.988</v>
      </c>
      <c r="J113" s="31">
        <v>120</v>
      </c>
      <c r="K113" s="31" t="s">
        <v>63</v>
      </c>
      <c r="L113" s="32" t="s">
        <v>119</v>
      </c>
      <c r="M113" s="31">
        <v>45</v>
      </c>
      <c r="N113" s="378" t="s">
        <v>214</v>
      </c>
      <c r="O113" s="317"/>
      <c r="P113" s="317"/>
      <c r="Q113" s="317"/>
      <c r="R113" s="318"/>
      <c r="S113" s="33"/>
      <c r="T113" s="33"/>
      <c r="U113" s="34" t="s">
        <v>65</v>
      </c>
      <c r="V113" s="312">
        <v>0</v>
      </c>
      <c r="W113" s="313">
        <f t="shared" si="6"/>
        <v>0</v>
      </c>
      <c r="X113" s="35" t="str">
        <f>IFERROR(IF(W113=0,"",ROUNDUP(W113/H113,0)*0.00937),"")</f>
        <v/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215</v>
      </c>
      <c r="B114" s="53" t="s">
        <v>216</v>
      </c>
      <c r="C114" s="30">
        <v>4301051438</v>
      </c>
      <c r="D114" s="319">
        <v>4680115880894</v>
      </c>
      <c r="E114" s="318"/>
      <c r="F114" s="311">
        <v>0.33</v>
      </c>
      <c r="G114" s="31">
        <v>6</v>
      </c>
      <c r="H114" s="311">
        <v>1.98</v>
      </c>
      <c r="I114" s="311">
        <v>2.258</v>
      </c>
      <c r="J114" s="31">
        <v>156</v>
      </c>
      <c r="K114" s="31" t="s">
        <v>63</v>
      </c>
      <c r="L114" s="32" t="s">
        <v>119</v>
      </c>
      <c r="M114" s="31">
        <v>45</v>
      </c>
      <c r="N114" s="557" t="s">
        <v>217</v>
      </c>
      <c r="O114" s="317"/>
      <c r="P114" s="317"/>
      <c r="Q114" s="317"/>
      <c r="R114" s="318"/>
      <c r="S114" s="33"/>
      <c r="T114" s="33"/>
      <c r="U114" s="34" t="s">
        <v>65</v>
      </c>
      <c r="V114" s="312">
        <v>0</v>
      </c>
      <c r="W114" s="313">
        <f t="shared" si="6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16.5" customHeight="1" x14ac:dyDescent="0.25">
      <c r="A115" s="53" t="s">
        <v>218</v>
      </c>
      <c r="B115" s="53" t="s">
        <v>219</v>
      </c>
      <c r="C115" s="30">
        <v>4301051313</v>
      </c>
      <c r="D115" s="319">
        <v>4607091385427</v>
      </c>
      <c r="E115" s="318"/>
      <c r="F115" s="311">
        <v>0.5</v>
      </c>
      <c r="G115" s="31">
        <v>6</v>
      </c>
      <c r="H115" s="311">
        <v>3</v>
      </c>
      <c r="I115" s="311">
        <v>3.2719999999999998</v>
      </c>
      <c r="J115" s="31">
        <v>156</v>
      </c>
      <c r="K115" s="31" t="s">
        <v>63</v>
      </c>
      <c r="L115" s="32" t="s">
        <v>64</v>
      </c>
      <c r="M115" s="31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3"/>
      <c r="T115" s="33"/>
      <c r="U115" s="34" t="s">
        <v>65</v>
      </c>
      <c r="V115" s="312">
        <v>0</v>
      </c>
      <c r="W115" s="313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4301051480</v>
      </c>
      <c r="D116" s="319">
        <v>4680115882645</v>
      </c>
      <c r="E116" s="318"/>
      <c r="F116" s="311">
        <v>0.3</v>
      </c>
      <c r="G116" s="31">
        <v>6</v>
      </c>
      <c r="H116" s="311">
        <v>1.8</v>
      </c>
      <c r="I116" s="311">
        <v>2.66</v>
      </c>
      <c r="J116" s="31">
        <v>156</v>
      </c>
      <c r="K116" s="31" t="s">
        <v>63</v>
      </c>
      <c r="L116" s="32" t="s">
        <v>64</v>
      </c>
      <c r="M116" s="31">
        <v>40</v>
      </c>
      <c r="N116" s="410" t="s">
        <v>222</v>
      </c>
      <c r="O116" s="317"/>
      <c r="P116" s="317"/>
      <c r="Q116" s="317"/>
      <c r="R116" s="318"/>
      <c r="S116" s="33"/>
      <c r="T116" s="33"/>
      <c r="U116" s="34" t="s">
        <v>65</v>
      </c>
      <c r="V116" s="312">
        <v>0</v>
      </c>
      <c r="W116" s="313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6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59.523809523809518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60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1.3049999999999999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6" t="s">
        <v>65</v>
      </c>
      <c r="V118" s="314">
        <f>IFERROR(SUM(V106:V116),"0")</f>
        <v>500</v>
      </c>
      <c r="W118" s="314">
        <f>IFERROR(SUM(W106:W116),"0")</f>
        <v>504</v>
      </c>
      <c r="X118" s="36"/>
      <c r="Y118" s="315"/>
      <c r="Z118" s="315"/>
    </row>
    <row r="119" spans="1:53" ht="14.25" customHeight="1" x14ac:dyDescent="0.25">
      <c r="A119" s="327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7"/>
      <c r="Z119" s="307"/>
    </row>
    <row r="120" spans="1:53" ht="27" customHeight="1" x14ac:dyDescent="0.25">
      <c r="A120" s="53" t="s">
        <v>224</v>
      </c>
      <c r="B120" s="53" t="s">
        <v>225</v>
      </c>
      <c r="C120" s="30">
        <v>4301060296</v>
      </c>
      <c r="D120" s="319">
        <v>4607091383065</v>
      </c>
      <c r="E120" s="318"/>
      <c r="F120" s="311">
        <v>0.83</v>
      </c>
      <c r="G120" s="31">
        <v>4</v>
      </c>
      <c r="H120" s="311">
        <v>3.32</v>
      </c>
      <c r="I120" s="311">
        <v>3.5819999999999999</v>
      </c>
      <c r="J120" s="31">
        <v>120</v>
      </c>
      <c r="K120" s="31" t="s">
        <v>63</v>
      </c>
      <c r="L120" s="32" t="s">
        <v>64</v>
      </c>
      <c r="M120" s="31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3"/>
      <c r="T120" s="33"/>
      <c r="U120" s="34" t="s">
        <v>65</v>
      </c>
      <c r="V120" s="312">
        <v>0</v>
      </c>
      <c r="W120" s="313">
        <f>IFERROR(IF(V120="",0,CEILING((V120/$H120),1)*$H120),"")</f>
        <v>0</v>
      </c>
      <c r="X120" s="35" t="str">
        <f>IFERROR(IF(W120=0,"",ROUNDUP(W120/H120,0)*0.00937),"")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226</v>
      </c>
      <c r="B121" s="53" t="s">
        <v>227</v>
      </c>
      <c r="C121" s="30">
        <v>4301060350</v>
      </c>
      <c r="D121" s="319">
        <v>4680115881532</v>
      </c>
      <c r="E121" s="318"/>
      <c r="F121" s="311">
        <v>1.35</v>
      </c>
      <c r="G121" s="31">
        <v>6</v>
      </c>
      <c r="H121" s="311">
        <v>8.1</v>
      </c>
      <c r="I121" s="311">
        <v>8.58</v>
      </c>
      <c r="J121" s="31">
        <v>56</v>
      </c>
      <c r="K121" s="31" t="s">
        <v>98</v>
      </c>
      <c r="L121" s="32" t="s">
        <v>119</v>
      </c>
      <c r="M121" s="31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3"/>
      <c r="T121" s="33"/>
      <c r="U121" s="34" t="s">
        <v>65</v>
      </c>
      <c r="V121" s="312">
        <v>0</v>
      </c>
      <c r="W121" s="313">
        <f>IFERROR(IF(V121="",0,CEILING((V121/$H121),1)*$H121),"")</f>
        <v>0</v>
      </c>
      <c r="X121" s="35" t="str">
        <f>IFERROR(IF(W121=0,"",ROUNDUP(W121/H121,0)*0.02175),"")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4301060356</v>
      </c>
      <c r="D122" s="319">
        <v>4680115882652</v>
      </c>
      <c r="E122" s="318"/>
      <c r="F122" s="311">
        <v>0.33</v>
      </c>
      <c r="G122" s="31">
        <v>6</v>
      </c>
      <c r="H122" s="311">
        <v>1.98</v>
      </c>
      <c r="I122" s="311">
        <v>2.84</v>
      </c>
      <c r="J122" s="31">
        <v>156</v>
      </c>
      <c r="K122" s="31" t="s">
        <v>63</v>
      </c>
      <c r="L122" s="32" t="s">
        <v>64</v>
      </c>
      <c r="M122" s="31">
        <v>40</v>
      </c>
      <c r="N122" s="588" t="s">
        <v>230</v>
      </c>
      <c r="O122" s="317"/>
      <c r="P122" s="317"/>
      <c r="Q122" s="317"/>
      <c r="R122" s="318"/>
      <c r="S122" s="33"/>
      <c r="T122" s="33"/>
      <c r="U122" s="34" t="s">
        <v>65</v>
      </c>
      <c r="V122" s="312">
        <v>0</v>
      </c>
      <c r="W122" s="313">
        <f>IFERROR(IF(V122="",0,CEILING((V122/$H122),1)*$H122),"")</f>
        <v>0</v>
      </c>
      <c r="X122" s="35" t="str">
        <f>IFERROR(IF(W122=0,"",ROUNDUP(W122/H122,0)*0.00753),"")</f>
        <v/>
      </c>
      <c r="Y122" s="55"/>
      <c r="Z122" s="56"/>
      <c r="AD122" s="57"/>
      <c r="BA122" s="121" t="s">
        <v>1</v>
      </c>
    </row>
    <row r="123" spans="1:53" ht="16.5" customHeight="1" x14ac:dyDescent="0.25">
      <c r="A123" s="53" t="s">
        <v>231</v>
      </c>
      <c r="B123" s="53" t="s">
        <v>232</v>
      </c>
      <c r="C123" s="30">
        <v>4301060309</v>
      </c>
      <c r="D123" s="319">
        <v>4680115880238</v>
      </c>
      <c r="E123" s="318"/>
      <c r="F123" s="311">
        <v>0.33</v>
      </c>
      <c r="G123" s="31">
        <v>6</v>
      </c>
      <c r="H123" s="311">
        <v>1.98</v>
      </c>
      <c r="I123" s="311">
        <v>2.258</v>
      </c>
      <c r="J123" s="31">
        <v>156</v>
      </c>
      <c r="K123" s="31" t="s">
        <v>63</v>
      </c>
      <c r="L123" s="32" t="s">
        <v>64</v>
      </c>
      <c r="M123" s="31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3"/>
      <c r="T123" s="33"/>
      <c r="U123" s="34" t="s">
        <v>65</v>
      </c>
      <c r="V123" s="312">
        <v>0</v>
      </c>
      <c r="W123" s="313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27" customHeight="1" x14ac:dyDescent="0.25">
      <c r="A124" s="53" t="s">
        <v>233</v>
      </c>
      <c r="B124" s="53" t="s">
        <v>234</v>
      </c>
      <c r="C124" s="30">
        <v>4301060351</v>
      </c>
      <c r="D124" s="319">
        <v>4680115881464</v>
      </c>
      <c r="E124" s="318"/>
      <c r="F124" s="311">
        <v>0.4</v>
      </c>
      <c r="G124" s="31">
        <v>6</v>
      </c>
      <c r="H124" s="311">
        <v>2.4</v>
      </c>
      <c r="I124" s="311">
        <v>2.6</v>
      </c>
      <c r="J124" s="31">
        <v>156</v>
      </c>
      <c r="K124" s="31" t="s">
        <v>63</v>
      </c>
      <c r="L124" s="32" t="s">
        <v>119</v>
      </c>
      <c r="M124" s="31">
        <v>30</v>
      </c>
      <c r="N124" s="444" t="s">
        <v>235</v>
      </c>
      <c r="O124" s="317"/>
      <c r="P124" s="317"/>
      <c r="Q124" s="317"/>
      <c r="R124" s="318"/>
      <c r="S124" s="33"/>
      <c r="T124" s="33"/>
      <c r="U124" s="34" t="s">
        <v>65</v>
      </c>
      <c r="V124" s="312">
        <v>0</v>
      </c>
      <c r="W124" s="313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6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6" t="s">
        <v>65</v>
      </c>
      <c r="V126" s="314">
        <f>IFERROR(SUM(V120:V124),"0")</f>
        <v>0</v>
      </c>
      <c r="W126" s="314">
        <f>IFERROR(SUM(W120:W124),"0")</f>
        <v>0</v>
      </c>
      <c r="X126" s="36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4"/>
      <c r="Z127" s="304"/>
    </row>
    <row r="128" spans="1:53" ht="14.25" customHeight="1" x14ac:dyDescent="0.25">
      <c r="A128" s="327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7"/>
      <c r="Z128" s="307"/>
    </row>
    <row r="129" spans="1:53" ht="27" customHeight="1" x14ac:dyDescent="0.25">
      <c r="A129" s="53" t="s">
        <v>237</v>
      </c>
      <c r="B129" s="53" t="s">
        <v>238</v>
      </c>
      <c r="C129" s="30">
        <v>4301051612</v>
      </c>
      <c r="D129" s="319">
        <v>4607091385168</v>
      </c>
      <c r="E129" s="318"/>
      <c r="F129" s="311">
        <v>1.4</v>
      </c>
      <c r="G129" s="31">
        <v>6</v>
      </c>
      <c r="H129" s="311">
        <v>8.4</v>
      </c>
      <c r="I129" s="311">
        <v>8.9580000000000002</v>
      </c>
      <c r="J129" s="31">
        <v>56</v>
      </c>
      <c r="K129" s="31" t="s">
        <v>98</v>
      </c>
      <c r="L129" s="32" t="s">
        <v>64</v>
      </c>
      <c r="M129" s="31">
        <v>45</v>
      </c>
      <c r="N129" s="425" t="s">
        <v>239</v>
      </c>
      <c r="O129" s="317"/>
      <c r="P129" s="317"/>
      <c r="Q129" s="317"/>
      <c r="R129" s="318"/>
      <c r="S129" s="33"/>
      <c r="T129" s="33"/>
      <c r="U129" s="34" t="s">
        <v>65</v>
      </c>
      <c r="V129" s="312">
        <v>0</v>
      </c>
      <c r="W129" s="313">
        <f>IFERROR(IF(V129="",0,CEILING((V129/$H129),1)*$H129),"")</f>
        <v>0</v>
      </c>
      <c r="X129" s="35" t="str">
        <f>IFERROR(IF(W129=0,"",ROUNDUP(W129/H129,0)*0.02175),"")</f>
        <v/>
      </c>
      <c r="Y129" s="55"/>
      <c r="Z129" s="56"/>
      <c r="AD129" s="57"/>
      <c r="BA129" s="124" t="s">
        <v>1</v>
      </c>
    </row>
    <row r="130" spans="1:53" ht="16.5" customHeight="1" x14ac:dyDescent="0.25">
      <c r="A130" s="53" t="s">
        <v>240</v>
      </c>
      <c r="B130" s="53" t="s">
        <v>241</v>
      </c>
      <c r="C130" s="30">
        <v>4301051362</v>
      </c>
      <c r="D130" s="319">
        <v>4607091383256</v>
      </c>
      <c r="E130" s="318"/>
      <c r="F130" s="311">
        <v>0.33</v>
      </c>
      <c r="G130" s="31">
        <v>6</v>
      </c>
      <c r="H130" s="311">
        <v>1.98</v>
      </c>
      <c r="I130" s="311">
        <v>2.246</v>
      </c>
      <c r="J130" s="31">
        <v>156</v>
      </c>
      <c r="K130" s="31" t="s">
        <v>63</v>
      </c>
      <c r="L130" s="32" t="s">
        <v>119</v>
      </c>
      <c r="M130" s="31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3"/>
      <c r="T130" s="33"/>
      <c r="U130" s="34" t="s">
        <v>65</v>
      </c>
      <c r="V130" s="312">
        <v>0</v>
      </c>
      <c r="W130" s="313">
        <f>IFERROR(IF(V130="",0,CEILING((V130/$H130),1)*$H130),"")</f>
        <v>0</v>
      </c>
      <c r="X130" s="35" t="str">
        <f>IFERROR(IF(W130=0,"",ROUNDUP(W130/H130,0)*0.00753),"")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4301051358</v>
      </c>
      <c r="D131" s="319">
        <v>4607091385748</v>
      </c>
      <c r="E131" s="318"/>
      <c r="F131" s="311">
        <v>0.45</v>
      </c>
      <c r="G131" s="31">
        <v>6</v>
      </c>
      <c r="H131" s="311">
        <v>2.7</v>
      </c>
      <c r="I131" s="311">
        <v>2.972</v>
      </c>
      <c r="J131" s="31">
        <v>156</v>
      </c>
      <c r="K131" s="31" t="s">
        <v>63</v>
      </c>
      <c r="L131" s="32" t="s">
        <v>119</v>
      </c>
      <c r="M131" s="31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3"/>
      <c r="T131" s="33"/>
      <c r="U131" s="34" t="s">
        <v>65</v>
      </c>
      <c r="V131" s="312">
        <v>0</v>
      </c>
      <c r="W131" s="313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6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6" t="s">
        <v>65</v>
      </c>
      <c r="V133" s="314">
        <f>IFERROR(SUM(V129:V131),"0")</f>
        <v>0</v>
      </c>
      <c r="W133" s="314">
        <f>IFERROR(SUM(W129:W131),"0")</f>
        <v>0</v>
      </c>
      <c r="X133" s="36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7"/>
      <c r="Z134" s="47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4"/>
      <c r="Z135" s="304"/>
    </row>
    <row r="136" spans="1:53" ht="14.25" customHeight="1" x14ac:dyDescent="0.25">
      <c r="A136" s="327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7"/>
      <c r="Z136" s="307"/>
    </row>
    <row r="137" spans="1:53" ht="27" customHeight="1" x14ac:dyDescent="0.25">
      <c r="A137" s="53" t="s">
        <v>246</v>
      </c>
      <c r="B137" s="53" t="s">
        <v>247</v>
      </c>
      <c r="C137" s="30">
        <v>4301011223</v>
      </c>
      <c r="D137" s="319">
        <v>4607091383423</v>
      </c>
      <c r="E137" s="318"/>
      <c r="F137" s="311">
        <v>1.35</v>
      </c>
      <c r="G137" s="31">
        <v>8</v>
      </c>
      <c r="H137" s="311">
        <v>10.8</v>
      </c>
      <c r="I137" s="311">
        <v>11.375999999999999</v>
      </c>
      <c r="J137" s="31">
        <v>56</v>
      </c>
      <c r="K137" s="31" t="s">
        <v>98</v>
      </c>
      <c r="L137" s="32" t="s">
        <v>119</v>
      </c>
      <c r="M137" s="31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3"/>
      <c r="T137" s="33"/>
      <c r="U137" s="34" t="s">
        <v>65</v>
      </c>
      <c r="V137" s="312">
        <v>0</v>
      </c>
      <c r="W137" s="313">
        <f>IFERROR(IF(V137="",0,CEILING((V137/$H137),1)*$H137),"")</f>
        <v>0</v>
      </c>
      <c r="X137" s="35" t="str">
        <f>IFERROR(IF(W137=0,"",ROUNDUP(W137/H137,0)*0.02175),"")</f>
        <v/>
      </c>
      <c r="Y137" s="55"/>
      <c r="Z137" s="56"/>
      <c r="AD137" s="57"/>
      <c r="BA137" s="127" t="s">
        <v>1</v>
      </c>
    </row>
    <row r="138" spans="1:53" ht="27" customHeight="1" x14ac:dyDescent="0.25">
      <c r="A138" s="53" t="s">
        <v>248</v>
      </c>
      <c r="B138" s="53" t="s">
        <v>249</v>
      </c>
      <c r="C138" s="30">
        <v>4301011338</v>
      </c>
      <c r="D138" s="319">
        <v>4607091381405</v>
      </c>
      <c r="E138" s="318"/>
      <c r="F138" s="311">
        <v>1.35</v>
      </c>
      <c r="G138" s="31">
        <v>8</v>
      </c>
      <c r="H138" s="311">
        <v>10.8</v>
      </c>
      <c r="I138" s="311">
        <v>11.375999999999999</v>
      </c>
      <c r="J138" s="31">
        <v>56</v>
      </c>
      <c r="K138" s="31" t="s">
        <v>98</v>
      </c>
      <c r="L138" s="32" t="s">
        <v>64</v>
      </c>
      <c r="M138" s="31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3"/>
      <c r="T138" s="33"/>
      <c r="U138" s="34" t="s">
        <v>65</v>
      </c>
      <c r="V138" s="312">
        <v>0</v>
      </c>
      <c r="W138" s="313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4301011333</v>
      </c>
      <c r="D139" s="319">
        <v>4607091386516</v>
      </c>
      <c r="E139" s="318"/>
      <c r="F139" s="311">
        <v>1.4</v>
      </c>
      <c r="G139" s="31">
        <v>8</v>
      </c>
      <c r="H139" s="311">
        <v>11.2</v>
      </c>
      <c r="I139" s="311">
        <v>11.776</v>
      </c>
      <c r="J139" s="31">
        <v>56</v>
      </c>
      <c r="K139" s="31" t="s">
        <v>98</v>
      </c>
      <c r="L139" s="32" t="s">
        <v>64</v>
      </c>
      <c r="M139" s="31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3"/>
      <c r="T139" s="33"/>
      <c r="U139" s="34" t="s">
        <v>65</v>
      </c>
      <c r="V139" s="312">
        <v>0</v>
      </c>
      <c r="W139" s="313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6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6" t="s">
        <v>65</v>
      </c>
      <c r="V141" s="314">
        <f>IFERROR(SUM(V137:V139),"0")</f>
        <v>0</v>
      </c>
      <c r="W141" s="314">
        <f>IFERROR(SUM(W137:W139),"0")</f>
        <v>0</v>
      </c>
      <c r="X141" s="36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4"/>
      <c r="Z142" s="304"/>
    </row>
    <row r="143" spans="1:53" ht="14.25" customHeight="1" x14ac:dyDescent="0.25">
      <c r="A143" s="327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7"/>
      <c r="Z143" s="307"/>
    </row>
    <row r="144" spans="1:53" ht="27" customHeight="1" x14ac:dyDescent="0.25">
      <c r="A144" s="53" t="s">
        <v>253</v>
      </c>
      <c r="B144" s="53" t="s">
        <v>254</v>
      </c>
      <c r="C144" s="30">
        <v>4301031191</v>
      </c>
      <c r="D144" s="319">
        <v>4680115880993</v>
      </c>
      <c r="E144" s="318"/>
      <c r="F144" s="311">
        <v>0.7</v>
      </c>
      <c r="G144" s="31">
        <v>6</v>
      </c>
      <c r="H144" s="311">
        <v>4.2</v>
      </c>
      <c r="I144" s="311">
        <v>4.46</v>
      </c>
      <c r="J144" s="31">
        <v>156</v>
      </c>
      <c r="K144" s="31" t="s">
        <v>63</v>
      </c>
      <c r="L144" s="32" t="s">
        <v>64</v>
      </c>
      <c r="M144" s="31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3"/>
      <c r="T144" s="33"/>
      <c r="U144" s="34" t="s">
        <v>65</v>
      </c>
      <c r="V144" s="312">
        <v>0</v>
      </c>
      <c r="W144" s="313">
        <f t="shared" ref="W144:W151" si="7">IFERROR(IF(V144="",0,CEILING((V144/$H144),1)*$H144),"")</f>
        <v>0</v>
      </c>
      <c r="X144" s="35" t="str">
        <f>IFERROR(IF(W144=0,"",ROUNDUP(W144/H144,0)*0.00753),"")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255</v>
      </c>
      <c r="B145" s="53" t="s">
        <v>256</v>
      </c>
      <c r="C145" s="30">
        <v>4301031204</v>
      </c>
      <c r="D145" s="319">
        <v>4680115881761</v>
      </c>
      <c r="E145" s="318"/>
      <c r="F145" s="311">
        <v>0.7</v>
      </c>
      <c r="G145" s="31">
        <v>6</v>
      </c>
      <c r="H145" s="311">
        <v>4.2</v>
      </c>
      <c r="I145" s="311">
        <v>4.46</v>
      </c>
      <c r="J145" s="31">
        <v>156</v>
      </c>
      <c r="K145" s="31" t="s">
        <v>63</v>
      </c>
      <c r="L145" s="32" t="s">
        <v>64</v>
      </c>
      <c r="M145" s="31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3"/>
      <c r="T145" s="33"/>
      <c r="U145" s="34" t="s">
        <v>65</v>
      </c>
      <c r="V145" s="312">
        <v>0</v>
      </c>
      <c r="W145" s="31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257</v>
      </c>
      <c r="B146" s="53" t="s">
        <v>258</v>
      </c>
      <c r="C146" s="30">
        <v>4301031201</v>
      </c>
      <c r="D146" s="319">
        <v>4680115881563</v>
      </c>
      <c r="E146" s="318"/>
      <c r="F146" s="311">
        <v>0.7</v>
      </c>
      <c r="G146" s="31">
        <v>6</v>
      </c>
      <c r="H146" s="311">
        <v>4.2</v>
      </c>
      <c r="I146" s="311">
        <v>4.4000000000000004</v>
      </c>
      <c r="J146" s="31">
        <v>156</v>
      </c>
      <c r="K146" s="31" t="s">
        <v>63</v>
      </c>
      <c r="L146" s="32" t="s">
        <v>64</v>
      </c>
      <c r="M146" s="31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3"/>
      <c r="T146" s="33"/>
      <c r="U146" s="34" t="s">
        <v>65</v>
      </c>
      <c r="V146" s="312">
        <v>0</v>
      </c>
      <c r="W146" s="313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259</v>
      </c>
      <c r="B147" s="53" t="s">
        <v>260</v>
      </c>
      <c r="C147" s="30">
        <v>4301031199</v>
      </c>
      <c r="D147" s="319">
        <v>4680115880986</v>
      </c>
      <c r="E147" s="318"/>
      <c r="F147" s="311">
        <v>0.35</v>
      </c>
      <c r="G147" s="31">
        <v>6</v>
      </c>
      <c r="H147" s="311">
        <v>2.1</v>
      </c>
      <c r="I147" s="311">
        <v>2.23</v>
      </c>
      <c r="J147" s="31">
        <v>234</v>
      </c>
      <c r="K147" s="31" t="s">
        <v>168</v>
      </c>
      <c r="L147" s="32" t="s">
        <v>64</v>
      </c>
      <c r="M147" s="31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3"/>
      <c r="T147" s="33"/>
      <c r="U147" s="34" t="s">
        <v>65</v>
      </c>
      <c r="V147" s="312">
        <v>0</v>
      </c>
      <c r="W147" s="31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261</v>
      </c>
      <c r="B148" s="53" t="s">
        <v>262</v>
      </c>
      <c r="C148" s="30">
        <v>4301031190</v>
      </c>
      <c r="D148" s="319">
        <v>4680115880207</v>
      </c>
      <c r="E148" s="318"/>
      <c r="F148" s="311">
        <v>0.4</v>
      </c>
      <c r="G148" s="31">
        <v>6</v>
      </c>
      <c r="H148" s="311">
        <v>2.4</v>
      </c>
      <c r="I148" s="311">
        <v>2.63</v>
      </c>
      <c r="J148" s="31">
        <v>156</v>
      </c>
      <c r="K148" s="31" t="s">
        <v>63</v>
      </c>
      <c r="L148" s="32" t="s">
        <v>64</v>
      </c>
      <c r="M148" s="31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3"/>
      <c r="T148" s="33"/>
      <c r="U148" s="34" t="s">
        <v>65</v>
      </c>
      <c r="V148" s="312">
        <v>0</v>
      </c>
      <c r="W148" s="31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263</v>
      </c>
      <c r="B149" s="53" t="s">
        <v>264</v>
      </c>
      <c r="C149" s="30">
        <v>4301031205</v>
      </c>
      <c r="D149" s="319">
        <v>4680115881785</v>
      </c>
      <c r="E149" s="318"/>
      <c r="F149" s="311">
        <v>0.35</v>
      </c>
      <c r="G149" s="31">
        <v>6</v>
      </c>
      <c r="H149" s="311">
        <v>2.1</v>
      </c>
      <c r="I149" s="311">
        <v>2.23</v>
      </c>
      <c r="J149" s="31">
        <v>234</v>
      </c>
      <c r="K149" s="31" t="s">
        <v>168</v>
      </c>
      <c r="L149" s="32" t="s">
        <v>64</v>
      </c>
      <c r="M149" s="31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3"/>
      <c r="T149" s="33"/>
      <c r="U149" s="34" t="s">
        <v>65</v>
      </c>
      <c r="V149" s="312">
        <v>0</v>
      </c>
      <c r="W149" s="313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265</v>
      </c>
      <c r="B150" s="53" t="s">
        <v>266</v>
      </c>
      <c r="C150" s="30">
        <v>4301031202</v>
      </c>
      <c r="D150" s="319">
        <v>4680115881679</v>
      </c>
      <c r="E150" s="318"/>
      <c r="F150" s="311">
        <v>0.35</v>
      </c>
      <c r="G150" s="31">
        <v>6</v>
      </c>
      <c r="H150" s="311">
        <v>2.1</v>
      </c>
      <c r="I150" s="311">
        <v>2.2000000000000002</v>
      </c>
      <c r="J150" s="31">
        <v>234</v>
      </c>
      <c r="K150" s="31" t="s">
        <v>168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3"/>
      <c r="T150" s="33"/>
      <c r="U150" s="34" t="s">
        <v>65</v>
      </c>
      <c r="V150" s="312">
        <v>0</v>
      </c>
      <c r="W150" s="313">
        <f t="shared" si="7"/>
        <v>0</v>
      </c>
      <c r="X150" s="35" t="str">
        <f>IFERROR(IF(W150=0,"",ROUNDUP(W150/H150,0)*0.00502),"")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267</v>
      </c>
      <c r="B151" s="53" t="s">
        <v>268</v>
      </c>
      <c r="C151" s="30">
        <v>4301031158</v>
      </c>
      <c r="D151" s="319">
        <v>4680115880191</v>
      </c>
      <c r="E151" s="318"/>
      <c r="F151" s="311">
        <v>0.4</v>
      </c>
      <c r="G151" s="31">
        <v>6</v>
      </c>
      <c r="H151" s="311">
        <v>2.4</v>
      </c>
      <c r="I151" s="311">
        <v>2.6</v>
      </c>
      <c r="J151" s="31">
        <v>156</v>
      </c>
      <c r="K151" s="31" t="s">
        <v>63</v>
      </c>
      <c r="L151" s="32" t="s">
        <v>64</v>
      </c>
      <c r="M151" s="31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3"/>
      <c r="T151" s="33"/>
      <c r="U151" s="34" t="s">
        <v>65</v>
      </c>
      <c r="V151" s="312">
        <v>0</v>
      </c>
      <c r="W151" s="313">
        <f t="shared" si="7"/>
        <v>0</v>
      </c>
      <c r="X151" s="35" t="str">
        <f>IFERROR(IF(W151=0,"",ROUNDUP(W151/H151,0)*0.00753),"")</f>
        <v/>
      </c>
      <c r="Y151" s="55"/>
      <c r="Z151" s="56"/>
      <c r="AD151" s="57"/>
      <c r="BA151" s="137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6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6" t="s">
        <v>65</v>
      </c>
      <c r="V153" s="314">
        <f>IFERROR(SUM(V144:V151),"0")</f>
        <v>0</v>
      </c>
      <c r="W153" s="314">
        <f>IFERROR(SUM(W144:W151),"0")</f>
        <v>0</v>
      </c>
      <c r="X153" s="36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4"/>
      <c r="Z154" s="304"/>
    </row>
    <row r="155" spans="1:53" ht="14.25" customHeight="1" x14ac:dyDescent="0.25">
      <c r="A155" s="327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7"/>
      <c r="Z155" s="307"/>
    </row>
    <row r="156" spans="1:53" ht="16.5" customHeight="1" x14ac:dyDescent="0.25">
      <c r="A156" s="53" t="s">
        <v>270</v>
      </c>
      <c r="B156" s="53" t="s">
        <v>271</v>
      </c>
      <c r="C156" s="30">
        <v>4301011450</v>
      </c>
      <c r="D156" s="319">
        <v>4680115881402</v>
      </c>
      <c r="E156" s="318"/>
      <c r="F156" s="311">
        <v>1.35</v>
      </c>
      <c r="G156" s="31">
        <v>8</v>
      </c>
      <c r="H156" s="311">
        <v>10.8</v>
      </c>
      <c r="I156" s="311">
        <v>11.28</v>
      </c>
      <c r="J156" s="31">
        <v>56</v>
      </c>
      <c r="K156" s="31" t="s">
        <v>98</v>
      </c>
      <c r="L156" s="32" t="s">
        <v>99</v>
      </c>
      <c r="M156" s="31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3"/>
      <c r="T156" s="33"/>
      <c r="U156" s="34" t="s">
        <v>65</v>
      </c>
      <c r="V156" s="312">
        <v>0</v>
      </c>
      <c r="W156" s="313">
        <f>IFERROR(IF(V156="",0,CEILING((V156/$H156),1)*$H156),"")</f>
        <v>0</v>
      </c>
      <c r="X156" s="35" t="str">
        <f>IFERROR(IF(W156=0,"",ROUNDUP(W156/H156,0)*0.02175),"")</f>
        <v/>
      </c>
      <c r="Y156" s="55"/>
      <c r="Z156" s="56"/>
      <c r="AD156" s="57"/>
      <c r="BA156" s="138" t="s">
        <v>1</v>
      </c>
    </row>
    <row r="157" spans="1:53" ht="27" customHeight="1" x14ac:dyDescent="0.25">
      <c r="A157" s="53" t="s">
        <v>272</v>
      </c>
      <c r="B157" s="53" t="s">
        <v>273</v>
      </c>
      <c r="C157" s="30">
        <v>4301011454</v>
      </c>
      <c r="D157" s="319">
        <v>4680115881396</v>
      </c>
      <c r="E157" s="318"/>
      <c r="F157" s="311">
        <v>0.45</v>
      </c>
      <c r="G157" s="31">
        <v>6</v>
      </c>
      <c r="H157" s="311">
        <v>2.7</v>
      </c>
      <c r="I157" s="311">
        <v>2.9</v>
      </c>
      <c r="J157" s="31">
        <v>156</v>
      </c>
      <c r="K157" s="31" t="s">
        <v>63</v>
      </c>
      <c r="L157" s="32" t="s">
        <v>64</v>
      </c>
      <c r="M157" s="31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3"/>
      <c r="T157" s="33"/>
      <c r="U157" s="34" t="s">
        <v>65</v>
      </c>
      <c r="V157" s="312">
        <v>0</v>
      </c>
      <c r="W157" s="313">
        <f>IFERROR(IF(V157="",0,CEILING((V157/$H157),1)*$H157),"")</f>
        <v>0</v>
      </c>
      <c r="X157" s="35" t="str">
        <f>IFERROR(IF(W157=0,"",ROUNDUP(W157/H157,0)*0.00753),"")</f>
        <v/>
      </c>
      <c r="Y157" s="55"/>
      <c r="Z157" s="56"/>
      <c r="AD157" s="57"/>
      <c r="BA157" s="139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6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6" t="s">
        <v>65</v>
      </c>
      <c r="V159" s="314">
        <f>IFERROR(SUM(V156:V157),"0")</f>
        <v>0</v>
      </c>
      <c r="W159" s="314">
        <f>IFERROR(SUM(W156:W157),"0")</f>
        <v>0</v>
      </c>
      <c r="X159" s="36"/>
      <c r="Y159" s="315"/>
      <c r="Z159" s="315"/>
    </row>
    <row r="160" spans="1:53" ht="14.25" customHeight="1" x14ac:dyDescent="0.25">
      <c r="A160" s="327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7"/>
      <c r="Z160" s="307"/>
    </row>
    <row r="161" spans="1:53" ht="16.5" customHeight="1" x14ac:dyDescent="0.25">
      <c r="A161" s="53" t="s">
        <v>274</v>
      </c>
      <c r="B161" s="53" t="s">
        <v>275</v>
      </c>
      <c r="C161" s="30">
        <v>4301020262</v>
      </c>
      <c r="D161" s="319">
        <v>4680115882935</v>
      </c>
      <c r="E161" s="318"/>
      <c r="F161" s="311">
        <v>1.35</v>
      </c>
      <c r="G161" s="31">
        <v>8</v>
      </c>
      <c r="H161" s="311">
        <v>10.8</v>
      </c>
      <c r="I161" s="311">
        <v>11.28</v>
      </c>
      <c r="J161" s="31">
        <v>56</v>
      </c>
      <c r="K161" s="31" t="s">
        <v>98</v>
      </c>
      <c r="L161" s="32" t="s">
        <v>119</v>
      </c>
      <c r="M161" s="31">
        <v>50</v>
      </c>
      <c r="N161" s="532" t="s">
        <v>276</v>
      </c>
      <c r="O161" s="317"/>
      <c r="P161" s="317"/>
      <c r="Q161" s="317"/>
      <c r="R161" s="318"/>
      <c r="S161" s="33"/>
      <c r="T161" s="33"/>
      <c r="U161" s="34" t="s">
        <v>65</v>
      </c>
      <c r="V161" s="312">
        <v>0</v>
      </c>
      <c r="W161" s="313">
        <f>IFERROR(IF(V161="",0,CEILING((V161/$H161),1)*$H161),"")</f>
        <v>0</v>
      </c>
      <c r="X161" s="35" t="str">
        <f>IFERROR(IF(W161=0,"",ROUNDUP(W161/H161,0)*0.02175),"")</f>
        <v/>
      </c>
      <c r="Y161" s="55"/>
      <c r="Z161" s="56"/>
      <c r="AD161" s="57"/>
      <c r="BA161" s="140" t="s">
        <v>1</v>
      </c>
    </row>
    <row r="162" spans="1:53" ht="16.5" customHeight="1" x14ac:dyDescent="0.25">
      <c r="A162" s="53" t="s">
        <v>277</v>
      </c>
      <c r="B162" s="53" t="s">
        <v>278</v>
      </c>
      <c r="C162" s="30">
        <v>4301020220</v>
      </c>
      <c r="D162" s="319">
        <v>4680115880764</v>
      </c>
      <c r="E162" s="318"/>
      <c r="F162" s="311">
        <v>0.35</v>
      </c>
      <c r="G162" s="31">
        <v>6</v>
      </c>
      <c r="H162" s="311">
        <v>2.1</v>
      </c>
      <c r="I162" s="311">
        <v>2.2999999999999998</v>
      </c>
      <c r="J162" s="31">
        <v>156</v>
      </c>
      <c r="K162" s="31" t="s">
        <v>63</v>
      </c>
      <c r="L162" s="32" t="s">
        <v>99</v>
      </c>
      <c r="M162" s="31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3"/>
      <c r="T162" s="33"/>
      <c r="U162" s="34" t="s">
        <v>65</v>
      </c>
      <c r="V162" s="312">
        <v>0</v>
      </c>
      <c r="W162" s="313">
        <f>IFERROR(IF(V162="",0,CEILING((V162/$H162),1)*$H162),"")</f>
        <v>0</v>
      </c>
      <c r="X162" s="35" t="str">
        <f>IFERROR(IF(W162=0,"",ROUNDUP(W162/H162,0)*0.00753),"")</f>
        <v/>
      </c>
      <c r="Y162" s="55"/>
      <c r="Z162" s="56"/>
      <c r="AD162" s="57"/>
      <c r="BA162" s="141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6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6" t="s">
        <v>65</v>
      </c>
      <c r="V164" s="314">
        <f>IFERROR(SUM(V161:V162),"0")</f>
        <v>0</v>
      </c>
      <c r="W164" s="314">
        <f>IFERROR(SUM(W161:W162),"0")</f>
        <v>0</v>
      </c>
      <c r="X164" s="36"/>
      <c r="Y164" s="315"/>
      <c r="Z164" s="315"/>
    </row>
    <row r="165" spans="1:53" ht="14.25" customHeight="1" x14ac:dyDescent="0.25">
      <c r="A165" s="327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7"/>
      <c r="Z165" s="307"/>
    </row>
    <row r="166" spans="1:53" ht="27" customHeight="1" x14ac:dyDescent="0.25">
      <c r="A166" s="53" t="s">
        <v>279</v>
      </c>
      <c r="B166" s="53" t="s">
        <v>280</v>
      </c>
      <c r="C166" s="30">
        <v>4301031224</v>
      </c>
      <c r="D166" s="319">
        <v>4680115882683</v>
      </c>
      <c r="E166" s="318"/>
      <c r="F166" s="311">
        <v>0.9</v>
      </c>
      <c r="G166" s="31">
        <v>6</v>
      </c>
      <c r="H166" s="311">
        <v>5.4</v>
      </c>
      <c r="I166" s="31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3"/>
      <c r="T166" s="33"/>
      <c r="U166" s="34" t="s">
        <v>65</v>
      </c>
      <c r="V166" s="312">
        <v>0</v>
      </c>
      <c r="W166" s="313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t="27" customHeight="1" x14ac:dyDescent="0.25">
      <c r="A167" s="53" t="s">
        <v>281</v>
      </c>
      <c r="B167" s="53" t="s">
        <v>282</v>
      </c>
      <c r="C167" s="30">
        <v>4301031230</v>
      </c>
      <c r="D167" s="319">
        <v>4680115882690</v>
      </c>
      <c r="E167" s="318"/>
      <c r="F167" s="311">
        <v>0.9</v>
      </c>
      <c r="G167" s="31">
        <v>6</v>
      </c>
      <c r="H167" s="311">
        <v>5.4</v>
      </c>
      <c r="I167" s="311">
        <v>5.61</v>
      </c>
      <c r="J167" s="31">
        <v>120</v>
      </c>
      <c r="K167" s="31" t="s">
        <v>63</v>
      </c>
      <c r="L167" s="32" t="s">
        <v>64</v>
      </c>
      <c r="M167" s="31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3"/>
      <c r="T167" s="33"/>
      <c r="U167" s="34" t="s">
        <v>65</v>
      </c>
      <c r="V167" s="312">
        <v>0</v>
      </c>
      <c r="W167" s="313">
        <f>IFERROR(IF(V167="",0,CEILING((V167/$H167),1)*$H167),"")</f>
        <v>0</v>
      </c>
      <c r="X167" s="35" t="str">
        <f>IFERROR(IF(W167=0,"",ROUNDUP(W167/H167,0)*0.00937),"")</f>
        <v/>
      </c>
      <c r="Y167" s="55"/>
      <c r="Z167" s="56"/>
      <c r="AD167" s="57"/>
      <c r="BA167" s="143" t="s">
        <v>1</v>
      </c>
    </row>
    <row r="168" spans="1:53" ht="27" customHeight="1" x14ac:dyDescent="0.25">
      <c r="A168" s="53" t="s">
        <v>283</v>
      </c>
      <c r="B168" s="53" t="s">
        <v>284</v>
      </c>
      <c r="C168" s="30">
        <v>4301031220</v>
      </c>
      <c r="D168" s="319">
        <v>4680115882669</v>
      </c>
      <c r="E168" s="318"/>
      <c r="F168" s="311">
        <v>0.9</v>
      </c>
      <c r="G168" s="31">
        <v>6</v>
      </c>
      <c r="H168" s="311">
        <v>5.4</v>
      </c>
      <c r="I168" s="311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3"/>
      <c r="T168" s="33"/>
      <c r="U168" s="34" t="s">
        <v>65</v>
      </c>
      <c r="V168" s="312">
        <v>0</v>
      </c>
      <c r="W168" s="313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285</v>
      </c>
      <c r="B169" s="53" t="s">
        <v>286</v>
      </c>
      <c r="C169" s="30">
        <v>4301031221</v>
      </c>
      <c r="D169" s="319">
        <v>4680115882676</v>
      </c>
      <c r="E169" s="318"/>
      <c r="F169" s="311">
        <v>0.9</v>
      </c>
      <c r="G169" s="31">
        <v>6</v>
      </c>
      <c r="H169" s="311">
        <v>5.4</v>
      </c>
      <c r="I169" s="311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3"/>
      <c r="T169" s="33"/>
      <c r="U169" s="34" t="s">
        <v>65</v>
      </c>
      <c r="V169" s="312">
        <v>0</v>
      </c>
      <c r="W169" s="313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6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6" t="s">
        <v>65</v>
      </c>
      <c r="V171" s="314">
        <f>IFERROR(SUM(V166:V169),"0")</f>
        <v>0</v>
      </c>
      <c r="W171" s="314">
        <f>IFERROR(SUM(W166:W169),"0")</f>
        <v>0</v>
      </c>
      <c r="X171" s="36"/>
      <c r="Y171" s="315"/>
      <c r="Z171" s="315"/>
    </row>
    <row r="172" spans="1:53" ht="14.25" customHeight="1" x14ac:dyDescent="0.25">
      <c r="A172" s="327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7"/>
      <c r="Z172" s="307"/>
    </row>
    <row r="173" spans="1:53" ht="27" customHeight="1" x14ac:dyDescent="0.25">
      <c r="A173" s="53" t="s">
        <v>287</v>
      </c>
      <c r="B173" s="53" t="s">
        <v>288</v>
      </c>
      <c r="C173" s="30">
        <v>4301051409</v>
      </c>
      <c r="D173" s="319">
        <v>4680115881556</v>
      </c>
      <c r="E173" s="318"/>
      <c r="F173" s="311">
        <v>1</v>
      </c>
      <c r="G173" s="31">
        <v>4</v>
      </c>
      <c r="H173" s="311">
        <v>4</v>
      </c>
      <c r="I173" s="311">
        <v>4.4080000000000004</v>
      </c>
      <c r="J173" s="31">
        <v>104</v>
      </c>
      <c r="K173" s="31" t="s">
        <v>98</v>
      </c>
      <c r="L173" s="32" t="s">
        <v>119</v>
      </c>
      <c r="M173" s="31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3"/>
      <c r="T173" s="33"/>
      <c r="U173" s="34" t="s">
        <v>65</v>
      </c>
      <c r="V173" s="312">
        <v>0</v>
      </c>
      <c r="W173" s="313">
        <f t="shared" ref="W173:W189" si="8">IFERROR(IF(V173="",0,CEILING((V173/$H173),1)*$H173),"")</f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289</v>
      </c>
      <c r="B174" s="53" t="s">
        <v>290</v>
      </c>
      <c r="C174" s="30">
        <v>4301051538</v>
      </c>
      <c r="D174" s="319">
        <v>4680115880573</v>
      </c>
      <c r="E174" s="318"/>
      <c r="F174" s="311">
        <v>1.45</v>
      </c>
      <c r="G174" s="31">
        <v>6</v>
      </c>
      <c r="H174" s="311">
        <v>8.6999999999999993</v>
      </c>
      <c r="I174" s="311">
        <v>9.2639999999999993</v>
      </c>
      <c r="J174" s="31">
        <v>56</v>
      </c>
      <c r="K174" s="31" t="s">
        <v>98</v>
      </c>
      <c r="L174" s="32" t="s">
        <v>64</v>
      </c>
      <c r="M174" s="31">
        <v>45</v>
      </c>
      <c r="N174" s="487" t="s">
        <v>291</v>
      </c>
      <c r="O174" s="317"/>
      <c r="P174" s="317"/>
      <c r="Q174" s="317"/>
      <c r="R174" s="318"/>
      <c r="S174" s="33"/>
      <c r="T174" s="33"/>
      <c r="U174" s="34" t="s">
        <v>65</v>
      </c>
      <c r="V174" s="312">
        <v>0</v>
      </c>
      <c r="W174" s="313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292</v>
      </c>
      <c r="B175" s="53" t="s">
        <v>293</v>
      </c>
      <c r="C175" s="30">
        <v>4301051408</v>
      </c>
      <c r="D175" s="319">
        <v>4680115881594</v>
      </c>
      <c r="E175" s="318"/>
      <c r="F175" s="311">
        <v>1.35</v>
      </c>
      <c r="G175" s="31">
        <v>6</v>
      </c>
      <c r="H175" s="311">
        <v>8.1</v>
      </c>
      <c r="I175" s="311">
        <v>8.6639999999999997</v>
      </c>
      <c r="J175" s="31">
        <v>56</v>
      </c>
      <c r="K175" s="31" t="s">
        <v>98</v>
      </c>
      <c r="L175" s="32" t="s">
        <v>119</v>
      </c>
      <c r="M175" s="31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3"/>
      <c r="T175" s="33"/>
      <c r="U175" s="34" t="s">
        <v>65</v>
      </c>
      <c r="V175" s="312">
        <v>0</v>
      </c>
      <c r="W175" s="31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294</v>
      </c>
      <c r="B176" s="53" t="s">
        <v>295</v>
      </c>
      <c r="C176" s="30">
        <v>4301051505</v>
      </c>
      <c r="D176" s="319">
        <v>4680115881587</v>
      </c>
      <c r="E176" s="318"/>
      <c r="F176" s="311">
        <v>1</v>
      </c>
      <c r="G176" s="31">
        <v>4</v>
      </c>
      <c r="H176" s="311">
        <v>4</v>
      </c>
      <c r="I176" s="311">
        <v>4.4080000000000004</v>
      </c>
      <c r="J176" s="31">
        <v>104</v>
      </c>
      <c r="K176" s="31" t="s">
        <v>98</v>
      </c>
      <c r="L176" s="32" t="s">
        <v>64</v>
      </c>
      <c r="M176" s="31">
        <v>40</v>
      </c>
      <c r="N176" s="388" t="s">
        <v>296</v>
      </c>
      <c r="O176" s="317"/>
      <c r="P176" s="317"/>
      <c r="Q176" s="317"/>
      <c r="R176" s="318"/>
      <c r="S176" s="33"/>
      <c r="T176" s="33"/>
      <c r="U176" s="34" t="s">
        <v>65</v>
      </c>
      <c r="V176" s="312">
        <v>0</v>
      </c>
      <c r="W176" s="313">
        <f t="shared" si="8"/>
        <v>0</v>
      </c>
      <c r="X176" s="35" t="str">
        <f>IFERROR(IF(W176=0,"",ROUNDUP(W176/H176,0)*0.01196),"")</f>
        <v/>
      </c>
      <c r="Y176" s="55"/>
      <c r="Z176" s="56"/>
      <c r="AD176" s="57"/>
      <c r="BA176" s="149" t="s">
        <v>1</v>
      </c>
    </row>
    <row r="177" spans="1:53" ht="16.5" customHeight="1" x14ac:dyDescent="0.25">
      <c r="A177" s="53" t="s">
        <v>297</v>
      </c>
      <c r="B177" s="53" t="s">
        <v>298</v>
      </c>
      <c r="C177" s="30">
        <v>4301051380</v>
      </c>
      <c r="D177" s="319">
        <v>4680115880962</v>
      </c>
      <c r="E177" s="318"/>
      <c r="F177" s="311">
        <v>1.3</v>
      </c>
      <c r="G177" s="31">
        <v>6</v>
      </c>
      <c r="H177" s="311">
        <v>7.8</v>
      </c>
      <c r="I177" s="311">
        <v>8.3640000000000008</v>
      </c>
      <c r="J177" s="31">
        <v>56</v>
      </c>
      <c r="K177" s="31" t="s">
        <v>98</v>
      </c>
      <c r="L177" s="32" t="s">
        <v>64</v>
      </c>
      <c r="M177" s="31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3"/>
      <c r="T177" s="33"/>
      <c r="U177" s="34" t="s">
        <v>65</v>
      </c>
      <c r="V177" s="312">
        <v>0</v>
      </c>
      <c r="W177" s="313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4301051411</v>
      </c>
      <c r="D178" s="319">
        <v>4680115881617</v>
      </c>
      <c r="E178" s="318"/>
      <c r="F178" s="311">
        <v>1.35</v>
      </c>
      <c r="G178" s="31">
        <v>6</v>
      </c>
      <c r="H178" s="311">
        <v>8.1</v>
      </c>
      <c r="I178" s="311">
        <v>8.6460000000000008</v>
      </c>
      <c r="J178" s="31">
        <v>56</v>
      </c>
      <c r="K178" s="31" t="s">
        <v>98</v>
      </c>
      <c r="L178" s="32" t="s">
        <v>119</v>
      </c>
      <c r="M178" s="31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3"/>
      <c r="T178" s="33"/>
      <c r="U178" s="34" t="s">
        <v>65</v>
      </c>
      <c r="V178" s="312">
        <v>0</v>
      </c>
      <c r="W178" s="313">
        <f t="shared" si="8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301</v>
      </c>
      <c r="B179" s="53" t="s">
        <v>302</v>
      </c>
      <c r="C179" s="30">
        <v>4301051487</v>
      </c>
      <c r="D179" s="319">
        <v>4680115881228</v>
      </c>
      <c r="E179" s="318"/>
      <c r="F179" s="311">
        <v>0.4</v>
      </c>
      <c r="G179" s="31">
        <v>6</v>
      </c>
      <c r="H179" s="311">
        <v>2.4</v>
      </c>
      <c r="I179" s="311">
        <v>2.6720000000000002</v>
      </c>
      <c r="J179" s="31">
        <v>156</v>
      </c>
      <c r="K179" s="31" t="s">
        <v>63</v>
      </c>
      <c r="L179" s="32" t="s">
        <v>64</v>
      </c>
      <c r="M179" s="31">
        <v>40</v>
      </c>
      <c r="N179" s="519" t="s">
        <v>303</v>
      </c>
      <c r="O179" s="317"/>
      <c r="P179" s="317"/>
      <c r="Q179" s="317"/>
      <c r="R179" s="318"/>
      <c r="S179" s="33"/>
      <c r="T179" s="33"/>
      <c r="U179" s="34" t="s">
        <v>65</v>
      </c>
      <c r="V179" s="312">
        <v>0</v>
      </c>
      <c r="W179" s="313">
        <f t="shared" si="8"/>
        <v>0</v>
      </c>
      <c r="X179" s="35" t="str">
        <f>IFERROR(IF(W179=0,"",ROUNDUP(W179/H179,0)*0.00753),"")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304</v>
      </c>
      <c r="B180" s="53" t="s">
        <v>305</v>
      </c>
      <c r="C180" s="30">
        <v>4301051506</v>
      </c>
      <c r="D180" s="319">
        <v>4680115881037</v>
      </c>
      <c r="E180" s="318"/>
      <c r="F180" s="311">
        <v>0.84</v>
      </c>
      <c r="G180" s="31">
        <v>4</v>
      </c>
      <c r="H180" s="311">
        <v>3.36</v>
      </c>
      <c r="I180" s="311">
        <v>3.6179999999999999</v>
      </c>
      <c r="J180" s="31">
        <v>120</v>
      </c>
      <c r="K180" s="31" t="s">
        <v>63</v>
      </c>
      <c r="L180" s="32" t="s">
        <v>64</v>
      </c>
      <c r="M180" s="31">
        <v>40</v>
      </c>
      <c r="N180" s="642" t="s">
        <v>306</v>
      </c>
      <c r="O180" s="317"/>
      <c r="P180" s="317"/>
      <c r="Q180" s="317"/>
      <c r="R180" s="318"/>
      <c r="S180" s="33"/>
      <c r="T180" s="33"/>
      <c r="U180" s="34" t="s">
        <v>65</v>
      </c>
      <c r="V180" s="312">
        <v>0</v>
      </c>
      <c r="W180" s="313">
        <f t="shared" si="8"/>
        <v>0</v>
      </c>
      <c r="X180" s="35" t="str">
        <f>IFERROR(IF(W180=0,"",ROUNDUP(W180/H180,0)*0.00937),"")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4301051384</v>
      </c>
      <c r="D181" s="319">
        <v>4680115881211</v>
      </c>
      <c r="E181" s="318"/>
      <c r="F181" s="311">
        <v>0.4</v>
      </c>
      <c r="G181" s="31">
        <v>6</v>
      </c>
      <c r="H181" s="311">
        <v>2.4</v>
      </c>
      <c r="I181" s="311">
        <v>2.6</v>
      </c>
      <c r="J181" s="31">
        <v>156</v>
      </c>
      <c r="K181" s="31" t="s">
        <v>63</v>
      </c>
      <c r="L181" s="32" t="s">
        <v>64</v>
      </c>
      <c r="M181" s="31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3"/>
      <c r="T181" s="33"/>
      <c r="U181" s="34" t="s">
        <v>65</v>
      </c>
      <c r="V181" s="312">
        <v>0</v>
      </c>
      <c r="W181" s="313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309</v>
      </c>
      <c r="B182" s="53" t="s">
        <v>310</v>
      </c>
      <c r="C182" s="30">
        <v>4301051378</v>
      </c>
      <c r="D182" s="319">
        <v>4680115881020</v>
      </c>
      <c r="E182" s="318"/>
      <c r="F182" s="311">
        <v>0.84</v>
      </c>
      <c r="G182" s="31">
        <v>4</v>
      </c>
      <c r="H182" s="311">
        <v>3.36</v>
      </c>
      <c r="I182" s="311">
        <v>3.57</v>
      </c>
      <c r="J182" s="31">
        <v>120</v>
      </c>
      <c r="K182" s="31" t="s">
        <v>63</v>
      </c>
      <c r="L182" s="32" t="s">
        <v>64</v>
      </c>
      <c r="M182" s="31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3"/>
      <c r="T182" s="33"/>
      <c r="U182" s="34" t="s">
        <v>65</v>
      </c>
      <c r="V182" s="312">
        <v>0</v>
      </c>
      <c r="W182" s="313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311</v>
      </c>
      <c r="B183" s="53" t="s">
        <v>312</v>
      </c>
      <c r="C183" s="30">
        <v>4301051407</v>
      </c>
      <c r="D183" s="319">
        <v>4680115882195</v>
      </c>
      <c r="E183" s="318"/>
      <c r="F183" s="311">
        <v>0.4</v>
      </c>
      <c r="G183" s="31">
        <v>6</v>
      </c>
      <c r="H183" s="311">
        <v>2.4</v>
      </c>
      <c r="I183" s="311">
        <v>2.69</v>
      </c>
      <c r="J183" s="31">
        <v>156</v>
      </c>
      <c r="K183" s="31" t="s">
        <v>63</v>
      </c>
      <c r="L183" s="32" t="s">
        <v>119</v>
      </c>
      <c r="M183" s="31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3"/>
      <c r="T183" s="33"/>
      <c r="U183" s="34" t="s">
        <v>65</v>
      </c>
      <c r="V183" s="312">
        <v>0</v>
      </c>
      <c r="W183" s="313">
        <f t="shared" si="8"/>
        <v>0</v>
      </c>
      <c r="X183" s="35" t="str">
        <f t="shared" ref="X183:X189" si="9"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313</v>
      </c>
      <c r="B184" s="53" t="s">
        <v>314</v>
      </c>
      <c r="C184" s="30">
        <v>4301051479</v>
      </c>
      <c r="D184" s="319">
        <v>4680115882607</v>
      </c>
      <c r="E184" s="318"/>
      <c r="F184" s="311">
        <v>0.3</v>
      </c>
      <c r="G184" s="31">
        <v>6</v>
      </c>
      <c r="H184" s="311">
        <v>1.8</v>
      </c>
      <c r="I184" s="311">
        <v>2.0720000000000001</v>
      </c>
      <c r="J184" s="31">
        <v>156</v>
      </c>
      <c r="K184" s="31" t="s">
        <v>63</v>
      </c>
      <c r="L184" s="32" t="s">
        <v>119</v>
      </c>
      <c r="M184" s="31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3"/>
      <c r="T184" s="33"/>
      <c r="U184" s="34" t="s">
        <v>65</v>
      </c>
      <c r="V184" s="312">
        <v>0</v>
      </c>
      <c r="W184" s="313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315</v>
      </c>
      <c r="B185" s="53" t="s">
        <v>316</v>
      </c>
      <c r="C185" s="30">
        <v>4301051468</v>
      </c>
      <c r="D185" s="319">
        <v>4680115880092</v>
      </c>
      <c r="E185" s="318"/>
      <c r="F185" s="311">
        <v>0.4</v>
      </c>
      <c r="G185" s="31">
        <v>6</v>
      </c>
      <c r="H185" s="311">
        <v>2.4</v>
      </c>
      <c r="I185" s="311">
        <v>2.6720000000000002</v>
      </c>
      <c r="J185" s="31">
        <v>156</v>
      </c>
      <c r="K185" s="31" t="s">
        <v>63</v>
      </c>
      <c r="L185" s="32" t="s">
        <v>119</v>
      </c>
      <c r="M185" s="31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3"/>
      <c r="T185" s="33"/>
      <c r="U185" s="34" t="s">
        <v>65</v>
      </c>
      <c r="V185" s="312">
        <v>0</v>
      </c>
      <c r="W185" s="313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317</v>
      </c>
      <c r="B186" s="53" t="s">
        <v>318</v>
      </c>
      <c r="C186" s="30">
        <v>4301051469</v>
      </c>
      <c r="D186" s="319">
        <v>4680115880221</v>
      </c>
      <c r="E186" s="318"/>
      <c r="F186" s="311">
        <v>0.4</v>
      </c>
      <c r="G186" s="31">
        <v>6</v>
      </c>
      <c r="H186" s="311">
        <v>2.4</v>
      </c>
      <c r="I186" s="311">
        <v>2.6720000000000002</v>
      </c>
      <c r="J186" s="31">
        <v>156</v>
      </c>
      <c r="K186" s="31" t="s">
        <v>63</v>
      </c>
      <c r="L186" s="32" t="s">
        <v>119</v>
      </c>
      <c r="M186" s="31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3"/>
      <c r="T186" s="33"/>
      <c r="U186" s="34" t="s">
        <v>65</v>
      </c>
      <c r="V186" s="312">
        <v>0</v>
      </c>
      <c r="W186" s="313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16.5" customHeight="1" x14ac:dyDescent="0.25">
      <c r="A187" s="53" t="s">
        <v>319</v>
      </c>
      <c r="B187" s="53" t="s">
        <v>320</v>
      </c>
      <c r="C187" s="30">
        <v>4301051523</v>
      </c>
      <c r="D187" s="319">
        <v>4680115882942</v>
      </c>
      <c r="E187" s="318"/>
      <c r="F187" s="311">
        <v>0.3</v>
      </c>
      <c r="G187" s="31">
        <v>6</v>
      </c>
      <c r="H187" s="311">
        <v>1.8</v>
      </c>
      <c r="I187" s="311">
        <v>2.0720000000000001</v>
      </c>
      <c r="J187" s="31">
        <v>156</v>
      </c>
      <c r="K187" s="31" t="s">
        <v>63</v>
      </c>
      <c r="L187" s="32" t="s">
        <v>64</v>
      </c>
      <c r="M187" s="31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3"/>
      <c r="T187" s="33"/>
      <c r="U187" s="34" t="s">
        <v>65</v>
      </c>
      <c r="V187" s="312">
        <v>0</v>
      </c>
      <c r="W187" s="313">
        <f t="shared" si="8"/>
        <v>0</v>
      </c>
      <c r="X187" s="35" t="str">
        <f t="shared" si="9"/>
        <v/>
      </c>
      <c r="Y187" s="55"/>
      <c r="Z187" s="56"/>
      <c r="AD187" s="57"/>
      <c r="BA187" s="160" t="s">
        <v>1</v>
      </c>
    </row>
    <row r="188" spans="1:53" ht="16.5" customHeight="1" x14ac:dyDescent="0.25">
      <c r="A188" s="53" t="s">
        <v>321</v>
      </c>
      <c r="B188" s="53" t="s">
        <v>322</v>
      </c>
      <c r="C188" s="30">
        <v>4301051326</v>
      </c>
      <c r="D188" s="319">
        <v>4680115880504</v>
      </c>
      <c r="E188" s="318"/>
      <c r="F188" s="311">
        <v>0.4</v>
      </c>
      <c r="G188" s="31">
        <v>6</v>
      </c>
      <c r="H188" s="311">
        <v>2.4</v>
      </c>
      <c r="I188" s="311">
        <v>2.6720000000000002</v>
      </c>
      <c r="J188" s="31">
        <v>156</v>
      </c>
      <c r="K188" s="31" t="s">
        <v>63</v>
      </c>
      <c r="L188" s="32" t="s">
        <v>64</v>
      </c>
      <c r="M188" s="31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3"/>
      <c r="T188" s="33"/>
      <c r="U188" s="34" t="s">
        <v>65</v>
      </c>
      <c r="V188" s="312">
        <v>0</v>
      </c>
      <c r="W188" s="313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27" customHeight="1" x14ac:dyDescent="0.25">
      <c r="A189" s="53" t="s">
        <v>323</v>
      </c>
      <c r="B189" s="53" t="s">
        <v>324</v>
      </c>
      <c r="C189" s="30">
        <v>4301051410</v>
      </c>
      <c r="D189" s="319">
        <v>4680115882164</v>
      </c>
      <c r="E189" s="318"/>
      <c r="F189" s="311">
        <v>0.4</v>
      </c>
      <c r="G189" s="31">
        <v>6</v>
      </c>
      <c r="H189" s="311">
        <v>2.4</v>
      </c>
      <c r="I189" s="311">
        <v>2.6779999999999999</v>
      </c>
      <c r="J189" s="31">
        <v>156</v>
      </c>
      <c r="K189" s="31" t="s">
        <v>63</v>
      </c>
      <c r="L189" s="32" t="s">
        <v>119</v>
      </c>
      <c r="M189" s="31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3"/>
      <c r="T189" s="33"/>
      <c r="U189" s="34" t="s">
        <v>65</v>
      </c>
      <c r="V189" s="312">
        <v>0</v>
      </c>
      <c r="W189" s="313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6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6" t="s">
        <v>65</v>
      </c>
      <c r="V191" s="314">
        <f>IFERROR(SUM(V173:V189),"0")</f>
        <v>0</v>
      </c>
      <c r="W191" s="314">
        <f>IFERROR(SUM(W173:W189),"0")</f>
        <v>0</v>
      </c>
      <c r="X191" s="36"/>
      <c r="Y191" s="315"/>
      <c r="Z191" s="315"/>
    </row>
    <row r="192" spans="1:53" ht="14.25" customHeight="1" x14ac:dyDescent="0.25">
      <c r="A192" s="327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7"/>
      <c r="Z192" s="307"/>
    </row>
    <row r="193" spans="1:53" ht="16.5" customHeight="1" x14ac:dyDescent="0.25">
      <c r="A193" s="53" t="s">
        <v>325</v>
      </c>
      <c r="B193" s="53" t="s">
        <v>326</v>
      </c>
      <c r="C193" s="30">
        <v>4301060338</v>
      </c>
      <c r="D193" s="319">
        <v>4680115880801</v>
      </c>
      <c r="E193" s="318"/>
      <c r="F193" s="311">
        <v>0.4</v>
      </c>
      <c r="G193" s="31">
        <v>6</v>
      </c>
      <c r="H193" s="311">
        <v>2.4</v>
      </c>
      <c r="I193" s="311">
        <v>2.6720000000000002</v>
      </c>
      <c r="J193" s="31">
        <v>156</v>
      </c>
      <c r="K193" s="31" t="s">
        <v>63</v>
      </c>
      <c r="L193" s="32" t="s">
        <v>64</v>
      </c>
      <c r="M193" s="31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3"/>
      <c r="T193" s="33"/>
      <c r="U193" s="34" t="s">
        <v>65</v>
      </c>
      <c r="V193" s="312">
        <v>0</v>
      </c>
      <c r="W193" s="313">
        <f>IFERROR(IF(V193="",0,CEILING((V193/$H193),1)*$H193),"")</f>
        <v>0</v>
      </c>
      <c r="X193" s="35" t="str">
        <f>IFERROR(IF(W193=0,"",ROUNDUP(W193/H193,0)*0.00753),"")</f>
        <v/>
      </c>
      <c r="Y193" s="55"/>
      <c r="Z193" s="56"/>
      <c r="AD193" s="57"/>
      <c r="BA193" s="163" t="s">
        <v>1</v>
      </c>
    </row>
    <row r="194" spans="1:53" ht="27" customHeight="1" x14ac:dyDescent="0.25">
      <c r="A194" s="53" t="s">
        <v>327</v>
      </c>
      <c r="B194" s="53" t="s">
        <v>328</v>
      </c>
      <c r="C194" s="30">
        <v>4301060339</v>
      </c>
      <c r="D194" s="319">
        <v>4680115880818</v>
      </c>
      <c r="E194" s="318"/>
      <c r="F194" s="311">
        <v>0.4</v>
      </c>
      <c r="G194" s="31">
        <v>6</v>
      </c>
      <c r="H194" s="311">
        <v>2.4</v>
      </c>
      <c r="I194" s="311">
        <v>2.6720000000000002</v>
      </c>
      <c r="J194" s="31">
        <v>156</v>
      </c>
      <c r="K194" s="31" t="s">
        <v>63</v>
      </c>
      <c r="L194" s="32" t="s">
        <v>64</v>
      </c>
      <c r="M194" s="31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3"/>
      <c r="T194" s="33"/>
      <c r="U194" s="34" t="s">
        <v>65</v>
      </c>
      <c r="V194" s="312">
        <v>0</v>
      </c>
      <c r="W194" s="313">
        <f>IFERROR(IF(V194="",0,CEILING((V194/$H194),1)*$H194),"")</f>
        <v>0</v>
      </c>
      <c r="X194" s="35" t="str">
        <f>IFERROR(IF(W194=0,"",ROUNDUP(W194/H194,0)*0.00753),"")</f>
        <v/>
      </c>
      <c r="Y194" s="55"/>
      <c r="Z194" s="56"/>
      <c r="AD194" s="57"/>
      <c r="BA194" s="164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6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6" t="s">
        <v>65</v>
      </c>
      <c r="V196" s="314">
        <f>IFERROR(SUM(V193:V194),"0")</f>
        <v>0</v>
      </c>
      <c r="W196" s="314">
        <f>IFERROR(SUM(W193:W194),"0")</f>
        <v>0</v>
      </c>
      <c r="X196" s="36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4"/>
      <c r="Z197" s="304"/>
    </row>
    <row r="198" spans="1:53" ht="14.25" customHeight="1" x14ac:dyDescent="0.25">
      <c r="A198" s="327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7"/>
      <c r="Z198" s="307"/>
    </row>
    <row r="199" spans="1:53" ht="27" customHeight="1" x14ac:dyDescent="0.25">
      <c r="A199" s="53" t="s">
        <v>330</v>
      </c>
      <c r="B199" s="53" t="s">
        <v>331</v>
      </c>
      <c r="C199" s="30">
        <v>4301011346</v>
      </c>
      <c r="D199" s="319">
        <v>4607091387445</v>
      </c>
      <c r="E199" s="318"/>
      <c r="F199" s="311">
        <v>0.9</v>
      </c>
      <c r="G199" s="31">
        <v>10</v>
      </c>
      <c r="H199" s="311">
        <v>9</v>
      </c>
      <c r="I199" s="311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3"/>
      <c r="T199" s="33"/>
      <c r="U199" s="34" t="s">
        <v>65</v>
      </c>
      <c r="V199" s="312">
        <v>0</v>
      </c>
      <c r="W199" s="313">
        <f t="shared" ref="W199:W212" si="10">IFERROR(IF(V199="",0,CEILING((V199/$H199),1)*$H199),"")</f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332</v>
      </c>
      <c r="B200" s="53" t="s">
        <v>333</v>
      </c>
      <c r="C200" s="30">
        <v>4301011362</v>
      </c>
      <c r="D200" s="319">
        <v>4607091386004</v>
      </c>
      <c r="E200" s="318"/>
      <c r="F200" s="311">
        <v>1.35</v>
      </c>
      <c r="G200" s="31">
        <v>8</v>
      </c>
      <c r="H200" s="311">
        <v>10.8</v>
      </c>
      <c r="I200" s="311">
        <v>11.28</v>
      </c>
      <c r="J200" s="31">
        <v>48</v>
      </c>
      <c r="K200" s="31" t="s">
        <v>98</v>
      </c>
      <c r="L200" s="32" t="s">
        <v>107</v>
      </c>
      <c r="M200" s="31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3"/>
      <c r="T200" s="33"/>
      <c r="U200" s="34" t="s">
        <v>65</v>
      </c>
      <c r="V200" s="312">
        <v>0</v>
      </c>
      <c r="W200" s="31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332</v>
      </c>
      <c r="B201" s="53" t="s">
        <v>334</v>
      </c>
      <c r="C201" s="30">
        <v>4301011308</v>
      </c>
      <c r="D201" s="319">
        <v>4607091386004</v>
      </c>
      <c r="E201" s="318"/>
      <c r="F201" s="311">
        <v>1.35</v>
      </c>
      <c r="G201" s="31">
        <v>8</v>
      </c>
      <c r="H201" s="311">
        <v>10.8</v>
      </c>
      <c r="I201" s="31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3"/>
      <c r="T201" s="33"/>
      <c r="U201" s="34" t="s">
        <v>65</v>
      </c>
      <c r="V201" s="312">
        <v>0</v>
      </c>
      <c r="W201" s="31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335</v>
      </c>
      <c r="B202" s="53" t="s">
        <v>336</v>
      </c>
      <c r="C202" s="30">
        <v>4301011347</v>
      </c>
      <c r="D202" s="319">
        <v>4607091386073</v>
      </c>
      <c r="E202" s="318"/>
      <c r="F202" s="311">
        <v>0.9</v>
      </c>
      <c r="G202" s="31">
        <v>10</v>
      </c>
      <c r="H202" s="311">
        <v>9</v>
      </c>
      <c r="I202" s="311">
        <v>9.6300000000000008</v>
      </c>
      <c r="J202" s="31">
        <v>56</v>
      </c>
      <c r="K202" s="31" t="s">
        <v>98</v>
      </c>
      <c r="L202" s="32" t="s">
        <v>99</v>
      </c>
      <c r="M202" s="31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3"/>
      <c r="T202" s="33"/>
      <c r="U202" s="34" t="s">
        <v>65</v>
      </c>
      <c r="V202" s="312">
        <v>0</v>
      </c>
      <c r="W202" s="31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337</v>
      </c>
      <c r="B203" s="53" t="s">
        <v>338</v>
      </c>
      <c r="C203" s="30">
        <v>4301011395</v>
      </c>
      <c r="D203" s="319">
        <v>4607091387322</v>
      </c>
      <c r="E203" s="318"/>
      <c r="F203" s="311">
        <v>1.35</v>
      </c>
      <c r="G203" s="31">
        <v>8</v>
      </c>
      <c r="H203" s="311">
        <v>10.8</v>
      </c>
      <c r="I203" s="311">
        <v>11.28</v>
      </c>
      <c r="J203" s="31">
        <v>48</v>
      </c>
      <c r="K203" s="31" t="s">
        <v>98</v>
      </c>
      <c r="L203" s="32" t="s">
        <v>107</v>
      </c>
      <c r="M203" s="31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3"/>
      <c r="T203" s="33"/>
      <c r="U203" s="34" t="s">
        <v>65</v>
      </c>
      <c r="V203" s="312">
        <v>0</v>
      </c>
      <c r="W203" s="313">
        <f t="shared" si="10"/>
        <v>0</v>
      </c>
      <c r="X203" s="35" t="str">
        <f>IFERROR(IF(W203=0,"",ROUNDUP(W203/H203,0)*0.02039),"")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337</v>
      </c>
      <c r="B204" s="53" t="s">
        <v>339</v>
      </c>
      <c r="C204" s="30">
        <v>4301010928</v>
      </c>
      <c r="D204" s="319">
        <v>4607091387322</v>
      </c>
      <c r="E204" s="318"/>
      <c r="F204" s="311">
        <v>1.35</v>
      </c>
      <c r="G204" s="31">
        <v>8</v>
      </c>
      <c r="H204" s="311">
        <v>10.8</v>
      </c>
      <c r="I204" s="311">
        <v>11.28</v>
      </c>
      <c r="J204" s="31">
        <v>56</v>
      </c>
      <c r="K204" s="31" t="s">
        <v>98</v>
      </c>
      <c r="L204" s="32" t="s">
        <v>99</v>
      </c>
      <c r="M204" s="31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3"/>
      <c r="T204" s="33"/>
      <c r="U204" s="34" t="s">
        <v>65</v>
      </c>
      <c r="V204" s="312">
        <v>0</v>
      </c>
      <c r="W204" s="313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340</v>
      </c>
      <c r="B205" s="53" t="s">
        <v>341</v>
      </c>
      <c r="C205" s="30">
        <v>4301011311</v>
      </c>
      <c r="D205" s="319">
        <v>4607091387377</v>
      </c>
      <c r="E205" s="318"/>
      <c r="F205" s="311">
        <v>1.35</v>
      </c>
      <c r="G205" s="31">
        <v>8</v>
      </c>
      <c r="H205" s="311">
        <v>10.8</v>
      </c>
      <c r="I205" s="311">
        <v>11.28</v>
      </c>
      <c r="J205" s="31">
        <v>56</v>
      </c>
      <c r="K205" s="31" t="s">
        <v>98</v>
      </c>
      <c r="L205" s="32" t="s">
        <v>99</v>
      </c>
      <c r="M205" s="31">
        <v>55</v>
      </c>
      <c r="N205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3"/>
      <c r="T205" s="33"/>
      <c r="U205" s="34" t="s">
        <v>65</v>
      </c>
      <c r="V205" s="312">
        <v>0</v>
      </c>
      <c r="W205" s="313">
        <f t="shared" si="10"/>
        <v>0</v>
      </c>
      <c r="X205" s="35" t="str">
        <f>IFERROR(IF(W205=0,"",ROUNDUP(W205/H205,0)*0.02175),"")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342</v>
      </c>
      <c r="B206" s="53" t="s">
        <v>343</v>
      </c>
      <c r="C206" s="30">
        <v>4301010945</v>
      </c>
      <c r="D206" s="319">
        <v>4607091387353</v>
      </c>
      <c r="E206" s="318"/>
      <c r="F206" s="311">
        <v>1.35</v>
      </c>
      <c r="G206" s="31">
        <v>8</v>
      </c>
      <c r="H206" s="311">
        <v>10.8</v>
      </c>
      <c r="I206" s="311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3"/>
      <c r="T206" s="33"/>
      <c r="U206" s="34" t="s">
        <v>65</v>
      </c>
      <c r="V206" s="312">
        <v>0</v>
      </c>
      <c r="W206" s="313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344</v>
      </c>
      <c r="B207" s="53" t="s">
        <v>345</v>
      </c>
      <c r="C207" s="30">
        <v>4301011328</v>
      </c>
      <c r="D207" s="319">
        <v>4607091386011</v>
      </c>
      <c r="E207" s="318"/>
      <c r="F207" s="311">
        <v>0.5</v>
      </c>
      <c r="G207" s="31">
        <v>10</v>
      </c>
      <c r="H207" s="311">
        <v>5</v>
      </c>
      <c r="I207" s="311">
        <v>5.21</v>
      </c>
      <c r="J207" s="31">
        <v>120</v>
      </c>
      <c r="K207" s="31" t="s">
        <v>63</v>
      </c>
      <c r="L207" s="32" t="s">
        <v>64</v>
      </c>
      <c r="M207" s="31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3"/>
      <c r="T207" s="33"/>
      <c r="U207" s="34" t="s">
        <v>65</v>
      </c>
      <c r="V207" s="312">
        <v>0</v>
      </c>
      <c r="W207" s="313">
        <f t="shared" si="10"/>
        <v>0</v>
      </c>
      <c r="X207" s="35" t="str">
        <f t="shared" ref="X207:X212" si="11">IFERROR(IF(W207=0,"",ROUNDUP(W207/H207,0)*0.00937),"")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346</v>
      </c>
      <c r="B208" s="53" t="s">
        <v>347</v>
      </c>
      <c r="C208" s="30">
        <v>4301011329</v>
      </c>
      <c r="D208" s="319">
        <v>4607091387308</v>
      </c>
      <c r="E208" s="318"/>
      <c r="F208" s="311">
        <v>0.5</v>
      </c>
      <c r="G208" s="31">
        <v>10</v>
      </c>
      <c r="H208" s="311">
        <v>5</v>
      </c>
      <c r="I208" s="311">
        <v>5.21</v>
      </c>
      <c r="J208" s="31">
        <v>120</v>
      </c>
      <c r="K208" s="31" t="s">
        <v>63</v>
      </c>
      <c r="L208" s="32" t="s">
        <v>64</v>
      </c>
      <c r="M208" s="31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3"/>
      <c r="T208" s="33"/>
      <c r="U208" s="34" t="s">
        <v>65</v>
      </c>
      <c r="V208" s="312">
        <v>0</v>
      </c>
      <c r="W208" s="31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348</v>
      </c>
      <c r="B209" s="53" t="s">
        <v>349</v>
      </c>
      <c r="C209" s="30">
        <v>4301011049</v>
      </c>
      <c r="D209" s="319">
        <v>4607091387339</v>
      </c>
      <c r="E209" s="318"/>
      <c r="F209" s="311">
        <v>0.5</v>
      </c>
      <c r="G209" s="31">
        <v>10</v>
      </c>
      <c r="H209" s="311">
        <v>5</v>
      </c>
      <c r="I209" s="311">
        <v>5.24</v>
      </c>
      <c r="J209" s="31">
        <v>120</v>
      </c>
      <c r="K209" s="31" t="s">
        <v>63</v>
      </c>
      <c r="L209" s="32" t="s">
        <v>99</v>
      </c>
      <c r="M209" s="31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3"/>
      <c r="T209" s="33"/>
      <c r="U209" s="34" t="s">
        <v>65</v>
      </c>
      <c r="V209" s="312">
        <v>0</v>
      </c>
      <c r="W209" s="31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350</v>
      </c>
      <c r="B210" s="53" t="s">
        <v>351</v>
      </c>
      <c r="C210" s="30">
        <v>4301011433</v>
      </c>
      <c r="D210" s="319">
        <v>4680115882638</v>
      </c>
      <c r="E210" s="318"/>
      <c r="F210" s="311">
        <v>0.4</v>
      </c>
      <c r="G210" s="31">
        <v>10</v>
      </c>
      <c r="H210" s="311">
        <v>4</v>
      </c>
      <c r="I210" s="311">
        <v>4.24</v>
      </c>
      <c r="J210" s="31">
        <v>120</v>
      </c>
      <c r="K210" s="31" t="s">
        <v>63</v>
      </c>
      <c r="L210" s="32" t="s">
        <v>99</v>
      </c>
      <c r="M210" s="31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3"/>
      <c r="T210" s="33"/>
      <c r="U210" s="34" t="s">
        <v>65</v>
      </c>
      <c r="V210" s="312">
        <v>0</v>
      </c>
      <c r="W210" s="313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352</v>
      </c>
      <c r="B211" s="53" t="s">
        <v>353</v>
      </c>
      <c r="C211" s="30">
        <v>4301011573</v>
      </c>
      <c r="D211" s="319">
        <v>4680115881938</v>
      </c>
      <c r="E211" s="318"/>
      <c r="F211" s="311">
        <v>0.4</v>
      </c>
      <c r="G211" s="31">
        <v>10</v>
      </c>
      <c r="H211" s="311">
        <v>4</v>
      </c>
      <c r="I211" s="311">
        <v>4.24</v>
      </c>
      <c r="J211" s="31">
        <v>120</v>
      </c>
      <c r="K211" s="31" t="s">
        <v>63</v>
      </c>
      <c r="L211" s="32" t="s">
        <v>99</v>
      </c>
      <c r="M211" s="31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3"/>
      <c r="T211" s="33"/>
      <c r="U211" s="34" t="s">
        <v>65</v>
      </c>
      <c r="V211" s="312">
        <v>0</v>
      </c>
      <c r="W211" s="313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354</v>
      </c>
      <c r="B212" s="53" t="s">
        <v>355</v>
      </c>
      <c r="C212" s="30">
        <v>4301010944</v>
      </c>
      <c r="D212" s="319">
        <v>4607091387346</v>
      </c>
      <c r="E212" s="318"/>
      <c r="F212" s="311">
        <v>0.4</v>
      </c>
      <c r="G212" s="31">
        <v>10</v>
      </c>
      <c r="H212" s="311">
        <v>4</v>
      </c>
      <c r="I212" s="311">
        <v>4.24</v>
      </c>
      <c r="J212" s="31">
        <v>120</v>
      </c>
      <c r="K212" s="31" t="s">
        <v>63</v>
      </c>
      <c r="L212" s="32" t="s">
        <v>99</v>
      </c>
      <c r="M212" s="31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3"/>
      <c r="T212" s="33"/>
      <c r="U212" s="34" t="s">
        <v>65</v>
      </c>
      <c r="V212" s="312">
        <v>0</v>
      </c>
      <c r="W212" s="313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6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6" t="s">
        <v>65</v>
      </c>
      <c r="V214" s="314">
        <f>IFERROR(SUM(V199:V212),"0")</f>
        <v>0</v>
      </c>
      <c r="W214" s="314">
        <f>IFERROR(SUM(W199:W212),"0")</f>
        <v>0</v>
      </c>
      <c r="X214" s="36"/>
      <c r="Y214" s="315"/>
      <c r="Z214" s="315"/>
    </row>
    <row r="215" spans="1:53" ht="14.25" customHeight="1" x14ac:dyDescent="0.25">
      <c r="A215" s="327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7"/>
      <c r="Z215" s="307"/>
    </row>
    <row r="216" spans="1:53" ht="27" customHeight="1" x14ac:dyDescent="0.25">
      <c r="A216" s="53" t="s">
        <v>356</v>
      </c>
      <c r="B216" s="53" t="s">
        <v>357</v>
      </c>
      <c r="C216" s="30">
        <v>4301020254</v>
      </c>
      <c r="D216" s="319">
        <v>4680115881914</v>
      </c>
      <c r="E216" s="318"/>
      <c r="F216" s="311">
        <v>0.4</v>
      </c>
      <c r="G216" s="31">
        <v>10</v>
      </c>
      <c r="H216" s="311">
        <v>4</v>
      </c>
      <c r="I216" s="311">
        <v>4.24</v>
      </c>
      <c r="J216" s="31">
        <v>120</v>
      </c>
      <c r="K216" s="31" t="s">
        <v>63</v>
      </c>
      <c r="L216" s="32" t="s">
        <v>99</v>
      </c>
      <c r="M216" s="31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3"/>
      <c r="T216" s="33"/>
      <c r="U216" s="34" t="s">
        <v>65</v>
      </c>
      <c r="V216" s="312">
        <v>0</v>
      </c>
      <c r="W216" s="313">
        <f>IFERROR(IF(V216="",0,CEILING((V216/$H216),1)*$H216),"")</f>
        <v>0</v>
      </c>
      <c r="X216" s="35" t="str">
        <f>IFERROR(IF(W216=0,"",ROUNDUP(W216/H216,0)*0.00937),"")</f>
        <v/>
      </c>
      <c r="Y216" s="55"/>
      <c r="Z216" s="56"/>
      <c r="AD216" s="57"/>
      <c r="BA216" s="179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6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6" t="s">
        <v>65</v>
      </c>
      <c r="V218" s="314">
        <f>IFERROR(SUM(V216:V216),"0")</f>
        <v>0</v>
      </c>
      <c r="W218" s="314">
        <f>IFERROR(SUM(W216:W216),"0")</f>
        <v>0</v>
      </c>
      <c r="X218" s="36"/>
      <c r="Y218" s="315"/>
      <c r="Z218" s="315"/>
    </row>
    <row r="219" spans="1:53" ht="14.25" customHeight="1" x14ac:dyDescent="0.25">
      <c r="A219" s="327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7"/>
      <c r="Z219" s="307"/>
    </row>
    <row r="220" spans="1:53" ht="27" customHeight="1" x14ac:dyDescent="0.25">
      <c r="A220" s="53" t="s">
        <v>358</v>
      </c>
      <c r="B220" s="53" t="s">
        <v>359</v>
      </c>
      <c r="C220" s="30">
        <v>4301030878</v>
      </c>
      <c r="D220" s="319">
        <v>4607091387193</v>
      </c>
      <c r="E220" s="318"/>
      <c r="F220" s="311">
        <v>0.7</v>
      </c>
      <c r="G220" s="31">
        <v>6</v>
      </c>
      <c r="H220" s="311">
        <v>4.2</v>
      </c>
      <c r="I220" s="311">
        <v>4.46</v>
      </c>
      <c r="J220" s="31">
        <v>156</v>
      </c>
      <c r="K220" s="31" t="s">
        <v>63</v>
      </c>
      <c r="L220" s="32" t="s">
        <v>64</v>
      </c>
      <c r="M220" s="31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3"/>
      <c r="T220" s="33"/>
      <c r="U220" s="34" t="s">
        <v>65</v>
      </c>
      <c r="V220" s="312">
        <v>0</v>
      </c>
      <c r="W220" s="313">
        <f>IFERROR(IF(V220="",0,CEILING((V220/$H220),1)*$H220),"")</f>
        <v>0</v>
      </c>
      <c r="X220" s="35" t="str">
        <f>IFERROR(IF(W220=0,"",ROUNDUP(W220/H220,0)*0.00753),"")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360</v>
      </c>
      <c r="B221" s="53" t="s">
        <v>361</v>
      </c>
      <c r="C221" s="30">
        <v>4301031153</v>
      </c>
      <c r="D221" s="319">
        <v>4607091387230</v>
      </c>
      <c r="E221" s="318"/>
      <c r="F221" s="311">
        <v>0.7</v>
      </c>
      <c r="G221" s="31">
        <v>6</v>
      </c>
      <c r="H221" s="311">
        <v>4.2</v>
      </c>
      <c r="I221" s="311">
        <v>4.46</v>
      </c>
      <c r="J221" s="31">
        <v>156</v>
      </c>
      <c r="K221" s="31" t="s">
        <v>63</v>
      </c>
      <c r="L221" s="32" t="s">
        <v>64</v>
      </c>
      <c r="M221" s="31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3"/>
      <c r="T221" s="33"/>
      <c r="U221" s="34" t="s">
        <v>65</v>
      </c>
      <c r="V221" s="312">
        <v>0</v>
      </c>
      <c r="W221" s="313">
        <f>IFERROR(IF(V221="",0,CEILING((V221/$H221),1)*$H221),"")</f>
        <v>0</v>
      </c>
      <c r="X221" s="35" t="str">
        <f>IFERROR(IF(W221=0,"",ROUNDUP(W221/H221,0)*0.00753),"")</f>
        <v/>
      </c>
      <c r="Y221" s="55"/>
      <c r="Z221" s="56"/>
      <c r="AD221" s="57"/>
      <c r="BA221" s="181" t="s">
        <v>1</v>
      </c>
    </row>
    <row r="222" spans="1:53" ht="27" customHeight="1" x14ac:dyDescent="0.25">
      <c r="A222" s="53" t="s">
        <v>362</v>
      </c>
      <c r="B222" s="53" t="s">
        <v>363</v>
      </c>
      <c r="C222" s="30">
        <v>4301031152</v>
      </c>
      <c r="D222" s="319">
        <v>4607091387285</v>
      </c>
      <c r="E222" s="318"/>
      <c r="F222" s="311">
        <v>0.35</v>
      </c>
      <c r="G222" s="31">
        <v>6</v>
      </c>
      <c r="H222" s="311">
        <v>2.1</v>
      </c>
      <c r="I222" s="311">
        <v>2.23</v>
      </c>
      <c r="J222" s="31">
        <v>234</v>
      </c>
      <c r="K222" s="31" t="s">
        <v>168</v>
      </c>
      <c r="L222" s="32" t="s">
        <v>64</v>
      </c>
      <c r="M222" s="31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3"/>
      <c r="T222" s="33"/>
      <c r="U222" s="34" t="s">
        <v>65</v>
      </c>
      <c r="V222" s="312">
        <v>0</v>
      </c>
      <c r="W222" s="313">
        <f>IFERROR(IF(V222="",0,CEILING((V222/$H222),1)*$H222),"")</f>
        <v>0</v>
      </c>
      <c r="X222" s="35" t="str">
        <f>IFERROR(IF(W222=0,"",ROUNDUP(W222/H222,0)*0.00502),"")</f>
        <v/>
      </c>
      <c r="Y222" s="55"/>
      <c r="Z222" s="56"/>
      <c r="AD222" s="57"/>
      <c r="BA222" s="182" t="s">
        <v>1</v>
      </c>
    </row>
    <row r="223" spans="1:53" ht="27" customHeight="1" x14ac:dyDescent="0.25">
      <c r="A223" s="53" t="s">
        <v>364</v>
      </c>
      <c r="B223" s="53" t="s">
        <v>365</v>
      </c>
      <c r="C223" s="30">
        <v>4301031151</v>
      </c>
      <c r="D223" s="319">
        <v>4607091389845</v>
      </c>
      <c r="E223" s="318"/>
      <c r="F223" s="311">
        <v>0.35</v>
      </c>
      <c r="G223" s="31">
        <v>6</v>
      </c>
      <c r="H223" s="311">
        <v>2.1</v>
      </c>
      <c r="I223" s="311">
        <v>2.2000000000000002</v>
      </c>
      <c r="J223" s="31">
        <v>234</v>
      </c>
      <c r="K223" s="31" t="s">
        <v>168</v>
      </c>
      <c r="L223" s="32" t="s">
        <v>64</v>
      </c>
      <c r="M223" s="31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3"/>
      <c r="T223" s="33"/>
      <c r="U223" s="34" t="s">
        <v>65</v>
      </c>
      <c r="V223" s="312">
        <v>0</v>
      </c>
      <c r="W223" s="313">
        <f>IFERROR(IF(V223="",0,CEILING((V223/$H223),1)*$H223),"")</f>
        <v>0</v>
      </c>
      <c r="X223" s="35" t="str">
        <f>IFERROR(IF(W223=0,"",ROUNDUP(W223/H223,0)*0.00502),"")</f>
        <v/>
      </c>
      <c r="Y223" s="55"/>
      <c r="Z223" s="56"/>
      <c r="AD223" s="57"/>
      <c r="BA223" s="183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6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6" t="s">
        <v>65</v>
      </c>
      <c r="V225" s="314">
        <f>IFERROR(SUM(V220:V223),"0")</f>
        <v>0</v>
      </c>
      <c r="W225" s="314">
        <f>IFERROR(SUM(W220:W223),"0")</f>
        <v>0</v>
      </c>
      <c r="X225" s="36"/>
      <c r="Y225" s="315"/>
      <c r="Z225" s="315"/>
    </row>
    <row r="226" spans="1:53" ht="14.25" customHeight="1" x14ac:dyDescent="0.25">
      <c r="A226" s="327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7"/>
      <c r="Z226" s="307"/>
    </row>
    <row r="227" spans="1:53" ht="16.5" customHeight="1" x14ac:dyDescent="0.25">
      <c r="A227" s="53" t="s">
        <v>366</v>
      </c>
      <c r="B227" s="53" t="s">
        <v>367</v>
      </c>
      <c r="C227" s="30">
        <v>4301051100</v>
      </c>
      <c r="D227" s="319">
        <v>4607091387766</v>
      </c>
      <c r="E227" s="318"/>
      <c r="F227" s="311">
        <v>1.35</v>
      </c>
      <c r="G227" s="31">
        <v>6</v>
      </c>
      <c r="H227" s="311">
        <v>8.1</v>
      </c>
      <c r="I227" s="311">
        <v>8.6579999999999995</v>
      </c>
      <c r="J227" s="31">
        <v>56</v>
      </c>
      <c r="K227" s="31" t="s">
        <v>98</v>
      </c>
      <c r="L227" s="32" t="s">
        <v>119</v>
      </c>
      <c r="M227" s="31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3"/>
      <c r="T227" s="33"/>
      <c r="U227" s="34" t="s">
        <v>65</v>
      </c>
      <c r="V227" s="312">
        <v>0</v>
      </c>
      <c r="W227" s="313">
        <f t="shared" ref="W227:W235" si="12">IFERROR(IF(V227="",0,CEILING((V227/$H227),1)*$H227),"")</f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368</v>
      </c>
      <c r="B228" s="53" t="s">
        <v>369</v>
      </c>
      <c r="C228" s="30">
        <v>4301051116</v>
      </c>
      <c r="D228" s="319">
        <v>4607091387957</v>
      </c>
      <c r="E228" s="318"/>
      <c r="F228" s="311">
        <v>1.3</v>
      </c>
      <c r="G228" s="31">
        <v>6</v>
      </c>
      <c r="H228" s="311">
        <v>7.8</v>
      </c>
      <c r="I228" s="311">
        <v>8.3640000000000008</v>
      </c>
      <c r="J228" s="31">
        <v>56</v>
      </c>
      <c r="K228" s="31" t="s">
        <v>98</v>
      </c>
      <c r="L228" s="32" t="s">
        <v>64</v>
      </c>
      <c r="M228" s="31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3"/>
      <c r="T228" s="33"/>
      <c r="U228" s="34" t="s">
        <v>65</v>
      </c>
      <c r="V228" s="312">
        <v>0</v>
      </c>
      <c r="W228" s="313">
        <f t="shared" si="12"/>
        <v>0</v>
      </c>
      <c r="X228" s="35" t="str">
        <f>IFERROR(IF(W228=0,"",ROUNDUP(W228/H228,0)*0.02175),"")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370</v>
      </c>
      <c r="B229" s="53" t="s">
        <v>371</v>
      </c>
      <c r="C229" s="30">
        <v>4301051115</v>
      </c>
      <c r="D229" s="319">
        <v>4607091387964</v>
      </c>
      <c r="E229" s="318"/>
      <c r="F229" s="311">
        <v>1.35</v>
      </c>
      <c r="G229" s="31">
        <v>6</v>
      </c>
      <c r="H229" s="311">
        <v>8.1</v>
      </c>
      <c r="I229" s="311">
        <v>8.6460000000000008</v>
      </c>
      <c r="J229" s="31">
        <v>56</v>
      </c>
      <c r="K229" s="31" t="s">
        <v>98</v>
      </c>
      <c r="L229" s="32" t="s">
        <v>64</v>
      </c>
      <c r="M229" s="31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3"/>
      <c r="T229" s="33"/>
      <c r="U229" s="34" t="s">
        <v>65</v>
      </c>
      <c r="V229" s="312">
        <v>0</v>
      </c>
      <c r="W229" s="313">
        <f t="shared" si="12"/>
        <v>0</v>
      </c>
      <c r="X229" s="35" t="str">
        <f>IFERROR(IF(W229=0,"",ROUNDUP(W229/H229,0)*0.02175),"")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372</v>
      </c>
      <c r="B230" s="53" t="s">
        <v>373</v>
      </c>
      <c r="C230" s="30">
        <v>4301051461</v>
      </c>
      <c r="D230" s="319">
        <v>4680115883604</v>
      </c>
      <c r="E230" s="318"/>
      <c r="F230" s="311">
        <v>0.35</v>
      </c>
      <c r="G230" s="31">
        <v>6</v>
      </c>
      <c r="H230" s="311">
        <v>2.1</v>
      </c>
      <c r="I230" s="311">
        <v>2.3719999999999999</v>
      </c>
      <c r="J230" s="31">
        <v>156</v>
      </c>
      <c r="K230" s="31" t="s">
        <v>63</v>
      </c>
      <c r="L230" s="32" t="s">
        <v>119</v>
      </c>
      <c r="M230" s="31">
        <v>45</v>
      </c>
      <c r="N230" s="594" t="s">
        <v>374</v>
      </c>
      <c r="O230" s="317"/>
      <c r="P230" s="317"/>
      <c r="Q230" s="317"/>
      <c r="R230" s="318"/>
      <c r="S230" s="33"/>
      <c r="T230" s="33"/>
      <c r="U230" s="34" t="s">
        <v>65</v>
      </c>
      <c r="V230" s="312">
        <v>0</v>
      </c>
      <c r="W230" s="31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375</v>
      </c>
      <c r="B231" s="53" t="s">
        <v>376</v>
      </c>
      <c r="C231" s="30">
        <v>4301051485</v>
      </c>
      <c r="D231" s="319">
        <v>4680115883567</v>
      </c>
      <c r="E231" s="318"/>
      <c r="F231" s="311">
        <v>0.35</v>
      </c>
      <c r="G231" s="31">
        <v>6</v>
      </c>
      <c r="H231" s="311">
        <v>2.1</v>
      </c>
      <c r="I231" s="311">
        <v>2.36</v>
      </c>
      <c r="J231" s="31">
        <v>156</v>
      </c>
      <c r="K231" s="31" t="s">
        <v>63</v>
      </c>
      <c r="L231" s="32" t="s">
        <v>64</v>
      </c>
      <c r="M231" s="31">
        <v>40</v>
      </c>
      <c r="N231" s="461" t="s">
        <v>377</v>
      </c>
      <c r="O231" s="317"/>
      <c r="P231" s="317"/>
      <c r="Q231" s="317"/>
      <c r="R231" s="318"/>
      <c r="S231" s="33"/>
      <c r="T231" s="33"/>
      <c r="U231" s="34" t="s">
        <v>65</v>
      </c>
      <c r="V231" s="312">
        <v>0</v>
      </c>
      <c r="W231" s="313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t="16.5" customHeight="1" x14ac:dyDescent="0.25">
      <c r="A232" s="53" t="s">
        <v>378</v>
      </c>
      <c r="B232" s="53" t="s">
        <v>379</v>
      </c>
      <c r="C232" s="30">
        <v>4301051134</v>
      </c>
      <c r="D232" s="319">
        <v>4607091381672</v>
      </c>
      <c r="E232" s="318"/>
      <c r="F232" s="311">
        <v>0.6</v>
      </c>
      <c r="G232" s="31">
        <v>6</v>
      </c>
      <c r="H232" s="311">
        <v>3.6</v>
      </c>
      <c r="I232" s="311">
        <v>3.8759999999999999</v>
      </c>
      <c r="J232" s="31">
        <v>120</v>
      </c>
      <c r="K232" s="31" t="s">
        <v>63</v>
      </c>
      <c r="L232" s="32" t="s">
        <v>64</v>
      </c>
      <c r="M232" s="31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3"/>
      <c r="T232" s="33"/>
      <c r="U232" s="34" t="s">
        <v>65</v>
      </c>
      <c r="V232" s="312">
        <v>0</v>
      </c>
      <c r="W232" s="313">
        <f t="shared" si="12"/>
        <v>0</v>
      </c>
      <c r="X232" s="35" t="str">
        <f>IFERROR(IF(W232=0,"",ROUNDUP(W232/H232,0)*0.00937),"")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4301051130</v>
      </c>
      <c r="D233" s="319">
        <v>4607091387537</v>
      </c>
      <c r="E233" s="318"/>
      <c r="F233" s="311">
        <v>0.45</v>
      </c>
      <c r="G233" s="31">
        <v>6</v>
      </c>
      <c r="H233" s="311">
        <v>2.7</v>
      </c>
      <c r="I233" s="311">
        <v>2.99</v>
      </c>
      <c r="J233" s="31">
        <v>156</v>
      </c>
      <c r="K233" s="31" t="s">
        <v>63</v>
      </c>
      <c r="L233" s="32" t="s">
        <v>64</v>
      </c>
      <c r="M233" s="31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3"/>
      <c r="T233" s="33"/>
      <c r="U233" s="34" t="s">
        <v>65</v>
      </c>
      <c r="V233" s="312">
        <v>0</v>
      </c>
      <c r="W233" s="313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382</v>
      </c>
      <c r="B234" s="53" t="s">
        <v>383</v>
      </c>
      <c r="C234" s="30">
        <v>4301051132</v>
      </c>
      <c r="D234" s="319">
        <v>4607091387513</v>
      </c>
      <c r="E234" s="318"/>
      <c r="F234" s="311">
        <v>0.45</v>
      </c>
      <c r="G234" s="31">
        <v>6</v>
      </c>
      <c r="H234" s="311">
        <v>2.7</v>
      </c>
      <c r="I234" s="311">
        <v>2.9780000000000002</v>
      </c>
      <c r="J234" s="31">
        <v>156</v>
      </c>
      <c r="K234" s="31" t="s">
        <v>63</v>
      </c>
      <c r="L234" s="32" t="s">
        <v>64</v>
      </c>
      <c r="M234" s="31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3"/>
      <c r="T234" s="33"/>
      <c r="U234" s="34" t="s">
        <v>65</v>
      </c>
      <c r="V234" s="312">
        <v>0</v>
      </c>
      <c r="W234" s="313">
        <f t="shared" si="12"/>
        <v>0</v>
      </c>
      <c r="X234" s="35" t="str">
        <f>IFERROR(IF(W234=0,"",ROUNDUP(W234/H234,0)*0.00753),"")</f>
        <v/>
      </c>
      <c r="Y234" s="55"/>
      <c r="Z234" s="56"/>
      <c r="AD234" s="57"/>
      <c r="BA234" s="191" t="s">
        <v>1</v>
      </c>
    </row>
    <row r="235" spans="1:53" ht="27" customHeight="1" x14ac:dyDescent="0.25">
      <c r="A235" s="53" t="s">
        <v>384</v>
      </c>
      <c r="B235" s="53" t="s">
        <v>385</v>
      </c>
      <c r="C235" s="30">
        <v>4301051277</v>
      </c>
      <c r="D235" s="319">
        <v>4680115880511</v>
      </c>
      <c r="E235" s="318"/>
      <c r="F235" s="311">
        <v>0.33</v>
      </c>
      <c r="G235" s="31">
        <v>6</v>
      </c>
      <c r="H235" s="311">
        <v>1.98</v>
      </c>
      <c r="I235" s="311">
        <v>2.1800000000000002</v>
      </c>
      <c r="J235" s="31">
        <v>156</v>
      </c>
      <c r="K235" s="31" t="s">
        <v>63</v>
      </c>
      <c r="L235" s="32" t="s">
        <v>119</v>
      </c>
      <c r="M235" s="31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3"/>
      <c r="T235" s="33"/>
      <c r="U235" s="34" t="s">
        <v>65</v>
      </c>
      <c r="V235" s="312">
        <v>0</v>
      </c>
      <c r="W235" s="313">
        <f t="shared" si="12"/>
        <v>0</v>
      </c>
      <c r="X235" s="35" t="str">
        <f>IFERROR(IF(W235=0,"",ROUNDUP(W235/H235,0)*0.00753),"")</f>
        <v/>
      </c>
      <c r="Y235" s="55"/>
      <c r="Z235" s="56"/>
      <c r="AD235" s="57"/>
      <c r="BA235" s="192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6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6" t="s">
        <v>65</v>
      </c>
      <c r="V237" s="314">
        <f>IFERROR(SUM(V227:V235),"0")</f>
        <v>0</v>
      </c>
      <c r="W237" s="314">
        <f>IFERROR(SUM(W227:W235),"0")</f>
        <v>0</v>
      </c>
      <c r="X237" s="36"/>
      <c r="Y237" s="315"/>
      <c r="Z237" s="315"/>
    </row>
    <row r="238" spans="1:53" ht="14.25" customHeight="1" x14ac:dyDescent="0.25">
      <c r="A238" s="327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7"/>
      <c r="Z238" s="307"/>
    </row>
    <row r="239" spans="1:53" ht="16.5" customHeight="1" x14ac:dyDescent="0.25">
      <c r="A239" s="53" t="s">
        <v>386</v>
      </c>
      <c r="B239" s="53" t="s">
        <v>387</v>
      </c>
      <c r="C239" s="30">
        <v>4301060326</v>
      </c>
      <c r="D239" s="319">
        <v>4607091380880</v>
      </c>
      <c r="E239" s="318"/>
      <c r="F239" s="311">
        <v>1.4</v>
      </c>
      <c r="G239" s="31">
        <v>6</v>
      </c>
      <c r="H239" s="311">
        <v>8.4</v>
      </c>
      <c r="I239" s="311">
        <v>8.9640000000000004</v>
      </c>
      <c r="J239" s="31">
        <v>56</v>
      </c>
      <c r="K239" s="31" t="s">
        <v>98</v>
      </c>
      <c r="L239" s="32" t="s">
        <v>64</v>
      </c>
      <c r="M239" s="31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3"/>
      <c r="T239" s="33"/>
      <c r="U239" s="34" t="s">
        <v>65</v>
      </c>
      <c r="V239" s="312">
        <v>0</v>
      </c>
      <c r="W239" s="313">
        <f>IFERROR(IF(V239="",0,CEILING((V239/$H239),1)*$H239),"")</f>
        <v>0</v>
      </c>
      <c r="X239" s="35" t="str">
        <f>IFERROR(IF(W239=0,"",ROUNDUP(W239/H239,0)*0.02175),"")</f>
        <v/>
      </c>
      <c r="Y239" s="55"/>
      <c r="Z239" s="56"/>
      <c r="AD239" s="57"/>
      <c r="BA239" s="193" t="s">
        <v>1</v>
      </c>
    </row>
    <row r="240" spans="1:53" ht="27" customHeight="1" x14ac:dyDescent="0.25">
      <c r="A240" s="53" t="s">
        <v>388</v>
      </c>
      <c r="B240" s="53" t="s">
        <v>389</v>
      </c>
      <c r="C240" s="30">
        <v>4301060308</v>
      </c>
      <c r="D240" s="319">
        <v>4607091384482</v>
      </c>
      <c r="E240" s="318"/>
      <c r="F240" s="311">
        <v>1.3</v>
      </c>
      <c r="G240" s="31">
        <v>6</v>
      </c>
      <c r="H240" s="311">
        <v>7.8</v>
      </c>
      <c r="I240" s="311">
        <v>8.3640000000000008</v>
      </c>
      <c r="J240" s="31">
        <v>56</v>
      </c>
      <c r="K240" s="31" t="s">
        <v>98</v>
      </c>
      <c r="L240" s="32" t="s">
        <v>64</v>
      </c>
      <c r="M240" s="31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3"/>
      <c r="T240" s="33"/>
      <c r="U240" s="34" t="s">
        <v>65</v>
      </c>
      <c r="V240" s="312">
        <v>0</v>
      </c>
      <c r="W240" s="313">
        <f>IFERROR(IF(V240="",0,CEILING((V240/$H240),1)*$H240),"")</f>
        <v>0</v>
      </c>
      <c r="X240" s="35" t="str">
        <f>IFERROR(IF(W240=0,"",ROUNDUP(W240/H240,0)*0.02175),"")</f>
        <v/>
      </c>
      <c r="Y240" s="55"/>
      <c r="Z240" s="56"/>
      <c r="AD240" s="57"/>
      <c r="BA240" s="194" t="s">
        <v>1</v>
      </c>
    </row>
    <row r="241" spans="1:53" ht="16.5" customHeight="1" x14ac:dyDescent="0.25">
      <c r="A241" s="53" t="s">
        <v>390</v>
      </c>
      <c r="B241" s="53" t="s">
        <v>391</v>
      </c>
      <c r="C241" s="30">
        <v>4301060325</v>
      </c>
      <c r="D241" s="319">
        <v>4607091380897</v>
      </c>
      <c r="E241" s="318"/>
      <c r="F241" s="311">
        <v>1.4</v>
      </c>
      <c r="G241" s="31">
        <v>6</v>
      </c>
      <c r="H241" s="311">
        <v>8.4</v>
      </c>
      <c r="I241" s="311">
        <v>8.9640000000000004</v>
      </c>
      <c r="J241" s="31">
        <v>56</v>
      </c>
      <c r="K241" s="31" t="s">
        <v>98</v>
      </c>
      <c r="L241" s="32" t="s">
        <v>64</v>
      </c>
      <c r="M241" s="31">
        <v>30</v>
      </c>
      <c r="N241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3"/>
      <c r="T241" s="33"/>
      <c r="U241" s="34" t="s">
        <v>65</v>
      </c>
      <c r="V241" s="312">
        <v>0</v>
      </c>
      <c r="W241" s="313">
        <f>IFERROR(IF(V241="",0,CEILING((V241/$H241),1)*$H241),"")</f>
        <v>0</v>
      </c>
      <c r="X241" s="35" t="str">
        <f>IFERROR(IF(W241=0,"",ROUNDUP(W241/H241,0)*0.02175),"")</f>
        <v/>
      </c>
      <c r="Y241" s="55"/>
      <c r="Z241" s="56"/>
      <c r="AD241" s="57"/>
      <c r="BA241" s="195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6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6" t="s">
        <v>65</v>
      </c>
      <c r="V243" s="314">
        <f>IFERROR(SUM(V239:V241),"0")</f>
        <v>0</v>
      </c>
      <c r="W243" s="314">
        <f>IFERROR(SUM(W239:W241),"0")</f>
        <v>0</v>
      </c>
      <c r="X243" s="36"/>
      <c r="Y243" s="315"/>
      <c r="Z243" s="315"/>
    </row>
    <row r="244" spans="1:53" ht="14.25" customHeight="1" x14ac:dyDescent="0.25">
      <c r="A244" s="327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7"/>
      <c r="Z244" s="307"/>
    </row>
    <row r="245" spans="1:53" ht="16.5" customHeight="1" x14ac:dyDescent="0.25">
      <c r="A245" s="53" t="s">
        <v>392</v>
      </c>
      <c r="B245" s="53" t="s">
        <v>393</v>
      </c>
      <c r="C245" s="30">
        <v>4301030232</v>
      </c>
      <c r="D245" s="319">
        <v>4607091388374</v>
      </c>
      <c r="E245" s="318"/>
      <c r="F245" s="311">
        <v>0.38</v>
      </c>
      <c r="G245" s="31">
        <v>8</v>
      </c>
      <c r="H245" s="311">
        <v>3.04</v>
      </c>
      <c r="I245" s="311">
        <v>3.28</v>
      </c>
      <c r="J245" s="31">
        <v>156</v>
      </c>
      <c r="K245" s="31" t="s">
        <v>63</v>
      </c>
      <c r="L245" s="32" t="s">
        <v>84</v>
      </c>
      <c r="M245" s="31">
        <v>180</v>
      </c>
      <c r="N245" s="506" t="s">
        <v>394</v>
      </c>
      <c r="O245" s="317"/>
      <c r="P245" s="317"/>
      <c r="Q245" s="317"/>
      <c r="R245" s="318"/>
      <c r="S245" s="33"/>
      <c r="T245" s="33"/>
      <c r="U245" s="34" t="s">
        <v>65</v>
      </c>
      <c r="V245" s="312">
        <v>0</v>
      </c>
      <c r="W245" s="313">
        <f>IFERROR(IF(V245="",0,CEILING((V245/$H245),1)*$H245),"")</f>
        <v>0</v>
      </c>
      <c r="X245" s="35" t="str">
        <f>IFERROR(IF(W245=0,"",ROUNDUP(W245/H245,0)*0.00753),"")</f>
        <v/>
      </c>
      <c r="Y245" s="55"/>
      <c r="Z245" s="56"/>
      <c r="AD245" s="57"/>
      <c r="BA245" s="196" t="s">
        <v>1</v>
      </c>
    </row>
    <row r="246" spans="1:53" ht="27" customHeight="1" x14ac:dyDescent="0.25">
      <c r="A246" s="53" t="s">
        <v>395</v>
      </c>
      <c r="B246" s="53" t="s">
        <v>396</v>
      </c>
      <c r="C246" s="30">
        <v>4301030235</v>
      </c>
      <c r="D246" s="319">
        <v>4607091388381</v>
      </c>
      <c r="E246" s="318"/>
      <c r="F246" s="311">
        <v>0.38</v>
      </c>
      <c r="G246" s="31">
        <v>8</v>
      </c>
      <c r="H246" s="311">
        <v>3.04</v>
      </c>
      <c r="I246" s="311">
        <v>3.32</v>
      </c>
      <c r="J246" s="31">
        <v>156</v>
      </c>
      <c r="K246" s="31" t="s">
        <v>63</v>
      </c>
      <c r="L246" s="32" t="s">
        <v>84</v>
      </c>
      <c r="M246" s="31">
        <v>180</v>
      </c>
      <c r="N246" s="618" t="s">
        <v>397</v>
      </c>
      <c r="O246" s="317"/>
      <c r="P246" s="317"/>
      <c r="Q246" s="317"/>
      <c r="R246" s="318"/>
      <c r="S246" s="33"/>
      <c r="T246" s="33"/>
      <c r="U246" s="34" t="s">
        <v>65</v>
      </c>
      <c r="V246" s="312">
        <v>0</v>
      </c>
      <c r="W246" s="313">
        <f>IFERROR(IF(V246="",0,CEILING((V246/$H246),1)*$H246),"")</f>
        <v>0</v>
      </c>
      <c r="X246" s="35" t="str">
        <f>IFERROR(IF(W246=0,"",ROUNDUP(W246/H246,0)*0.00753),"")</f>
        <v/>
      </c>
      <c r="Y246" s="55"/>
      <c r="Z246" s="56"/>
      <c r="AD246" s="57"/>
      <c r="BA246" s="197" t="s">
        <v>1</v>
      </c>
    </row>
    <row r="247" spans="1:53" ht="27" customHeight="1" x14ac:dyDescent="0.25">
      <c r="A247" s="53" t="s">
        <v>398</v>
      </c>
      <c r="B247" s="53" t="s">
        <v>399</v>
      </c>
      <c r="C247" s="30">
        <v>4301030233</v>
      </c>
      <c r="D247" s="319">
        <v>4607091388404</v>
      </c>
      <c r="E247" s="318"/>
      <c r="F247" s="311">
        <v>0.17</v>
      </c>
      <c r="G247" s="31">
        <v>15</v>
      </c>
      <c r="H247" s="311">
        <v>2.5499999999999998</v>
      </c>
      <c r="I247" s="311">
        <v>2.9</v>
      </c>
      <c r="J247" s="31">
        <v>156</v>
      </c>
      <c r="K247" s="31" t="s">
        <v>63</v>
      </c>
      <c r="L247" s="32" t="s">
        <v>84</v>
      </c>
      <c r="M247" s="31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3"/>
      <c r="T247" s="33"/>
      <c r="U247" s="34" t="s">
        <v>65</v>
      </c>
      <c r="V247" s="312">
        <v>0</v>
      </c>
      <c r="W247" s="313">
        <f>IFERROR(IF(V247="",0,CEILING((V247/$H247),1)*$H247),"")</f>
        <v>0</v>
      </c>
      <c r="X247" s="35" t="str">
        <f>IFERROR(IF(W247=0,"",ROUNDUP(W247/H247,0)*0.00753),"")</f>
        <v/>
      </c>
      <c r="Y247" s="55"/>
      <c r="Z247" s="56"/>
      <c r="AD247" s="57"/>
      <c r="BA247" s="198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6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6" t="s">
        <v>65</v>
      </c>
      <c r="V249" s="314">
        <f>IFERROR(SUM(V245:V247),"0")</f>
        <v>0</v>
      </c>
      <c r="W249" s="314">
        <f>IFERROR(SUM(W245:W247),"0")</f>
        <v>0</v>
      </c>
      <c r="X249" s="36"/>
      <c r="Y249" s="315"/>
      <c r="Z249" s="315"/>
    </row>
    <row r="250" spans="1:53" ht="14.25" customHeight="1" x14ac:dyDescent="0.25">
      <c r="A250" s="327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7"/>
      <c r="Z250" s="307"/>
    </row>
    <row r="251" spans="1:53" ht="16.5" customHeight="1" x14ac:dyDescent="0.25">
      <c r="A251" s="53" t="s">
        <v>401</v>
      </c>
      <c r="B251" s="53" t="s">
        <v>402</v>
      </c>
      <c r="C251" s="30">
        <v>4301180007</v>
      </c>
      <c r="D251" s="319">
        <v>4680115881808</v>
      </c>
      <c r="E251" s="318"/>
      <c r="F251" s="311">
        <v>0.1</v>
      </c>
      <c r="G251" s="31">
        <v>20</v>
      </c>
      <c r="H251" s="311">
        <v>2</v>
      </c>
      <c r="I251" s="311">
        <v>2.2400000000000002</v>
      </c>
      <c r="J251" s="31">
        <v>238</v>
      </c>
      <c r="K251" s="31" t="s">
        <v>403</v>
      </c>
      <c r="L251" s="32" t="s">
        <v>404</v>
      </c>
      <c r="M251" s="31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3"/>
      <c r="T251" s="33"/>
      <c r="U251" s="34" t="s">
        <v>65</v>
      </c>
      <c r="V251" s="312">
        <v>0</v>
      </c>
      <c r="W251" s="313">
        <f>IFERROR(IF(V251="",0,CEILING((V251/$H251),1)*$H251),"")</f>
        <v>0</v>
      </c>
      <c r="X251" s="35" t="str">
        <f>IFERROR(IF(W251=0,"",ROUNDUP(W251/H251,0)*0.00474),"")</f>
        <v/>
      </c>
      <c r="Y251" s="55"/>
      <c r="Z251" s="56"/>
      <c r="AD251" s="57"/>
      <c r="BA251" s="199" t="s">
        <v>1</v>
      </c>
    </row>
    <row r="252" spans="1:53" ht="27" customHeight="1" x14ac:dyDescent="0.25">
      <c r="A252" s="53" t="s">
        <v>405</v>
      </c>
      <c r="B252" s="53" t="s">
        <v>406</v>
      </c>
      <c r="C252" s="30">
        <v>4301180006</v>
      </c>
      <c r="D252" s="319">
        <v>4680115881822</v>
      </c>
      <c r="E252" s="318"/>
      <c r="F252" s="311">
        <v>0.1</v>
      </c>
      <c r="G252" s="31">
        <v>20</v>
      </c>
      <c r="H252" s="311">
        <v>2</v>
      </c>
      <c r="I252" s="311">
        <v>2.2400000000000002</v>
      </c>
      <c r="J252" s="31">
        <v>238</v>
      </c>
      <c r="K252" s="31" t="s">
        <v>403</v>
      </c>
      <c r="L252" s="32" t="s">
        <v>404</v>
      </c>
      <c r="M252" s="31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3"/>
      <c r="T252" s="33"/>
      <c r="U252" s="34" t="s">
        <v>65</v>
      </c>
      <c r="V252" s="312">
        <v>0</v>
      </c>
      <c r="W252" s="313">
        <f>IFERROR(IF(V252="",0,CEILING((V252/$H252),1)*$H252),"")</f>
        <v>0</v>
      </c>
      <c r="X252" s="35" t="str">
        <f>IFERROR(IF(W252=0,"",ROUNDUP(W252/H252,0)*0.00474),"")</f>
        <v/>
      </c>
      <c r="Y252" s="55"/>
      <c r="Z252" s="56"/>
      <c r="AD252" s="57"/>
      <c r="BA252" s="200" t="s">
        <v>1</v>
      </c>
    </row>
    <row r="253" spans="1:53" ht="27" customHeight="1" x14ac:dyDescent="0.25">
      <c r="A253" s="53" t="s">
        <v>407</v>
      </c>
      <c r="B253" s="53" t="s">
        <v>408</v>
      </c>
      <c r="C253" s="30">
        <v>4301180001</v>
      </c>
      <c r="D253" s="319">
        <v>4680115880016</v>
      </c>
      <c r="E253" s="318"/>
      <c r="F253" s="311">
        <v>0.1</v>
      </c>
      <c r="G253" s="31">
        <v>20</v>
      </c>
      <c r="H253" s="311">
        <v>2</v>
      </c>
      <c r="I253" s="311">
        <v>2.2400000000000002</v>
      </c>
      <c r="J253" s="31">
        <v>238</v>
      </c>
      <c r="K253" s="31" t="s">
        <v>403</v>
      </c>
      <c r="L253" s="32" t="s">
        <v>404</v>
      </c>
      <c r="M253" s="31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3"/>
      <c r="T253" s="33"/>
      <c r="U253" s="34" t="s">
        <v>65</v>
      </c>
      <c r="V253" s="312">
        <v>0</v>
      </c>
      <c r="W253" s="313">
        <f>IFERROR(IF(V253="",0,CEILING((V253/$H253),1)*$H253),"")</f>
        <v>0</v>
      </c>
      <c r="X253" s="35" t="str">
        <f>IFERROR(IF(W253=0,"",ROUNDUP(W253/H253,0)*0.00474),"")</f>
        <v/>
      </c>
      <c r="Y253" s="55"/>
      <c r="Z253" s="56"/>
      <c r="AD253" s="57"/>
      <c r="BA253" s="201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6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6" t="s">
        <v>65</v>
      </c>
      <c r="V255" s="314">
        <f>IFERROR(SUM(V251:V253),"0")</f>
        <v>0</v>
      </c>
      <c r="W255" s="314">
        <f>IFERROR(SUM(W251:W253),"0")</f>
        <v>0</v>
      </c>
      <c r="X255" s="36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4"/>
      <c r="Z256" s="304"/>
    </row>
    <row r="257" spans="1:53" ht="14.25" customHeight="1" x14ac:dyDescent="0.25">
      <c r="A257" s="327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7"/>
      <c r="Z257" s="307"/>
    </row>
    <row r="258" spans="1:53" ht="27" customHeight="1" x14ac:dyDescent="0.25">
      <c r="A258" s="53" t="s">
        <v>410</v>
      </c>
      <c r="B258" s="53" t="s">
        <v>411</v>
      </c>
      <c r="C258" s="30">
        <v>4301011315</v>
      </c>
      <c r="D258" s="319">
        <v>4607091387421</v>
      </c>
      <c r="E258" s="318"/>
      <c r="F258" s="311">
        <v>1.35</v>
      </c>
      <c r="G258" s="31">
        <v>8</v>
      </c>
      <c r="H258" s="311">
        <v>10.8</v>
      </c>
      <c r="I258" s="311">
        <v>11.28</v>
      </c>
      <c r="J258" s="31">
        <v>56</v>
      </c>
      <c r="K258" s="31" t="s">
        <v>98</v>
      </c>
      <c r="L258" s="32" t="s">
        <v>99</v>
      </c>
      <c r="M258" s="31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3"/>
      <c r="T258" s="33"/>
      <c r="U258" s="34" t="s">
        <v>65</v>
      </c>
      <c r="V258" s="312">
        <v>0</v>
      </c>
      <c r="W258" s="313">
        <f t="shared" ref="W258:W264" si="13">IFERROR(IF(V258="",0,CEILING((V258/$H258),1)*$H258),"")</f>
        <v>0</v>
      </c>
      <c r="X258" s="35" t="str">
        <f>IFERROR(IF(W258=0,"",ROUNDUP(W258/H258,0)*0.02175),"")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410</v>
      </c>
      <c r="B259" s="53" t="s">
        <v>412</v>
      </c>
      <c r="C259" s="30">
        <v>4301011121</v>
      </c>
      <c r="D259" s="319">
        <v>4607091387421</v>
      </c>
      <c r="E259" s="318"/>
      <c r="F259" s="311">
        <v>1.35</v>
      </c>
      <c r="G259" s="31">
        <v>8</v>
      </c>
      <c r="H259" s="311">
        <v>10.8</v>
      </c>
      <c r="I259" s="311">
        <v>11.28</v>
      </c>
      <c r="J259" s="31">
        <v>48</v>
      </c>
      <c r="K259" s="31" t="s">
        <v>98</v>
      </c>
      <c r="L259" s="32" t="s">
        <v>107</v>
      </c>
      <c r="M259" s="31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3"/>
      <c r="T259" s="33"/>
      <c r="U259" s="34" t="s">
        <v>65</v>
      </c>
      <c r="V259" s="312">
        <v>0</v>
      </c>
      <c r="W259" s="313">
        <f t="shared" si="13"/>
        <v>0</v>
      </c>
      <c r="X259" s="35" t="str">
        <f>IFERROR(IF(W259=0,"",ROUNDUP(W259/H259,0)*0.02039),"")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413</v>
      </c>
      <c r="B260" s="53" t="s">
        <v>414</v>
      </c>
      <c r="C260" s="30">
        <v>4301011396</v>
      </c>
      <c r="D260" s="319">
        <v>4607091387452</v>
      </c>
      <c r="E260" s="318"/>
      <c r="F260" s="311">
        <v>1.35</v>
      </c>
      <c r="G260" s="31">
        <v>8</v>
      </c>
      <c r="H260" s="311">
        <v>10.8</v>
      </c>
      <c r="I260" s="311">
        <v>11.28</v>
      </c>
      <c r="J260" s="31">
        <v>48</v>
      </c>
      <c r="K260" s="31" t="s">
        <v>98</v>
      </c>
      <c r="L260" s="32" t="s">
        <v>107</v>
      </c>
      <c r="M260" s="31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3"/>
      <c r="T260" s="33"/>
      <c r="U260" s="34" t="s">
        <v>65</v>
      </c>
      <c r="V260" s="312">
        <v>0</v>
      </c>
      <c r="W260" s="313">
        <f t="shared" si="13"/>
        <v>0</v>
      </c>
      <c r="X260" s="35" t="str">
        <f>IFERROR(IF(W260=0,"",ROUNDUP(W260/H260,0)*0.02039),"")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413</v>
      </c>
      <c r="B261" s="53" t="s">
        <v>415</v>
      </c>
      <c r="C261" s="30">
        <v>4301011619</v>
      </c>
      <c r="D261" s="319">
        <v>4607091387452</v>
      </c>
      <c r="E261" s="318"/>
      <c r="F261" s="311">
        <v>1.45</v>
      </c>
      <c r="G261" s="31">
        <v>8</v>
      </c>
      <c r="H261" s="311">
        <v>11.6</v>
      </c>
      <c r="I261" s="311">
        <v>12.08</v>
      </c>
      <c r="J261" s="31">
        <v>56</v>
      </c>
      <c r="K261" s="31" t="s">
        <v>98</v>
      </c>
      <c r="L261" s="32" t="s">
        <v>99</v>
      </c>
      <c r="M261" s="31">
        <v>55</v>
      </c>
      <c r="N261" s="629" t="s">
        <v>416</v>
      </c>
      <c r="O261" s="317"/>
      <c r="P261" s="317"/>
      <c r="Q261" s="317"/>
      <c r="R261" s="318"/>
      <c r="S261" s="33"/>
      <c r="T261" s="33"/>
      <c r="U261" s="34" t="s">
        <v>65</v>
      </c>
      <c r="V261" s="312">
        <v>0</v>
      </c>
      <c r="W261" s="313">
        <f t="shared" si="13"/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417</v>
      </c>
      <c r="B262" s="53" t="s">
        <v>418</v>
      </c>
      <c r="C262" s="30">
        <v>4301011313</v>
      </c>
      <c r="D262" s="319">
        <v>4607091385984</v>
      </c>
      <c r="E262" s="318"/>
      <c r="F262" s="311">
        <v>1.35</v>
      </c>
      <c r="G262" s="31">
        <v>8</v>
      </c>
      <c r="H262" s="311">
        <v>10.8</v>
      </c>
      <c r="I262" s="311">
        <v>11.28</v>
      </c>
      <c r="J262" s="31">
        <v>56</v>
      </c>
      <c r="K262" s="31" t="s">
        <v>98</v>
      </c>
      <c r="L262" s="32" t="s">
        <v>99</v>
      </c>
      <c r="M262" s="31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3"/>
      <c r="T262" s="33"/>
      <c r="U262" s="34" t="s">
        <v>65</v>
      </c>
      <c r="V262" s="312">
        <v>0</v>
      </c>
      <c r="W262" s="313">
        <f t="shared" si="13"/>
        <v>0</v>
      </c>
      <c r="X262" s="35" t="str">
        <f>IFERROR(IF(W262=0,"",ROUNDUP(W262/H262,0)*0.02175),"")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419</v>
      </c>
      <c r="B263" s="53" t="s">
        <v>420</v>
      </c>
      <c r="C263" s="30">
        <v>4301011316</v>
      </c>
      <c r="D263" s="319">
        <v>4607091387438</v>
      </c>
      <c r="E263" s="318"/>
      <c r="F263" s="311">
        <v>0.5</v>
      </c>
      <c r="G263" s="31">
        <v>10</v>
      </c>
      <c r="H263" s="311">
        <v>5</v>
      </c>
      <c r="I263" s="311">
        <v>5.24</v>
      </c>
      <c r="J263" s="31">
        <v>120</v>
      </c>
      <c r="K263" s="31" t="s">
        <v>63</v>
      </c>
      <c r="L263" s="32" t="s">
        <v>99</v>
      </c>
      <c r="M263" s="31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3"/>
      <c r="T263" s="33"/>
      <c r="U263" s="34" t="s">
        <v>65</v>
      </c>
      <c r="V263" s="312">
        <v>0</v>
      </c>
      <c r="W263" s="313">
        <f t="shared" si="13"/>
        <v>0</v>
      </c>
      <c r="X263" s="35" t="str">
        <f>IFERROR(IF(W263=0,"",ROUNDUP(W263/H263,0)*0.00937),"")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422</v>
      </c>
      <c r="C264" s="30">
        <v>4301011318</v>
      </c>
      <c r="D264" s="319">
        <v>4607091387469</v>
      </c>
      <c r="E264" s="318"/>
      <c r="F264" s="311">
        <v>0.5</v>
      </c>
      <c r="G264" s="31">
        <v>10</v>
      </c>
      <c r="H264" s="311">
        <v>5</v>
      </c>
      <c r="I264" s="311">
        <v>5.21</v>
      </c>
      <c r="J264" s="31">
        <v>120</v>
      </c>
      <c r="K264" s="31" t="s">
        <v>63</v>
      </c>
      <c r="L264" s="32" t="s">
        <v>64</v>
      </c>
      <c r="M264" s="31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3"/>
      <c r="T264" s="33"/>
      <c r="U264" s="34" t="s">
        <v>65</v>
      </c>
      <c r="V264" s="312">
        <v>0</v>
      </c>
      <c r="W264" s="313">
        <f t="shared" si="13"/>
        <v>0</v>
      </c>
      <c r="X264" s="35" t="str">
        <f>IFERROR(IF(W264=0,"",ROUNDUP(W264/H264,0)*0.00937),"")</f>
        <v/>
      </c>
      <c r="Y264" s="55"/>
      <c r="Z264" s="56"/>
      <c r="AD264" s="57"/>
      <c r="BA264" s="208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6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6" t="s">
        <v>65</v>
      </c>
      <c r="V266" s="314">
        <f>IFERROR(SUM(V258:V264),"0")</f>
        <v>0</v>
      </c>
      <c r="W266" s="314">
        <f>IFERROR(SUM(W258:W264),"0")</f>
        <v>0</v>
      </c>
      <c r="X266" s="36"/>
      <c r="Y266" s="315"/>
      <c r="Z266" s="315"/>
    </row>
    <row r="267" spans="1:53" ht="14.25" customHeight="1" x14ac:dyDescent="0.25">
      <c r="A267" s="327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7"/>
      <c r="Z267" s="307"/>
    </row>
    <row r="268" spans="1:53" ht="27" customHeight="1" x14ac:dyDescent="0.25">
      <c r="A268" s="53" t="s">
        <v>423</v>
      </c>
      <c r="B268" s="53" t="s">
        <v>424</v>
      </c>
      <c r="C268" s="30">
        <v>4301031154</v>
      </c>
      <c r="D268" s="319">
        <v>4607091387292</v>
      </c>
      <c r="E268" s="318"/>
      <c r="F268" s="311">
        <v>0.73</v>
      </c>
      <c r="G268" s="31">
        <v>6</v>
      </c>
      <c r="H268" s="311">
        <v>4.38</v>
      </c>
      <c r="I268" s="311">
        <v>4.6399999999999997</v>
      </c>
      <c r="J268" s="31">
        <v>156</v>
      </c>
      <c r="K268" s="31" t="s">
        <v>63</v>
      </c>
      <c r="L268" s="32" t="s">
        <v>64</v>
      </c>
      <c r="M268" s="31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3"/>
      <c r="T268" s="33"/>
      <c r="U268" s="34" t="s">
        <v>65</v>
      </c>
      <c r="V268" s="312">
        <v>0</v>
      </c>
      <c r="W268" s="313">
        <f>IFERROR(IF(V268="",0,CEILING((V268/$H268),1)*$H268),"")</f>
        <v>0</v>
      </c>
      <c r="X268" s="35" t="str">
        <f>IFERROR(IF(W268=0,"",ROUNDUP(W268/H268,0)*0.00753),"")</f>
        <v/>
      </c>
      <c r="Y268" s="55"/>
      <c r="Z268" s="56"/>
      <c r="AD268" s="57"/>
      <c r="BA268" s="209" t="s">
        <v>1</v>
      </c>
    </row>
    <row r="269" spans="1:53" ht="27" customHeight="1" x14ac:dyDescent="0.25">
      <c r="A269" s="53" t="s">
        <v>425</v>
      </c>
      <c r="B269" s="53" t="s">
        <v>426</v>
      </c>
      <c r="C269" s="30">
        <v>4301031155</v>
      </c>
      <c r="D269" s="319">
        <v>4607091387315</v>
      </c>
      <c r="E269" s="318"/>
      <c r="F269" s="311">
        <v>0.7</v>
      </c>
      <c r="G269" s="31">
        <v>4</v>
      </c>
      <c r="H269" s="311">
        <v>2.8</v>
      </c>
      <c r="I269" s="311">
        <v>3.048</v>
      </c>
      <c r="J269" s="31">
        <v>156</v>
      </c>
      <c r="K269" s="31" t="s">
        <v>63</v>
      </c>
      <c r="L269" s="32" t="s">
        <v>64</v>
      </c>
      <c r="M269" s="31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3"/>
      <c r="T269" s="33"/>
      <c r="U269" s="34" t="s">
        <v>65</v>
      </c>
      <c r="V269" s="312">
        <v>0</v>
      </c>
      <c r="W269" s="313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10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6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6" t="s">
        <v>65</v>
      </c>
      <c r="V271" s="314">
        <f>IFERROR(SUM(V268:V269),"0")</f>
        <v>0</v>
      </c>
      <c r="W271" s="314">
        <f>IFERROR(SUM(W268:W269),"0")</f>
        <v>0</v>
      </c>
      <c r="X271" s="36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4"/>
      <c r="Z272" s="304"/>
    </row>
    <row r="273" spans="1:53" ht="14.25" customHeight="1" x14ac:dyDescent="0.25">
      <c r="A273" s="327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7"/>
      <c r="Z273" s="307"/>
    </row>
    <row r="274" spans="1:53" ht="27" customHeight="1" x14ac:dyDescent="0.25">
      <c r="A274" s="53" t="s">
        <v>428</v>
      </c>
      <c r="B274" s="53" t="s">
        <v>429</v>
      </c>
      <c r="C274" s="30">
        <v>4301031066</v>
      </c>
      <c r="D274" s="319">
        <v>4607091383836</v>
      </c>
      <c r="E274" s="318"/>
      <c r="F274" s="311">
        <v>0.3</v>
      </c>
      <c r="G274" s="31">
        <v>6</v>
      </c>
      <c r="H274" s="311">
        <v>1.8</v>
      </c>
      <c r="I274" s="311">
        <v>2.048</v>
      </c>
      <c r="J274" s="31">
        <v>156</v>
      </c>
      <c r="K274" s="31" t="s">
        <v>63</v>
      </c>
      <c r="L274" s="32" t="s">
        <v>64</v>
      </c>
      <c r="M274" s="31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3"/>
      <c r="T274" s="33"/>
      <c r="U274" s="34" t="s">
        <v>65</v>
      </c>
      <c r="V274" s="312">
        <v>0</v>
      </c>
      <c r="W274" s="313">
        <f>IFERROR(IF(V274="",0,CEILING((V274/$H274),1)*$H274),"")</f>
        <v>0</v>
      </c>
      <c r="X274" s="35" t="str">
        <f>IFERROR(IF(W274=0,"",ROUNDUP(W274/H274,0)*0.00753),"")</f>
        <v/>
      </c>
      <c r="Y274" s="55"/>
      <c r="Z274" s="56"/>
      <c r="AD274" s="57"/>
      <c r="BA274" s="211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6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6" t="s">
        <v>65</v>
      </c>
      <c r="V276" s="314">
        <f>IFERROR(SUM(V274:V274),"0")</f>
        <v>0</v>
      </c>
      <c r="W276" s="314">
        <f>IFERROR(SUM(W274:W274),"0")</f>
        <v>0</v>
      </c>
      <c r="X276" s="36"/>
      <c r="Y276" s="315"/>
      <c r="Z276" s="315"/>
    </row>
    <row r="277" spans="1:53" ht="14.25" customHeight="1" x14ac:dyDescent="0.25">
      <c r="A277" s="327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7"/>
      <c r="Z277" s="307"/>
    </row>
    <row r="278" spans="1:53" ht="27" customHeight="1" x14ac:dyDescent="0.25">
      <c r="A278" s="53" t="s">
        <v>430</v>
      </c>
      <c r="B278" s="53" t="s">
        <v>431</v>
      </c>
      <c r="C278" s="30">
        <v>4301051142</v>
      </c>
      <c r="D278" s="319">
        <v>4607091387919</v>
      </c>
      <c r="E278" s="318"/>
      <c r="F278" s="311">
        <v>1.35</v>
      </c>
      <c r="G278" s="31">
        <v>6</v>
      </c>
      <c r="H278" s="311">
        <v>8.1</v>
      </c>
      <c r="I278" s="311">
        <v>8.6639999999999997</v>
      </c>
      <c r="J278" s="31">
        <v>56</v>
      </c>
      <c r="K278" s="31" t="s">
        <v>98</v>
      </c>
      <c r="L278" s="32" t="s">
        <v>64</v>
      </c>
      <c r="M278" s="31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3"/>
      <c r="T278" s="33"/>
      <c r="U278" s="34" t="s">
        <v>65</v>
      </c>
      <c r="V278" s="312">
        <v>0</v>
      </c>
      <c r="W278" s="313">
        <f>IFERROR(IF(V278="",0,CEILING((V278/$H278),1)*$H278),"")</f>
        <v>0</v>
      </c>
      <c r="X278" s="35" t="str">
        <f>IFERROR(IF(W278=0,"",ROUNDUP(W278/H278,0)*0.02175),"")</f>
        <v/>
      </c>
      <c r="Y278" s="55"/>
      <c r="Z278" s="56"/>
      <c r="AD278" s="57"/>
      <c r="BA278" s="212" t="s">
        <v>1</v>
      </c>
    </row>
    <row r="279" spans="1:53" ht="27" customHeight="1" x14ac:dyDescent="0.25">
      <c r="A279" s="53" t="s">
        <v>432</v>
      </c>
      <c r="B279" s="53" t="s">
        <v>433</v>
      </c>
      <c r="C279" s="30">
        <v>4301051109</v>
      </c>
      <c r="D279" s="319">
        <v>4607091383942</v>
      </c>
      <c r="E279" s="318"/>
      <c r="F279" s="311">
        <v>0.42</v>
      </c>
      <c r="G279" s="31">
        <v>6</v>
      </c>
      <c r="H279" s="311">
        <v>2.52</v>
      </c>
      <c r="I279" s="311">
        <v>2.7919999999999998</v>
      </c>
      <c r="J279" s="31">
        <v>156</v>
      </c>
      <c r="K279" s="31" t="s">
        <v>63</v>
      </c>
      <c r="L279" s="32" t="s">
        <v>119</v>
      </c>
      <c r="M279" s="31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3"/>
      <c r="T279" s="33"/>
      <c r="U279" s="34" t="s">
        <v>65</v>
      </c>
      <c r="V279" s="312">
        <v>0</v>
      </c>
      <c r="W279" s="31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3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6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6" t="s">
        <v>65</v>
      </c>
      <c r="V281" s="314">
        <f>IFERROR(SUM(V278:V279),"0")</f>
        <v>0</v>
      </c>
      <c r="W281" s="314">
        <f>IFERROR(SUM(W278:W279),"0")</f>
        <v>0</v>
      </c>
      <c r="X281" s="36"/>
      <c r="Y281" s="315"/>
      <c r="Z281" s="315"/>
    </row>
    <row r="282" spans="1:53" ht="14.25" customHeight="1" x14ac:dyDescent="0.25">
      <c r="A282" s="327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7"/>
      <c r="Z282" s="307"/>
    </row>
    <row r="283" spans="1:53" ht="27" customHeight="1" x14ac:dyDescent="0.25">
      <c r="A283" s="53" t="s">
        <v>434</v>
      </c>
      <c r="B283" s="53" t="s">
        <v>435</v>
      </c>
      <c r="C283" s="30">
        <v>4301060324</v>
      </c>
      <c r="D283" s="319">
        <v>4607091388831</v>
      </c>
      <c r="E283" s="318"/>
      <c r="F283" s="311">
        <v>0.38</v>
      </c>
      <c r="G283" s="31">
        <v>6</v>
      </c>
      <c r="H283" s="311">
        <v>2.2799999999999998</v>
      </c>
      <c r="I283" s="311">
        <v>2.552</v>
      </c>
      <c r="J283" s="31">
        <v>156</v>
      </c>
      <c r="K283" s="31" t="s">
        <v>63</v>
      </c>
      <c r="L283" s="32" t="s">
        <v>64</v>
      </c>
      <c r="M283" s="31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3"/>
      <c r="T283" s="33"/>
      <c r="U283" s="34" t="s">
        <v>65</v>
      </c>
      <c r="V283" s="312">
        <v>0</v>
      </c>
      <c r="W283" s="31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4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6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6" t="s">
        <v>65</v>
      </c>
      <c r="V285" s="314">
        <f>IFERROR(SUM(V283:V283),"0")</f>
        <v>0</v>
      </c>
      <c r="W285" s="314">
        <f>IFERROR(SUM(W283:W283),"0")</f>
        <v>0</v>
      </c>
      <c r="X285" s="36"/>
      <c r="Y285" s="315"/>
      <c r="Z285" s="315"/>
    </row>
    <row r="286" spans="1:53" ht="14.25" customHeight="1" x14ac:dyDescent="0.25">
      <c r="A286" s="327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7"/>
      <c r="Z286" s="307"/>
    </row>
    <row r="287" spans="1:53" ht="27" customHeight="1" x14ac:dyDescent="0.25">
      <c r="A287" s="53" t="s">
        <v>436</v>
      </c>
      <c r="B287" s="53" t="s">
        <v>437</v>
      </c>
      <c r="C287" s="30">
        <v>4301032015</v>
      </c>
      <c r="D287" s="319">
        <v>4607091383102</v>
      </c>
      <c r="E287" s="318"/>
      <c r="F287" s="311">
        <v>0.17</v>
      </c>
      <c r="G287" s="31">
        <v>15</v>
      </c>
      <c r="H287" s="311">
        <v>2.5499999999999998</v>
      </c>
      <c r="I287" s="311">
        <v>2.9750000000000001</v>
      </c>
      <c r="J287" s="31">
        <v>156</v>
      </c>
      <c r="K287" s="31" t="s">
        <v>63</v>
      </c>
      <c r="L287" s="32" t="s">
        <v>84</v>
      </c>
      <c r="M287" s="31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3"/>
      <c r="T287" s="33"/>
      <c r="U287" s="34" t="s">
        <v>65</v>
      </c>
      <c r="V287" s="312">
        <v>0</v>
      </c>
      <c r="W287" s="313">
        <f>IFERROR(IF(V287="",0,CEILING((V287/$H287),1)*$H287),"")</f>
        <v>0</v>
      </c>
      <c r="X287" s="35" t="str">
        <f>IFERROR(IF(W287=0,"",ROUNDUP(W287/H287,0)*0.00753),"")</f>
        <v/>
      </c>
      <c r="Y287" s="55"/>
      <c r="Z287" s="56"/>
      <c r="AD287" s="57"/>
      <c r="BA287" s="215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6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6" t="s">
        <v>65</v>
      </c>
      <c r="V289" s="314">
        <f>IFERROR(SUM(V287:V287),"0")</f>
        <v>0</v>
      </c>
      <c r="W289" s="314">
        <f>IFERROR(SUM(W287:W287),"0")</f>
        <v>0</v>
      </c>
      <c r="X289" s="36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7"/>
      <c r="Z290" s="47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4"/>
      <c r="Z291" s="304"/>
    </row>
    <row r="292" spans="1:53" ht="14.25" customHeight="1" x14ac:dyDescent="0.25">
      <c r="A292" s="327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7"/>
      <c r="Z292" s="307"/>
    </row>
    <row r="293" spans="1:53" ht="27" customHeight="1" x14ac:dyDescent="0.25">
      <c r="A293" s="53" t="s">
        <v>440</v>
      </c>
      <c r="B293" s="53" t="s">
        <v>441</v>
      </c>
      <c r="C293" s="30">
        <v>4301011339</v>
      </c>
      <c r="D293" s="319">
        <v>4607091383997</v>
      </c>
      <c r="E293" s="318"/>
      <c r="F293" s="311">
        <v>2.5</v>
      </c>
      <c r="G293" s="31">
        <v>6</v>
      </c>
      <c r="H293" s="311">
        <v>15</v>
      </c>
      <c r="I293" s="31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3"/>
      <c r="T293" s="33"/>
      <c r="U293" s="34" t="s">
        <v>65</v>
      </c>
      <c r="V293" s="312">
        <v>0</v>
      </c>
      <c r="W293" s="313">
        <f t="shared" ref="W293:W300" si="14">IFERROR(IF(V293="",0,CEILING((V293/$H293),1)*$H293),"")</f>
        <v>0</v>
      </c>
      <c r="X293" s="35" t="str">
        <f>IFERROR(IF(W293=0,"",ROUNDUP(W293/H293,0)*0.02175),"")</f>
        <v/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440</v>
      </c>
      <c r="B294" s="53" t="s">
        <v>442</v>
      </c>
      <c r="C294" s="30">
        <v>4301011239</v>
      </c>
      <c r="D294" s="319">
        <v>4607091383997</v>
      </c>
      <c r="E294" s="318"/>
      <c r="F294" s="311">
        <v>2.5</v>
      </c>
      <c r="G294" s="31">
        <v>6</v>
      </c>
      <c r="H294" s="311">
        <v>15</v>
      </c>
      <c r="I294" s="311">
        <v>15.48</v>
      </c>
      <c r="J294" s="31">
        <v>48</v>
      </c>
      <c r="K294" s="31" t="s">
        <v>98</v>
      </c>
      <c r="L294" s="32" t="s">
        <v>107</v>
      </c>
      <c r="M294" s="31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3"/>
      <c r="T294" s="33"/>
      <c r="U294" s="34" t="s">
        <v>65</v>
      </c>
      <c r="V294" s="312">
        <v>0</v>
      </c>
      <c r="W294" s="31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customHeight="1" x14ac:dyDescent="0.25">
      <c r="A295" s="53" t="s">
        <v>443</v>
      </c>
      <c r="B295" s="53" t="s">
        <v>444</v>
      </c>
      <c r="C295" s="30">
        <v>4301011326</v>
      </c>
      <c r="D295" s="319">
        <v>4607091384130</v>
      </c>
      <c r="E295" s="318"/>
      <c r="F295" s="311">
        <v>2.5</v>
      </c>
      <c r="G295" s="31">
        <v>6</v>
      </c>
      <c r="H295" s="311">
        <v>15</v>
      </c>
      <c r="I295" s="311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3"/>
      <c r="T295" s="33"/>
      <c r="U295" s="34" t="s">
        <v>65</v>
      </c>
      <c r="V295" s="312">
        <v>0</v>
      </c>
      <c r="W295" s="313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443</v>
      </c>
      <c r="B296" s="53" t="s">
        <v>445</v>
      </c>
      <c r="C296" s="30">
        <v>4301011240</v>
      </c>
      <c r="D296" s="319">
        <v>4607091384130</v>
      </c>
      <c r="E296" s="318"/>
      <c r="F296" s="311">
        <v>2.5</v>
      </c>
      <c r="G296" s="31">
        <v>6</v>
      </c>
      <c r="H296" s="311">
        <v>15</v>
      </c>
      <c r="I296" s="311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3"/>
      <c r="T296" s="33"/>
      <c r="U296" s="34" t="s">
        <v>65</v>
      </c>
      <c r="V296" s="312">
        <v>0</v>
      </c>
      <c r="W296" s="313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16.5" customHeight="1" x14ac:dyDescent="0.25">
      <c r="A297" s="53" t="s">
        <v>446</v>
      </c>
      <c r="B297" s="53" t="s">
        <v>447</v>
      </c>
      <c r="C297" s="30">
        <v>4301011330</v>
      </c>
      <c r="D297" s="319">
        <v>4607091384147</v>
      </c>
      <c r="E297" s="318"/>
      <c r="F297" s="311">
        <v>2.5</v>
      </c>
      <c r="G297" s="31">
        <v>6</v>
      </c>
      <c r="H297" s="311">
        <v>15</v>
      </c>
      <c r="I297" s="311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3"/>
      <c r="T297" s="33"/>
      <c r="U297" s="34" t="s">
        <v>65</v>
      </c>
      <c r="V297" s="312">
        <v>0</v>
      </c>
      <c r="W297" s="313">
        <f t="shared" si="14"/>
        <v>0</v>
      </c>
      <c r="X297" s="35" t="str">
        <f>IFERROR(IF(W297=0,"",ROUNDUP(W297/H297,0)*0.02175),"")</f>
        <v/>
      </c>
      <c r="Y297" s="55"/>
      <c r="Z297" s="56"/>
      <c r="AD297" s="57"/>
      <c r="BA297" s="220" t="s">
        <v>1</v>
      </c>
    </row>
    <row r="298" spans="1:53" ht="16.5" customHeight="1" x14ac:dyDescent="0.25">
      <c r="A298" s="53" t="s">
        <v>446</v>
      </c>
      <c r="B298" s="53" t="s">
        <v>448</v>
      </c>
      <c r="C298" s="30">
        <v>4301011238</v>
      </c>
      <c r="D298" s="319">
        <v>4607091384147</v>
      </c>
      <c r="E298" s="318"/>
      <c r="F298" s="311">
        <v>2.5</v>
      </c>
      <c r="G298" s="31">
        <v>6</v>
      </c>
      <c r="H298" s="311">
        <v>15</v>
      </c>
      <c r="I298" s="311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1" t="s">
        <v>449</v>
      </c>
      <c r="O298" s="317"/>
      <c r="P298" s="317"/>
      <c r="Q298" s="317"/>
      <c r="R298" s="318"/>
      <c r="S298" s="33"/>
      <c r="T298" s="33"/>
      <c r="U298" s="34" t="s">
        <v>65</v>
      </c>
      <c r="V298" s="312">
        <v>1000</v>
      </c>
      <c r="W298" s="313">
        <f t="shared" si="14"/>
        <v>1005</v>
      </c>
      <c r="X298" s="35">
        <f>IFERROR(IF(W298=0,"",ROUNDUP(W298/H298,0)*0.02039),"")</f>
        <v>1.3661299999999998</v>
      </c>
      <c r="Y298" s="55"/>
      <c r="Z298" s="56"/>
      <c r="AD298" s="57"/>
      <c r="BA298" s="221" t="s">
        <v>1</v>
      </c>
    </row>
    <row r="299" spans="1:53" ht="27" customHeight="1" x14ac:dyDescent="0.25">
      <c r="A299" s="53" t="s">
        <v>450</v>
      </c>
      <c r="B299" s="53" t="s">
        <v>451</v>
      </c>
      <c r="C299" s="30">
        <v>4301011327</v>
      </c>
      <c r="D299" s="319">
        <v>4607091384154</v>
      </c>
      <c r="E299" s="318"/>
      <c r="F299" s="311">
        <v>0.5</v>
      </c>
      <c r="G299" s="31">
        <v>10</v>
      </c>
      <c r="H299" s="311">
        <v>5</v>
      </c>
      <c r="I299" s="311">
        <v>5.21</v>
      </c>
      <c r="J299" s="31">
        <v>120</v>
      </c>
      <c r="K299" s="31" t="s">
        <v>63</v>
      </c>
      <c r="L299" s="32" t="s">
        <v>64</v>
      </c>
      <c r="M299" s="31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3"/>
      <c r="T299" s="33"/>
      <c r="U299" s="34" t="s">
        <v>65</v>
      </c>
      <c r="V299" s="312">
        <v>0</v>
      </c>
      <c r="W299" s="313">
        <f t="shared" si="14"/>
        <v>0</v>
      </c>
      <c r="X299" s="35" t="str">
        <f>IFERROR(IF(W299=0,"",ROUNDUP(W299/H299,0)*0.00937),"")</f>
        <v/>
      </c>
      <c r="Y299" s="55"/>
      <c r="Z299" s="56"/>
      <c r="AD299" s="57"/>
      <c r="BA299" s="222" t="s">
        <v>1</v>
      </c>
    </row>
    <row r="300" spans="1:53" ht="27" customHeight="1" x14ac:dyDescent="0.25">
      <c r="A300" s="53" t="s">
        <v>452</v>
      </c>
      <c r="B300" s="53" t="s">
        <v>453</v>
      </c>
      <c r="C300" s="30">
        <v>4301011332</v>
      </c>
      <c r="D300" s="319">
        <v>4607091384161</v>
      </c>
      <c r="E300" s="318"/>
      <c r="F300" s="311">
        <v>0.5</v>
      </c>
      <c r="G300" s="31">
        <v>10</v>
      </c>
      <c r="H300" s="311">
        <v>5</v>
      </c>
      <c r="I300" s="311">
        <v>5.21</v>
      </c>
      <c r="J300" s="31">
        <v>120</v>
      </c>
      <c r="K300" s="31" t="s">
        <v>63</v>
      </c>
      <c r="L300" s="32" t="s">
        <v>64</v>
      </c>
      <c r="M300" s="31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3"/>
      <c r="T300" s="33"/>
      <c r="U300" s="34" t="s">
        <v>65</v>
      </c>
      <c r="V300" s="312">
        <v>0</v>
      </c>
      <c r="W300" s="313">
        <f t="shared" si="14"/>
        <v>0</v>
      </c>
      <c r="X300" s="35" t="str">
        <f>IFERROR(IF(W300=0,"",ROUNDUP(W300/H300,0)*0.00937),"")</f>
        <v/>
      </c>
      <c r="Y300" s="55"/>
      <c r="Z300" s="56"/>
      <c r="AD300" s="57"/>
      <c r="BA300" s="223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6" t="s">
        <v>67</v>
      </c>
      <c r="V301" s="314">
        <f>IFERROR(V293/H293,"0")+IFERROR(V294/H294,"0")+IFERROR(V295/H295,"0")+IFERROR(V296/H296,"0")+IFERROR(V297/H297,"0")+IFERROR(V298/H298,"0")+IFERROR(V299/H299,"0")+IFERROR(V300/H300,"0")</f>
        <v>66.666666666666671</v>
      </c>
      <c r="W301" s="314">
        <f>IFERROR(W293/H293,"0")+IFERROR(W294/H294,"0")+IFERROR(W295/H295,"0")+IFERROR(W296/H296,"0")+IFERROR(W297/H297,"0")+IFERROR(W298/H298,"0")+IFERROR(W299/H299,"0")+IFERROR(W300/H300,"0")</f>
        <v>67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1.3661299999999998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6" t="s">
        <v>65</v>
      </c>
      <c r="V302" s="314">
        <f>IFERROR(SUM(V293:V300),"0")</f>
        <v>1000</v>
      </c>
      <c r="W302" s="314">
        <f>IFERROR(SUM(W293:W300),"0")</f>
        <v>1005</v>
      </c>
      <c r="X302" s="36"/>
      <c r="Y302" s="315"/>
      <c r="Z302" s="315"/>
    </row>
    <row r="303" spans="1:53" ht="14.25" customHeight="1" x14ac:dyDescent="0.25">
      <c r="A303" s="327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7"/>
      <c r="Z303" s="307"/>
    </row>
    <row r="304" spans="1:53" ht="27" customHeight="1" x14ac:dyDescent="0.25">
      <c r="A304" s="53" t="s">
        <v>454</v>
      </c>
      <c r="B304" s="53" t="s">
        <v>455</v>
      </c>
      <c r="C304" s="30">
        <v>4301020178</v>
      </c>
      <c r="D304" s="319">
        <v>4607091383980</v>
      </c>
      <c r="E304" s="318"/>
      <c r="F304" s="311">
        <v>2.5</v>
      </c>
      <c r="G304" s="31">
        <v>6</v>
      </c>
      <c r="H304" s="311">
        <v>15</v>
      </c>
      <c r="I304" s="311">
        <v>15.48</v>
      </c>
      <c r="J304" s="31">
        <v>48</v>
      </c>
      <c r="K304" s="31" t="s">
        <v>98</v>
      </c>
      <c r="L304" s="32" t="s">
        <v>99</v>
      </c>
      <c r="M304" s="31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3"/>
      <c r="T304" s="33"/>
      <c r="U304" s="34" t="s">
        <v>65</v>
      </c>
      <c r="V304" s="312">
        <v>0</v>
      </c>
      <c r="W304" s="313">
        <f>IFERROR(IF(V304="",0,CEILING((V304/$H304),1)*$H304),"")</f>
        <v>0</v>
      </c>
      <c r="X304" s="35" t="str">
        <f>IFERROR(IF(W304=0,"",ROUNDUP(W304/H304,0)*0.02175),"")</f>
        <v/>
      </c>
      <c r="Y304" s="55"/>
      <c r="Z304" s="56"/>
      <c r="AD304" s="57"/>
      <c r="BA304" s="224" t="s">
        <v>1</v>
      </c>
    </row>
    <row r="305" spans="1:53" ht="16.5" customHeight="1" x14ac:dyDescent="0.25">
      <c r="A305" s="53" t="s">
        <v>456</v>
      </c>
      <c r="B305" s="53" t="s">
        <v>457</v>
      </c>
      <c r="C305" s="30">
        <v>4301020270</v>
      </c>
      <c r="D305" s="319">
        <v>4680115883314</v>
      </c>
      <c r="E305" s="318"/>
      <c r="F305" s="311">
        <v>1.35</v>
      </c>
      <c r="G305" s="31">
        <v>8</v>
      </c>
      <c r="H305" s="311">
        <v>10.8</v>
      </c>
      <c r="I305" s="311">
        <v>11.28</v>
      </c>
      <c r="J305" s="31">
        <v>56</v>
      </c>
      <c r="K305" s="31" t="s">
        <v>98</v>
      </c>
      <c r="L305" s="32" t="s">
        <v>119</v>
      </c>
      <c r="M305" s="31">
        <v>50</v>
      </c>
      <c r="N305" s="428" t="s">
        <v>458</v>
      </c>
      <c r="O305" s="317"/>
      <c r="P305" s="317"/>
      <c r="Q305" s="317"/>
      <c r="R305" s="318"/>
      <c r="S305" s="33"/>
      <c r="T305" s="33"/>
      <c r="U305" s="34" t="s">
        <v>65</v>
      </c>
      <c r="V305" s="312">
        <v>0</v>
      </c>
      <c r="W305" s="313">
        <f>IFERROR(IF(V305="",0,CEILING((V305/$H305),1)*$H305),"")</f>
        <v>0</v>
      </c>
      <c r="X305" s="35" t="str">
        <f>IFERROR(IF(W305=0,"",ROUNDUP(W305/H305,0)*0.02175),"")</f>
        <v/>
      </c>
      <c r="Y305" s="55"/>
      <c r="Z305" s="56"/>
      <c r="AD305" s="57"/>
      <c r="BA305" s="225" t="s">
        <v>1</v>
      </c>
    </row>
    <row r="306" spans="1:53" ht="27" customHeight="1" x14ac:dyDescent="0.25">
      <c r="A306" s="53" t="s">
        <v>459</v>
      </c>
      <c r="B306" s="53" t="s">
        <v>460</v>
      </c>
      <c r="C306" s="30">
        <v>4301020179</v>
      </c>
      <c r="D306" s="319">
        <v>4607091384178</v>
      </c>
      <c r="E306" s="318"/>
      <c r="F306" s="311">
        <v>0.4</v>
      </c>
      <c r="G306" s="31">
        <v>10</v>
      </c>
      <c r="H306" s="311">
        <v>4</v>
      </c>
      <c r="I306" s="311">
        <v>4.24</v>
      </c>
      <c r="J306" s="31">
        <v>120</v>
      </c>
      <c r="K306" s="31" t="s">
        <v>63</v>
      </c>
      <c r="L306" s="32" t="s">
        <v>99</v>
      </c>
      <c r="M306" s="31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3"/>
      <c r="T306" s="33"/>
      <c r="U306" s="34" t="s">
        <v>65</v>
      </c>
      <c r="V306" s="312">
        <v>0</v>
      </c>
      <c r="W306" s="313">
        <f>IFERROR(IF(V306="",0,CEILING((V306/$H306),1)*$H306),"")</f>
        <v>0</v>
      </c>
      <c r="X306" s="35" t="str">
        <f>IFERROR(IF(W306=0,"",ROUNDUP(W306/H306,0)*0.00937),"")</f>
        <v/>
      </c>
      <c r="Y306" s="55"/>
      <c r="Z306" s="56"/>
      <c r="AD306" s="57"/>
      <c r="BA306" s="226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6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6" t="s">
        <v>65</v>
      </c>
      <c r="V308" s="314">
        <f>IFERROR(SUM(V304:V306),"0")</f>
        <v>0</v>
      </c>
      <c r="W308" s="314">
        <f>IFERROR(SUM(W304:W306),"0")</f>
        <v>0</v>
      </c>
      <c r="X308" s="36"/>
      <c r="Y308" s="315"/>
      <c r="Z308" s="315"/>
    </row>
    <row r="309" spans="1:53" ht="14.25" customHeight="1" x14ac:dyDescent="0.25">
      <c r="A309" s="327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7"/>
      <c r="Z309" s="307"/>
    </row>
    <row r="310" spans="1:53" ht="27" customHeight="1" x14ac:dyDescent="0.25">
      <c r="A310" s="53" t="s">
        <v>461</v>
      </c>
      <c r="B310" s="53" t="s">
        <v>462</v>
      </c>
      <c r="C310" s="30">
        <v>4301051298</v>
      </c>
      <c r="D310" s="319">
        <v>4607091384260</v>
      </c>
      <c r="E310" s="318"/>
      <c r="F310" s="311">
        <v>1.3</v>
      </c>
      <c r="G310" s="31">
        <v>6</v>
      </c>
      <c r="H310" s="311">
        <v>7.8</v>
      </c>
      <c r="I310" s="311">
        <v>8.3640000000000008</v>
      </c>
      <c r="J310" s="31">
        <v>56</v>
      </c>
      <c r="K310" s="31" t="s">
        <v>98</v>
      </c>
      <c r="L310" s="32" t="s">
        <v>64</v>
      </c>
      <c r="M310" s="31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3"/>
      <c r="T310" s="33"/>
      <c r="U310" s="34" t="s">
        <v>65</v>
      </c>
      <c r="V310" s="312">
        <v>0</v>
      </c>
      <c r="W310" s="313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7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6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6" t="s">
        <v>65</v>
      </c>
      <c r="V312" s="314">
        <f>IFERROR(SUM(V310:V310),"0")</f>
        <v>0</v>
      </c>
      <c r="W312" s="314">
        <f>IFERROR(SUM(W310:W310),"0")</f>
        <v>0</v>
      </c>
      <c r="X312" s="36"/>
      <c r="Y312" s="315"/>
      <c r="Z312" s="315"/>
    </row>
    <row r="313" spans="1:53" ht="14.25" customHeight="1" x14ac:dyDescent="0.25">
      <c r="A313" s="327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7"/>
      <c r="Z313" s="307"/>
    </row>
    <row r="314" spans="1:53" ht="16.5" customHeight="1" x14ac:dyDescent="0.25">
      <c r="A314" s="53" t="s">
        <v>463</v>
      </c>
      <c r="B314" s="53" t="s">
        <v>464</v>
      </c>
      <c r="C314" s="30">
        <v>4301060314</v>
      </c>
      <c r="D314" s="319">
        <v>4607091384673</v>
      </c>
      <c r="E314" s="318"/>
      <c r="F314" s="311">
        <v>1.3</v>
      </c>
      <c r="G314" s="31">
        <v>6</v>
      </c>
      <c r="H314" s="311">
        <v>7.8</v>
      </c>
      <c r="I314" s="311">
        <v>8.3640000000000008</v>
      </c>
      <c r="J314" s="31">
        <v>56</v>
      </c>
      <c r="K314" s="31" t="s">
        <v>98</v>
      </c>
      <c r="L314" s="32" t="s">
        <v>64</v>
      </c>
      <c r="M314" s="31">
        <v>30</v>
      </c>
      <c r="N314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3"/>
      <c r="T314" s="33"/>
      <c r="U314" s="34" t="s">
        <v>65</v>
      </c>
      <c r="V314" s="312">
        <v>0</v>
      </c>
      <c r="W314" s="313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28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6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6" t="s">
        <v>65</v>
      </c>
      <c r="V316" s="314">
        <f>IFERROR(SUM(V314:V314),"0")</f>
        <v>0</v>
      </c>
      <c r="W316" s="314">
        <f>IFERROR(SUM(W314:W314),"0")</f>
        <v>0</v>
      </c>
      <c r="X316" s="36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4"/>
      <c r="Z317" s="304"/>
    </row>
    <row r="318" spans="1:53" ht="14.25" customHeight="1" x14ac:dyDescent="0.25">
      <c r="A318" s="327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7"/>
      <c r="Z318" s="307"/>
    </row>
    <row r="319" spans="1:53" ht="27" customHeight="1" x14ac:dyDescent="0.25">
      <c r="A319" s="53" t="s">
        <v>466</v>
      </c>
      <c r="B319" s="53" t="s">
        <v>467</v>
      </c>
      <c r="C319" s="30">
        <v>4301011324</v>
      </c>
      <c r="D319" s="319">
        <v>4607091384185</v>
      </c>
      <c r="E319" s="318"/>
      <c r="F319" s="311">
        <v>0.8</v>
      </c>
      <c r="G319" s="31">
        <v>15</v>
      </c>
      <c r="H319" s="311">
        <v>12</v>
      </c>
      <c r="I319" s="311">
        <v>12.48</v>
      </c>
      <c r="J319" s="31">
        <v>56</v>
      </c>
      <c r="K319" s="31" t="s">
        <v>98</v>
      </c>
      <c r="L319" s="32" t="s">
        <v>64</v>
      </c>
      <c r="M319" s="31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3"/>
      <c r="T319" s="33"/>
      <c r="U319" s="34" t="s">
        <v>65</v>
      </c>
      <c r="V319" s="312">
        <v>0</v>
      </c>
      <c r="W319" s="313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29" t="s">
        <v>1</v>
      </c>
    </row>
    <row r="320" spans="1:53" ht="27" customHeight="1" x14ac:dyDescent="0.25">
      <c r="A320" s="53" t="s">
        <v>468</v>
      </c>
      <c r="B320" s="53" t="s">
        <v>469</v>
      </c>
      <c r="C320" s="30">
        <v>4301011312</v>
      </c>
      <c r="D320" s="319">
        <v>4607091384192</v>
      </c>
      <c r="E320" s="318"/>
      <c r="F320" s="311">
        <v>1.8</v>
      </c>
      <c r="G320" s="31">
        <v>6</v>
      </c>
      <c r="H320" s="311">
        <v>10.8</v>
      </c>
      <c r="I320" s="311">
        <v>11.28</v>
      </c>
      <c r="J320" s="31">
        <v>56</v>
      </c>
      <c r="K320" s="31" t="s">
        <v>98</v>
      </c>
      <c r="L320" s="32" t="s">
        <v>99</v>
      </c>
      <c r="M320" s="31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3"/>
      <c r="T320" s="33"/>
      <c r="U320" s="34" t="s">
        <v>65</v>
      </c>
      <c r="V320" s="312">
        <v>0</v>
      </c>
      <c r="W320" s="313">
        <f>IFERROR(IF(V320="",0,CEILING((V320/$H320),1)*$H320),"")</f>
        <v>0</v>
      </c>
      <c r="X320" s="35" t="str">
        <f>IFERROR(IF(W320=0,"",ROUNDUP(W320/H320,0)*0.02175),"")</f>
        <v/>
      </c>
      <c r="Y320" s="55"/>
      <c r="Z320" s="56"/>
      <c r="AD320" s="57"/>
      <c r="BA320" s="230" t="s">
        <v>1</v>
      </c>
    </row>
    <row r="321" spans="1:53" ht="27" customHeight="1" x14ac:dyDescent="0.25">
      <c r="A321" s="53" t="s">
        <v>470</v>
      </c>
      <c r="B321" s="53" t="s">
        <v>471</v>
      </c>
      <c r="C321" s="30">
        <v>4301011483</v>
      </c>
      <c r="D321" s="319">
        <v>4680115881907</v>
      </c>
      <c r="E321" s="318"/>
      <c r="F321" s="311">
        <v>1.8</v>
      </c>
      <c r="G321" s="31">
        <v>6</v>
      </c>
      <c r="H321" s="311">
        <v>10.8</v>
      </c>
      <c r="I321" s="311">
        <v>11.28</v>
      </c>
      <c r="J321" s="31">
        <v>56</v>
      </c>
      <c r="K321" s="31" t="s">
        <v>98</v>
      </c>
      <c r="L321" s="32" t="s">
        <v>64</v>
      </c>
      <c r="M321" s="31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3"/>
      <c r="T321" s="33"/>
      <c r="U321" s="34" t="s">
        <v>65</v>
      </c>
      <c r="V321" s="312">
        <v>0</v>
      </c>
      <c r="W321" s="313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472</v>
      </c>
      <c r="B322" s="53" t="s">
        <v>473</v>
      </c>
      <c r="C322" s="30">
        <v>4301011303</v>
      </c>
      <c r="D322" s="319">
        <v>4607091384680</v>
      </c>
      <c r="E322" s="318"/>
      <c r="F322" s="311">
        <v>0.4</v>
      </c>
      <c r="G322" s="31">
        <v>10</v>
      </c>
      <c r="H322" s="311">
        <v>4</v>
      </c>
      <c r="I322" s="311">
        <v>4.21</v>
      </c>
      <c r="J322" s="31">
        <v>120</v>
      </c>
      <c r="K322" s="31" t="s">
        <v>63</v>
      </c>
      <c r="L322" s="32" t="s">
        <v>64</v>
      </c>
      <c r="M322" s="31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3"/>
      <c r="T322" s="33"/>
      <c r="U322" s="34" t="s">
        <v>65</v>
      </c>
      <c r="V322" s="312">
        <v>0</v>
      </c>
      <c r="W322" s="313">
        <f>IFERROR(IF(V322="",0,CEILING((V322/$H322),1)*$H322),"")</f>
        <v>0</v>
      </c>
      <c r="X322" s="35" t="str">
        <f>IFERROR(IF(W322=0,"",ROUNDUP(W322/H322,0)*0.00937),"")</f>
        <v/>
      </c>
      <c r="Y322" s="55"/>
      <c r="Z322" s="56"/>
      <c r="AD322" s="57"/>
      <c r="BA322" s="232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6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6" t="s">
        <v>65</v>
      </c>
      <c r="V324" s="314">
        <f>IFERROR(SUM(V319:V322),"0")</f>
        <v>0</v>
      </c>
      <c r="W324" s="314">
        <f>IFERROR(SUM(W319:W322),"0")</f>
        <v>0</v>
      </c>
      <c r="X324" s="36"/>
      <c r="Y324" s="315"/>
      <c r="Z324" s="315"/>
    </row>
    <row r="325" spans="1:53" ht="14.25" customHeight="1" x14ac:dyDescent="0.25">
      <c r="A325" s="327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7"/>
      <c r="Z325" s="307"/>
    </row>
    <row r="326" spans="1:53" ht="27" customHeight="1" x14ac:dyDescent="0.25">
      <c r="A326" s="53" t="s">
        <v>474</v>
      </c>
      <c r="B326" s="53" t="s">
        <v>475</v>
      </c>
      <c r="C326" s="30">
        <v>4301031139</v>
      </c>
      <c r="D326" s="319">
        <v>4607091384802</v>
      </c>
      <c r="E326" s="318"/>
      <c r="F326" s="311">
        <v>0.73</v>
      </c>
      <c r="G326" s="31">
        <v>6</v>
      </c>
      <c r="H326" s="311">
        <v>4.38</v>
      </c>
      <c r="I326" s="311">
        <v>4.58</v>
      </c>
      <c r="J326" s="31">
        <v>156</v>
      </c>
      <c r="K326" s="31" t="s">
        <v>63</v>
      </c>
      <c r="L326" s="32" t="s">
        <v>64</v>
      </c>
      <c r="M326" s="31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3"/>
      <c r="T326" s="33"/>
      <c r="U326" s="34" t="s">
        <v>65</v>
      </c>
      <c r="V326" s="312">
        <v>0</v>
      </c>
      <c r="W326" s="313">
        <f>IFERROR(IF(V326="",0,CEILING((V326/$H326),1)*$H326),"")</f>
        <v>0</v>
      </c>
      <c r="X326" s="35" t="str">
        <f>IFERROR(IF(W326=0,"",ROUNDUP(W326/H326,0)*0.00753),"")</f>
        <v/>
      </c>
      <c r="Y326" s="55"/>
      <c r="Z326" s="56"/>
      <c r="AD326" s="57"/>
      <c r="BA326" s="233" t="s">
        <v>1</v>
      </c>
    </row>
    <row r="327" spans="1:53" ht="27" customHeight="1" x14ac:dyDescent="0.25">
      <c r="A327" s="53" t="s">
        <v>476</v>
      </c>
      <c r="B327" s="53" t="s">
        <v>477</v>
      </c>
      <c r="C327" s="30">
        <v>4301031140</v>
      </c>
      <c r="D327" s="319">
        <v>4607091384826</v>
      </c>
      <c r="E327" s="318"/>
      <c r="F327" s="311">
        <v>0.35</v>
      </c>
      <c r="G327" s="31">
        <v>8</v>
      </c>
      <c r="H327" s="311">
        <v>2.8</v>
      </c>
      <c r="I327" s="311">
        <v>2.9</v>
      </c>
      <c r="J327" s="31">
        <v>234</v>
      </c>
      <c r="K327" s="31" t="s">
        <v>168</v>
      </c>
      <c r="L327" s="32" t="s">
        <v>64</v>
      </c>
      <c r="M327" s="31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3"/>
      <c r="T327" s="33"/>
      <c r="U327" s="34" t="s">
        <v>65</v>
      </c>
      <c r="V327" s="312">
        <v>0</v>
      </c>
      <c r="W327" s="313">
        <f>IFERROR(IF(V327="",0,CEILING((V327/$H327),1)*$H327),"")</f>
        <v>0</v>
      </c>
      <c r="X327" s="35" t="str">
        <f>IFERROR(IF(W327=0,"",ROUNDUP(W327/H327,0)*0.00502),"")</f>
        <v/>
      </c>
      <c r="Y327" s="55"/>
      <c r="Z327" s="56"/>
      <c r="AD327" s="57"/>
      <c r="BA327" s="234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6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6" t="s">
        <v>65</v>
      </c>
      <c r="V329" s="314">
        <f>IFERROR(SUM(V326:V327),"0")</f>
        <v>0</v>
      </c>
      <c r="W329" s="314">
        <f>IFERROR(SUM(W326:W327),"0")</f>
        <v>0</v>
      </c>
      <c r="X329" s="36"/>
      <c r="Y329" s="315"/>
      <c r="Z329" s="315"/>
    </row>
    <row r="330" spans="1:53" ht="14.25" customHeight="1" x14ac:dyDescent="0.25">
      <c r="A330" s="327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7"/>
      <c r="Z330" s="307"/>
    </row>
    <row r="331" spans="1:53" ht="27" customHeight="1" x14ac:dyDescent="0.25">
      <c r="A331" s="53" t="s">
        <v>478</v>
      </c>
      <c r="B331" s="53" t="s">
        <v>479</v>
      </c>
      <c r="C331" s="30">
        <v>4301051303</v>
      </c>
      <c r="D331" s="319">
        <v>4607091384246</v>
      </c>
      <c r="E331" s="318"/>
      <c r="F331" s="311">
        <v>1.3</v>
      </c>
      <c r="G331" s="31">
        <v>6</v>
      </c>
      <c r="H331" s="311">
        <v>7.8</v>
      </c>
      <c r="I331" s="311">
        <v>8.3640000000000008</v>
      </c>
      <c r="J331" s="31">
        <v>56</v>
      </c>
      <c r="K331" s="31" t="s">
        <v>98</v>
      </c>
      <c r="L331" s="32" t="s">
        <v>64</v>
      </c>
      <c r="M331" s="31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3"/>
      <c r="T331" s="33"/>
      <c r="U331" s="34" t="s">
        <v>65</v>
      </c>
      <c r="V331" s="312">
        <v>0</v>
      </c>
      <c r="W331" s="313">
        <f>IFERROR(IF(V331="",0,CEILING((V331/$H331),1)*$H331),"")</f>
        <v>0</v>
      </c>
      <c r="X331" s="35" t="str">
        <f>IFERROR(IF(W331=0,"",ROUNDUP(W331/H331,0)*0.02175),"")</f>
        <v/>
      </c>
      <c r="Y331" s="55"/>
      <c r="Z331" s="56"/>
      <c r="AD331" s="57"/>
      <c r="BA331" s="235" t="s">
        <v>1</v>
      </c>
    </row>
    <row r="332" spans="1:53" ht="27" customHeight="1" x14ac:dyDescent="0.25">
      <c r="A332" s="53" t="s">
        <v>480</v>
      </c>
      <c r="B332" s="53" t="s">
        <v>481</v>
      </c>
      <c r="C332" s="30">
        <v>4301051445</v>
      </c>
      <c r="D332" s="319">
        <v>4680115881976</v>
      </c>
      <c r="E332" s="318"/>
      <c r="F332" s="311">
        <v>1.3</v>
      </c>
      <c r="G332" s="31">
        <v>6</v>
      </c>
      <c r="H332" s="311">
        <v>7.8</v>
      </c>
      <c r="I332" s="311">
        <v>8.2799999999999994</v>
      </c>
      <c r="J332" s="31">
        <v>56</v>
      </c>
      <c r="K332" s="31" t="s">
        <v>98</v>
      </c>
      <c r="L332" s="32" t="s">
        <v>64</v>
      </c>
      <c r="M332" s="31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3"/>
      <c r="T332" s="33"/>
      <c r="U332" s="34" t="s">
        <v>65</v>
      </c>
      <c r="V332" s="312">
        <v>0</v>
      </c>
      <c r="W332" s="313">
        <f>IFERROR(IF(V332="",0,CEILING((V332/$H332),1)*$H332),"")</f>
        <v>0</v>
      </c>
      <c r="X332" s="35" t="str">
        <f>IFERROR(IF(W332=0,"",ROUNDUP(W332/H332,0)*0.02175),"")</f>
        <v/>
      </c>
      <c r="Y332" s="55"/>
      <c r="Z332" s="56"/>
      <c r="AD332" s="57"/>
      <c r="BA332" s="236" t="s">
        <v>1</v>
      </c>
    </row>
    <row r="333" spans="1:53" ht="27" customHeight="1" x14ac:dyDescent="0.25">
      <c r="A333" s="53" t="s">
        <v>482</v>
      </c>
      <c r="B333" s="53" t="s">
        <v>483</v>
      </c>
      <c r="C333" s="30">
        <v>4301051297</v>
      </c>
      <c r="D333" s="319">
        <v>4607091384253</v>
      </c>
      <c r="E333" s="318"/>
      <c r="F333" s="311">
        <v>0.4</v>
      </c>
      <c r="G333" s="31">
        <v>6</v>
      </c>
      <c r="H333" s="311">
        <v>2.4</v>
      </c>
      <c r="I333" s="311">
        <v>2.6840000000000002</v>
      </c>
      <c r="J333" s="31">
        <v>156</v>
      </c>
      <c r="K333" s="31" t="s">
        <v>63</v>
      </c>
      <c r="L333" s="32" t="s">
        <v>64</v>
      </c>
      <c r="M333" s="31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3"/>
      <c r="T333" s="33"/>
      <c r="U333" s="34" t="s">
        <v>65</v>
      </c>
      <c r="V333" s="312">
        <v>0</v>
      </c>
      <c r="W333" s="313">
        <f>IFERROR(IF(V333="",0,CEILING((V333/$H333),1)*$H333),"")</f>
        <v>0</v>
      </c>
      <c r="X333" s="35" t="str">
        <f>IFERROR(IF(W333=0,"",ROUNDUP(W333/H333,0)*0.00753),"")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484</v>
      </c>
      <c r="B334" s="53" t="s">
        <v>485</v>
      </c>
      <c r="C334" s="30">
        <v>4301051444</v>
      </c>
      <c r="D334" s="319">
        <v>4680115881969</v>
      </c>
      <c r="E334" s="318"/>
      <c r="F334" s="311">
        <v>0.4</v>
      </c>
      <c r="G334" s="31">
        <v>6</v>
      </c>
      <c r="H334" s="311">
        <v>2.4</v>
      </c>
      <c r="I334" s="311">
        <v>2.6</v>
      </c>
      <c r="J334" s="31">
        <v>156</v>
      </c>
      <c r="K334" s="31" t="s">
        <v>63</v>
      </c>
      <c r="L334" s="32" t="s">
        <v>64</v>
      </c>
      <c r="M334" s="31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3"/>
      <c r="T334" s="33"/>
      <c r="U334" s="34" t="s">
        <v>65</v>
      </c>
      <c r="V334" s="312">
        <v>0</v>
      </c>
      <c r="W334" s="313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8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6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6" t="s">
        <v>65</v>
      </c>
      <c r="V336" s="314">
        <f>IFERROR(SUM(V331:V334),"0")</f>
        <v>0</v>
      </c>
      <c r="W336" s="314">
        <f>IFERROR(SUM(W331:W334),"0")</f>
        <v>0</v>
      </c>
      <c r="X336" s="36"/>
      <c r="Y336" s="315"/>
      <c r="Z336" s="315"/>
    </row>
    <row r="337" spans="1:53" ht="14.25" customHeight="1" x14ac:dyDescent="0.25">
      <c r="A337" s="327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7"/>
      <c r="Z337" s="307"/>
    </row>
    <row r="338" spans="1:53" ht="27" customHeight="1" x14ac:dyDescent="0.25">
      <c r="A338" s="53" t="s">
        <v>486</v>
      </c>
      <c r="B338" s="53" t="s">
        <v>487</v>
      </c>
      <c r="C338" s="30">
        <v>4301060322</v>
      </c>
      <c r="D338" s="319">
        <v>4607091389357</v>
      </c>
      <c r="E338" s="318"/>
      <c r="F338" s="311">
        <v>1.3</v>
      </c>
      <c r="G338" s="31">
        <v>6</v>
      </c>
      <c r="H338" s="311">
        <v>7.8</v>
      </c>
      <c r="I338" s="311">
        <v>8.2799999999999994</v>
      </c>
      <c r="J338" s="31">
        <v>56</v>
      </c>
      <c r="K338" s="31" t="s">
        <v>98</v>
      </c>
      <c r="L338" s="32" t="s">
        <v>64</v>
      </c>
      <c r="M338" s="31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3"/>
      <c r="T338" s="33"/>
      <c r="U338" s="34" t="s">
        <v>65</v>
      </c>
      <c r="V338" s="312">
        <v>0</v>
      </c>
      <c r="W338" s="313">
        <f>IFERROR(IF(V338="",0,CEILING((V338/$H338),1)*$H338),"")</f>
        <v>0</v>
      </c>
      <c r="X338" s="35" t="str">
        <f>IFERROR(IF(W338=0,"",ROUNDUP(W338/H338,0)*0.02175),"")</f>
        <v/>
      </c>
      <c r="Y338" s="55"/>
      <c r="Z338" s="56"/>
      <c r="AD338" s="57"/>
      <c r="BA338" s="239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6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6" t="s">
        <v>65</v>
      </c>
      <c r="V340" s="314">
        <f>IFERROR(SUM(V338:V338),"0")</f>
        <v>0</v>
      </c>
      <c r="W340" s="314">
        <f>IFERROR(SUM(W338:W338),"0")</f>
        <v>0</v>
      </c>
      <c r="X340" s="36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7"/>
      <c r="Z341" s="47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4"/>
      <c r="Z342" s="304"/>
    </row>
    <row r="343" spans="1:53" ht="14.25" customHeight="1" x14ac:dyDescent="0.25">
      <c r="A343" s="327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7"/>
      <c r="Z343" s="307"/>
    </row>
    <row r="344" spans="1:53" ht="27" customHeight="1" x14ac:dyDescent="0.25">
      <c r="A344" s="53" t="s">
        <v>490</v>
      </c>
      <c r="B344" s="53" t="s">
        <v>491</v>
      </c>
      <c r="C344" s="30">
        <v>4301011428</v>
      </c>
      <c r="D344" s="319">
        <v>4607091389708</v>
      </c>
      <c r="E344" s="318"/>
      <c r="F344" s="311">
        <v>0.45</v>
      </c>
      <c r="G344" s="31">
        <v>6</v>
      </c>
      <c r="H344" s="311">
        <v>2.7</v>
      </c>
      <c r="I344" s="311">
        <v>2.9</v>
      </c>
      <c r="J344" s="31">
        <v>156</v>
      </c>
      <c r="K344" s="31" t="s">
        <v>63</v>
      </c>
      <c r="L344" s="32" t="s">
        <v>99</v>
      </c>
      <c r="M344" s="31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3"/>
      <c r="T344" s="33"/>
      <c r="U344" s="34" t="s">
        <v>65</v>
      </c>
      <c r="V344" s="312">
        <v>0</v>
      </c>
      <c r="W344" s="313">
        <f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40" t="s">
        <v>1</v>
      </c>
    </row>
    <row r="345" spans="1:53" ht="27" customHeight="1" x14ac:dyDescent="0.25">
      <c r="A345" s="53" t="s">
        <v>492</v>
      </c>
      <c r="B345" s="53" t="s">
        <v>493</v>
      </c>
      <c r="C345" s="30">
        <v>4301011427</v>
      </c>
      <c r="D345" s="319">
        <v>4607091389692</v>
      </c>
      <c r="E345" s="318"/>
      <c r="F345" s="311">
        <v>0.45</v>
      </c>
      <c r="G345" s="31">
        <v>6</v>
      </c>
      <c r="H345" s="311">
        <v>2.7</v>
      </c>
      <c r="I345" s="311">
        <v>2.9</v>
      </c>
      <c r="J345" s="31">
        <v>156</v>
      </c>
      <c r="K345" s="31" t="s">
        <v>63</v>
      </c>
      <c r="L345" s="32" t="s">
        <v>99</v>
      </c>
      <c r="M345" s="31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3"/>
      <c r="T345" s="33"/>
      <c r="U345" s="34" t="s">
        <v>65</v>
      </c>
      <c r="V345" s="312">
        <v>0</v>
      </c>
      <c r="W345" s="313">
        <f>IFERROR(IF(V345="",0,CEILING((V345/$H345),1)*$H345),"")</f>
        <v>0</v>
      </c>
      <c r="X345" s="35" t="str">
        <f>IFERROR(IF(W345=0,"",ROUNDUP(W345/H345,0)*0.00753),"")</f>
        <v/>
      </c>
      <c r="Y345" s="55"/>
      <c r="Z345" s="56"/>
      <c r="AD345" s="57"/>
      <c r="BA345" s="241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6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6" t="s">
        <v>65</v>
      </c>
      <c r="V347" s="314">
        <f>IFERROR(SUM(V344:V345),"0")</f>
        <v>0</v>
      </c>
      <c r="W347" s="314">
        <f>IFERROR(SUM(W344:W345),"0")</f>
        <v>0</v>
      </c>
      <c r="X347" s="36"/>
      <c r="Y347" s="315"/>
      <c r="Z347" s="315"/>
    </row>
    <row r="348" spans="1:53" ht="14.25" customHeight="1" x14ac:dyDescent="0.25">
      <c r="A348" s="327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7"/>
      <c r="Z348" s="307"/>
    </row>
    <row r="349" spans="1:53" ht="27" customHeight="1" x14ac:dyDescent="0.25">
      <c r="A349" s="53" t="s">
        <v>494</v>
      </c>
      <c r="B349" s="53" t="s">
        <v>495</v>
      </c>
      <c r="C349" s="30">
        <v>4301031177</v>
      </c>
      <c r="D349" s="319">
        <v>4607091389753</v>
      </c>
      <c r="E349" s="318"/>
      <c r="F349" s="311">
        <v>0.7</v>
      </c>
      <c r="G349" s="31">
        <v>6</v>
      </c>
      <c r="H349" s="311">
        <v>4.2</v>
      </c>
      <c r="I349" s="311">
        <v>4.43</v>
      </c>
      <c r="J349" s="31">
        <v>156</v>
      </c>
      <c r="K349" s="31" t="s">
        <v>63</v>
      </c>
      <c r="L349" s="32" t="s">
        <v>64</v>
      </c>
      <c r="M349" s="31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3"/>
      <c r="T349" s="33"/>
      <c r="U349" s="34" t="s">
        <v>65</v>
      </c>
      <c r="V349" s="312">
        <v>0</v>
      </c>
      <c r="W349" s="313">
        <f t="shared" ref="W349:W361" si="15">IFERROR(IF(V349="",0,CEILING((V349/$H349),1)*$H349),"")</f>
        <v>0</v>
      </c>
      <c r="X349" s="35" t="str">
        <f>IFERROR(IF(W349=0,"",ROUNDUP(W349/H349,0)*0.00753),"")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496</v>
      </c>
      <c r="B350" s="53" t="s">
        <v>497</v>
      </c>
      <c r="C350" s="30">
        <v>4301031174</v>
      </c>
      <c r="D350" s="319">
        <v>4607091389760</v>
      </c>
      <c r="E350" s="318"/>
      <c r="F350" s="311">
        <v>0.7</v>
      </c>
      <c r="G350" s="31">
        <v>6</v>
      </c>
      <c r="H350" s="311">
        <v>4.2</v>
      </c>
      <c r="I350" s="311">
        <v>4.43</v>
      </c>
      <c r="J350" s="31">
        <v>156</v>
      </c>
      <c r="K350" s="31" t="s">
        <v>63</v>
      </c>
      <c r="L350" s="32" t="s">
        <v>64</v>
      </c>
      <c r="M350" s="31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3"/>
      <c r="T350" s="33"/>
      <c r="U350" s="34" t="s">
        <v>65</v>
      </c>
      <c r="V350" s="312">
        <v>0</v>
      </c>
      <c r="W350" s="313">
        <f t="shared" si="15"/>
        <v>0</v>
      </c>
      <c r="X350" s="35" t="str">
        <f>IFERROR(IF(W350=0,"",ROUNDUP(W350/H350,0)*0.00753),"")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498</v>
      </c>
      <c r="B351" s="53" t="s">
        <v>499</v>
      </c>
      <c r="C351" s="30">
        <v>4301031175</v>
      </c>
      <c r="D351" s="319">
        <v>4607091389746</v>
      </c>
      <c r="E351" s="318"/>
      <c r="F351" s="311">
        <v>0.7</v>
      </c>
      <c r="G351" s="31">
        <v>6</v>
      </c>
      <c r="H351" s="311">
        <v>4.2</v>
      </c>
      <c r="I351" s="311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3"/>
      <c r="T351" s="33"/>
      <c r="U351" s="34" t="s">
        <v>65</v>
      </c>
      <c r="V351" s="312">
        <v>0</v>
      </c>
      <c r="W351" s="313">
        <f t="shared" si="15"/>
        <v>0</v>
      </c>
      <c r="X351" s="35" t="str">
        <f>IFERROR(IF(W351=0,"",ROUNDUP(W351/H351,0)*0.00753),"")</f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500</v>
      </c>
      <c r="B352" s="53" t="s">
        <v>501</v>
      </c>
      <c r="C352" s="30">
        <v>4301031236</v>
      </c>
      <c r="D352" s="319">
        <v>4680115882928</v>
      </c>
      <c r="E352" s="318"/>
      <c r="F352" s="311">
        <v>0.28000000000000003</v>
      </c>
      <c r="G352" s="31">
        <v>6</v>
      </c>
      <c r="H352" s="311">
        <v>1.68</v>
      </c>
      <c r="I352" s="311">
        <v>2.6</v>
      </c>
      <c r="J352" s="31">
        <v>156</v>
      </c>
      <c r="K352" s="31" t="s">
        <v>63</v>
      </c>
      <c r="L352" s="32" t="s">
        <v>64</v>
      </c>
      <c r="M352" s="31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3"/>
      <c r="T352" s="33"/>
      <c r="U352" s="34" t="s">
        <v>65</v>
      </c>
      <c r="V352" s="312">
        <v>0</v>
      </c>
      <c r="W352" s="313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502</v>
      </c>
      <c r="B353" s="53" t="s">
        <v>503</v>
      </c>
      <c r="C353" s="30">
        <v>4301031257</v>
      </c>
      <c r="D353" s="319">
        <v>4680115883147</v>
      </c>
      <c r="E353" s="318"/>
      <c r="F353" s="311">
        <v>0.28000000000000003</v>
      </c>
      <c r="G353" s="31">
        <v>6</v>
      </c>
      <c r="H353" s="311">
        <v>1.68</v>
      </c>
      <c r="I353" s="311">
        <v>1.81</v>
      </c>
      <c r="J353" s="31">
        <v>234</v>
      </c>
      <c r="K353" s="31" t="s">
        <v>168</v>
      </c>
      <c r="L353" s="32" t="s">
        <v>64</v>
      </c>
      <c r="M353" s="31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3"/>
      <c r="T353" s="33"/>
      <c r="U353" s="34" t="s">
        <v>65</v>
      </c>
      <c r="V353" s="312">
        <v>0</v>
      </c>
      <c r="W353" s="313">
        <f t="shared" si="15"/>
        <v>0</v>
      </c>
      <c r="X353" s="35" t="str">
        <f t="shared" ref="X353:X361" si="16">IFERROR(IF(W353=0,"",ROUNDUP(W353/H353,0)*0.00502),"")</f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504</v>
      </c>
      <c r="B354" s="53" t="s">
        <v>505</v>
      </c>
      <c r="C354" s="30">
        <v>4301031178</v>
      </c>
      <c r="D354" s="319">
        <v>4607091384338</v>
      </c>
      <c r="E354" s="318"/>
      <c r="F354" s="311">
        <v>0.35</v>
      </c>
      <c r="G354" s="31">
        <v>6</v>
      </c>
      <c r="H354" s="311">
        <v>2.1</v>
      </c>
      <c r="I354" s="311">
        <v>2.23</v>
      </c>
      <c r="J354" s="31">
        <v>234</v>
      </c>
      <c r="K354" s="31" t="s">
        <v>168</v>
      </c>
      <c r="L354" s="32" t="s">
        <v>64</v>
      </c>
      <c r="M354" s="31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3"/>
      <c r="T354" s="33"/>
      <c r="U354" s="34" t="s">
        <v>65</v>
      </c>
      <c r="V354" s="312">
        <v>0</v>
      </c>
      <c r="W354" s="31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37.5" customHeight="1" x14ac:dyDescent="0.25">
      <c r="A355" s="53" t="s">
        <v>506</v>
      </c>
      <c r="B355" s="53" t="s">
        <v>507</v>
      </c>
      <c r="C355" s="30">
        <v>4301031254</v>
      </c>
      <c r="D355" s="319">
        <v>4680115883154</v>
      </c>
      <c r="E355" s="318"/>
      <c r="F355" s="311">
        <v>0.28000000000000003</v>
      </c>
      <c r="G355" s="31">
        <v>6</v>
      </c>
      <c r="H355" s="311">
        <v>1.68</v>
      </c>
      <c r="I355" s="311">
        <v>1.81</v>
      </c>
      <c r="J355" s="31">
        <v>234</v>
      </c>
      <c r="K355" s="31" t="s">
        <v>168</v>
      </c>
      <c r="L355" s="32" t="s">
        <v>64</v>
      </c>
      <c r="M355" s="31">
        <v>45</v>
      </c>
      <c r="N355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3"/>
      <c r="T355" s="33"/>
      <c r="U355" s="34" t="s">
        <v>65</v>
      </c>
      <c r="V355" s="312">
        <v>0</v>
      </c>
      <c r="W355" s="31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37.5" customHeight="1" x14ac:dyDescent="0.25">
      <c r="A356" s="53" t="s">
        <v>508</v>
      </c>
      <c r="B356" s="53" t="s">
        <v>509</v>
      </c>
      <c r="C356" s="30">
        <v>4301031171</v>
      </c>
      <c r="D356" s="319">
        <v>4607091389524</v>
      </c>
      <c r="E356" s="318"/>
      <c r="F356" s="311">
        <v>0.35</v>
      </c>
      <c r="G356" s="31">
        <v>6</v>
      </c>
      <c r="H356" s="311">
        <v>2.1</v>
      </c>
      <c r="I356" s="311">
        <v>2.23</v>
      </c>
      <c r="J356" s="31">
        <v>234</v>
      </c>
      <c r="K356" s="31" t="s">
        <v>168</v>
      </c>
      <c r="L356" s="32" t="s">
        <v>64</v>
      </c>
      <c r="M356" s="31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3"/>
      <c r="T356" s="33"/>
      <c r="U356" s="34" t="s">
        <v>65</v>
      </c>
      <c r="V356" s="312">
        <v>0</v>
      </c>
      <c r="W356" s="31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510</v>
      </c>
      <c r="B357" s="53" t="s">
        <v>511</v>
      </c>
      <c r="C357" s="30">
        <v>4301031258</v>
      </c>
      <c r="D357" s="319">
        <v>4680115883161</v>
      </c>
      <c r="E357" s="318"/>
      <c r="F357" s="311">
        <v>0.28000000000000003</v>
      </c>
      <c r="G357" s="31">
        <v>6</v>
      </c>
      <c r="H357" s="311">
        <v>1.68</v>
      </c>
      <c r="I357" s="311">
        <v>1.81</v>
      </c>
      <c r="J357" s="31">
        <v>234</v>
      </c>
      <c r="K357" s="31" t="s">
        <v>168</v>
      </c>
      <c r="L357" s="32" t="s">
        <v>64</v>
      </c>
      <c r="M357" s="31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3"/>
      <c r="T357" s="33"/>
      <c r="U357" s="34" t="s">
        <v>65</v>
      </c>
      <c r="V357" s="312">
        <v>0</v>
      </c>
      <c r="W357" s="313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512</v>
      </c>
      <c r="B358" s="53" t="s">
        <v>513</v>
      </c>
      <c r="C358" s="30">
        <v>4301031170</v>
      </c>
      <c r="D358" s="319">
        <v>4607091384345</v>
      </c>
      <c r="E358" s="318"/>
      <c r="F358" s="311">
        <v>0.35</v>
      </c>
      <c r="G358" s="31">
        <v>6</v>
      </c>
      <c r="H358" s="311">
        <v>2.1</v>
      </c>
      <c r="I358" s="311">
        <v>2.23</v>
      </c>
      <c r="J358" s="31">
        <v>234</v>
      </c>
      <c r="K358" s="31" t="s">
        <v>168</v>
      </c>
      <c r="L358" s="32" t="s">
        <v>64</v>
      </c>
      <c r="M358" s="31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3"/>
      <c r="T358" s="33"/>
      <c r="U358" s="34" t="s">
        <v>65</v>
      </c>
      <c r="V358" s="312">
        <v>0</v>
      </c>
      <c r="W358" s="313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514</v>
      </c>
      <c r="B359" s="53" t="s">
        <v>515</v>
      </c>
      <c r="C359" s="30">
        <v>4301031256</v>
      </c>
      <c r="D359" s="319">
        <v>4680115883178</v>
      </c>
      <c r="E359" s="318"/>
      <c r="F359" s="311">
        <v>0.28000000000000003</v>
      </c>
      <c r="G359" s="31">
        <v>6</v>
      </c>
      <c r="H359" s="311">
        <v>1.68</v>
      </c>
      <c r="I359" s="311">
        <v>1.81</v>
      </c>
      <c r="J359" s="31">
        <v>234</v>
      </c>
      <c r="K359" s="31" t="s">
        <v>168</v>
      </c>
      <c r="L359" s="32" t="s">
        <v>64</v>
      </c>
      <c r="M359" s="31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3"/>
      <c r="T359" s="33"/>
      <c r="U359" s="34" t="s">
        <v>65</v>
      </c>
      <c r="V359" s="312">
        <v>0</v>
      </c>
      <c r="W359" s="313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516</v>
      </c>
      <c r="B360" s="53" t="s">
        <v>517</v>
      </c>
      <c r="C360" s="30">
        <v>4301031172</v>
      </c>
      <c r="D360" s="319">
        <v>4607091389531</v>
      </c>
      <c r="E360" s="318"/>
      <c r="F360" s="311">
        <v>0.35</v>
      </c>
      <c r="G360" s="31">
        <v>6</v>
      </c>
      <c r="H360" s="311">
        <v>2.1</v>
      </c>
      <c r="I360" s="311">
        <v>2.23</v>
      </c>
      <c r="J360" s="31">
        <v>234</v>
      </c>
      <c r="K360" s="31" t="s">
        <v>168</v>
      </c>
      <c r="L360" s="32" t="s">
        <v>64</v>
      </c>
      <c r="M360" s="31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3"/>
      <c r="T360" s="33"/>
      <c r="U360" s="34" t="s">
        <v>65</v>
      </c>
      <c r="V360" s="312">
        <v>0</v>
      </c>
      <c r="W360" s="313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518</v>
      </c>
      <c r="B361" s="53" t="s">
        <v>519</v>
      </c>
      <c r="C361" s="30">
        <v>4301031255</v>
      </c>
      <c r="D361" s="319">
        <v>4680115883185</v>
      </c>
      <c r="E361" s="318"/>
      <c r="F361" s="311">
        <v>0.28000000000000003</v>
      </c>
      <c r="G361" s="31">
        <v>6</v>
      </c>
      <c r="H361" s="311">
        <v>1.68</v>
      </c>
      <c r="I361" s="311">
        <v>1.81</v>
      </c>
      <c r="J361" s="31">
        <v>234</v>
      </c>
      <c r="K361" s="31" t="s">
        <v>168</v>
      </c>
      <c r="L361" s="32" t="s">
        <v>64</v>
      </c>
      <c r="M361" s="31">
        <v>45</v>
      </c>
      <c r="N361" s="488" t="s">
        <v>520</v>
      </c>
      <c r="O361" s="317"/>
      <c r="P361" s="317"/>
      <c r="Q361" s="317"/>
      <c r="R361" s="318"/>
      <c r="S361" s="33"/>
      <c r="T361" s="33"/>
      <c r="U361" s="34" t="s">
        <v>65</v>
      </c>
      <c r="V361" s="312">
        <v>0</v>
      </c>
      <c r="W361" s="313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6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6" t="s">
        <v>65</v>
      </c>
      <c r="V363" s="314">
        <f>IFERROR(SUM(V349:V361),"0")</f>
        <v>0</v>
      </c>
      <c r="W363" s="314">
        <f>IFERROR(SUM(W349:W361),"0")</f>
        <v>0</v>
      </c>
      <c r="X363" s="36"/>
      <c r="Y363" s="315"/>
      <c r="Z363" s="315"/>
    </row>
    <row r="364" spans="1:53" ht="14.25" customHeight="1" x14ac:dyDescent="0.25">
      <c r="A364" s="327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7"/>
      <c r="Z364" s="307"/>
    </row>
    <row r="365" spans="1:53" ht="27" customHeight="1" x14ac:dyDescent="0.25">
      <c r="A365" s="53" t="s">
        <v>521</v>
      </c>
      <c r="B365" s="53" t="s">
        <v>522</v>
      </c>
      <c r="C365" s="30">
        <v>4301051258</v>
      </c>
      <c r="D365" s="319">
        <v>4607091389685</v>
      </c>
      <c r="E365" s="318"/>
      <c r="F365" s="311">
        <v>1.3</v>
      </c>
      <c r="G365" s="31">
        <v>6</v>
      </c>
      <c r="H365" s="311">
        <v>7.8</v>
      </c>
      <c r="I365" s="311">
        <v>8.3460000000000001</v>
      </c>
      <c r="J365" s="31">
        <v>56</v>
      </c>
      <c r="K365" s="31" t="s">
        <v>98</v>
      </c>
      <c r="L365" s="32" t="s">
        <v>119</v>
      </c>
      <c r="M365" s="31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3"/>
      <c r="T365" s="33"/>
      <c r="U365" s="34" t="s">
        <v>65</v>
      </c>
      <c r="V365" s="312">
        <v>0</v>
      </c>
      <c r="W365" s="313">
        <f>IFERROR(IF(V365="",0,CEILING((V365/$H365),1)*$H365),"")</f>
        <v>0</v>
      </c>
      <c r="X365" s="35" t="str">
        <f>IFERROR(IF(W365=0,"",ROUNDUP(W365/H365,0)*0.02175),"")</f>
        <v/>
      </c>
      <c r="Y365" s="55"/>
      <c r="Z365" s="56"/>
      <c r="AD365" s="57"/>
      <c r="BA365" s="255" t="s">
        <v>1</v>
      </c>
    </row>
    <row r="366" spans="1:53" ht="27" customHeight="1" x14ac:dyDescent="0.25">
      <c r="A366" s="53" t="s">
        <v>523</v>
      </c>
      <c r="B366" s="53" t="s">
        <v>524</v>
      </c>
      <c r="C366" s="30">
        <v>4301051431</v>
      </c>
      <c r="D366" s="319">
        <v>4607091389654</v>
      </c>
      <c r="E366" s="318"/>
      <c r="F366" s="311">
        <v>0.33</v>
      </c>
      <c r="G366" s="31">
        <v>6</v>
      </c>
      <c r="H366" s="311">
        <v>1.98</v>
      </c>
      <c r="I366" s="311">
        <v>2.258</v>
      </c>
      <c r="J366" s="31">
        <v>156</v>
      </c>
      <c r="K366" s="31" t="s">
        <v>63</v>
      </c>
      <c r="L366" s="32" t="s">
        <v>119</v>
      </c>
      <c r="M366" s="31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3"/>
      <c r="T366" s="33"/>
      <c r="U366" s="34" t="s">
        <v>65</v>
      </c>
      <c r="V366" s="312">
        <v>0</v>
      </c>
      <c r="W366" s="313">
        <f>IFERROR(IF(V366="",0,CEILING((V366/$H366),1)*$H366),"")</f>
        <v>0</v>
      </c>
      <c r="X366" s="35" t="str">
        <f>IFERROR(IF(W366=0,"",ROUNDUP(W366/H366,0)*0.00753),"")</f>
        <v/>
      </c>
      <c r="Y366" s="55"/>
      <c r="Z366" s="56"/>
      <c r="AD366" s="57"/>
      <c r="BA366" s="256" t="s">
        <v>1</v>
      </c>
    </row>
    <row r="367" spans="1:53" ht="27" customHeight="1" x14ac:dyDescent="0.25">
      <c r="A367" s="53" t="s">
        <v>525</v>
      </c>
      <c r="B367" s="53" t="s">
        <v>526</v>
      </c>
      <c r="C367" s="30">
        <v>4301051284</v>
      </c>
      <c r="D367" s="319">
        <v>4607091384352</v>
      </c>
      <c r="E367" s="318"/>
      <c r="F367" s="311">
        <v>0.6</v>
      </c>
      <c r="G367" s="31">
        <v>4</v>
      </c>
      <c r="H367" s="311">
        <v>2.4</v>
      </c>
      <c r="I367" s="311">
        <v>2.6459999999999999</v>
      </c>
      <c r="J367" s="31">
        <v>120</v>
      </c>
      <c r="K367" s="31" t="s">
        <v>63</v>
      </c>
      <c r="L367" s="32" t="s">
        <v>119</v>
      </c>
      <c r="M367" s="31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3"/>
      <c r="T367" s="33"/>
      <c r="U367" s="34" t="s">
        <v>65</v>
      </c>
      <c r="V367" s="312">
        <v>0</v>
      </c>
      <c r="W367" s="313">
        <f>IFERROR(IF(V367="",0,CEILING((V367/$H367),1)*$H367),"")</f>
        <v>0</v>
      </c>
      <c r="X367" s="35" t="str">
        <f>IFERROR(IF(W367=0,"",ROUNDUP(W367/H367,0)*0.00937),"")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527</v>
      </c>
      <c r="B368" s="53" t="s">
        <v>528</v>
      </c>
      <c r="C368" s="30">
        <v>4301051257</v>
      </c>
      <c r="D368" s="319">
        <v>4607091389661</v>
      </c>
      <c r="E368" s="318"/>
      <c r="F368" s="311">
        <v>0.55000000000000004</v>
      </c>
      <c r="G368" s="31">
        <v>4</v>
      </c>
      <c r="H368" s="311">
        <v>2.2000000000000002</v>
      </c>
      <c r="I368" s="311">
        <v>2.492</v>
      </c>
      <c r="J368" s="31">
        <v>120</v>
      </c>
      <c r="K368" s="31" t="s">
        <v>63</v>
      </c>
      <c r="L368" s="32" t="s">
        <v>119</v>
      </c>
      <c r="M368" s="31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3"/>
      <c r="T368" s="33"/>
      <c r="U368" s="34" t="s">
        <v>65</v>
      </c>
      <c r="V368" s="312">
        <v>0</v>
      </c>
      <c r="W368" s="313">
        <f>IFERROR(IF(V368="",0,CEILING((V368/$H368),1)*$H368),"")</f>
        <v>0</v>
      </c>
      <c r="X368" s="35" t="str">
        <f>IFERROR(IF(W368=0,"",ROUNDUP(W368/H368,0)*0.00937),"")</f>
        <v/>
      </c>
      <c r="Y368" s="55"/>
      <c r="Z368" s="56"/>
      <c r="AD368" s="57"/>
      <c r="BA368" s="258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6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6" t="s">
        <v>65</v>
      </c>
      <c r="V370" s="314">
        <f>IFERROR(SUM(V365:V368),"0")</f>
        <v>0</v>
      </c>
      <c r="W370" s="314">
        <f>IFERROR(SUM(W365:W368),"0")</f>
        <v>0</v>
      </c>
      <c r="X370" s="36"/>
      <c r="Y370" s="315"/>
      <c r="Z370" s="315"/>
    </row>
    <row r="371" spans="1:53" ht="14.25" customHeight="1" x14ac:dyDescent="0.25">
      <c r="A371" s="327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7"/>
      <c r="Z371" s="307"/>
    </row>
    <row r="372" spans="1:53" ht="27" customHeight="1" x14ac:dyDescent="0.25">
      <c r="A372" s="53" t="s">
        <v>529</v>
      </c>
      <c r="B372" s="53" t="s">
        <v>530</v>
      </c>
      <c r="C372" s="30">
        <v>4301060352</v>
      </c>
      <c r="D372" s="319">
        <v>4680115881648</v>
      </c>
      <c r="E372" s="318"/>
      <c r="F372" s="311">
        <v>1</v>
      </c>
      <c r="G372" s="31">
        <v>4</v>
      </c>
      <c r="H372" s="311">
        <v>4</v>
      </c>
      <c r="I372" s="311">
        <v>4.4039999999999999</v>
      </c>
      <c r="J372" s="31">
        <v>104</v>
      </c>
      <c r="K372" s="31" t="s">
        <v>98</v>
      </c>
      <c r="L372" s="32" t="s">
        <v>64</v>
      </c>
      <c r="M372" s="31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3"/>
      <c r="T372" s="33"/>
      <c r="U372" s="34" t="s">
        <v>65</v>
      </c>
      <c r="V372" s="312">
        <v>0</v>
      </c>
      <c r="W372" s="313">
        <f>IFERROR(IF(V372="",0,CEILING((V372/$H372),1)*$H372),"")</f>
        <v>0</v>
      </c>
      <c r="X372" s="35" t="str">
        <f>IFERROR(IF(W372=0,"",ROUNDUP(W372/H372,0)*0.01196),"")</f>
        <v/>
      </c>
      <c r="Y372" s="55"/>
      <c r="Z372" s="56"/>
      <c r="AD372" s="57"/>
      <c r="BA372" s="259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6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6" t="s">
        <v>65</v>
      </c>
      <c r="V374" s="314">
        <f>IFERROR(SUM(V372:V372),"0")</f>
        <v>0</v>
      </c>
      <c r="W374" s="314">
        <f>IFERROR(SUM(W372:W372),"0")</f>
        <v>0</v>
      </c>
      <c r="X374" s="36"/>
      <c r="Y374" s="315"/>
      <c r="Z374" s="315"/>
    </row>
    <row r="375" spans="1:53" ht="14.25" customHeight="1" x14ac:dyDescent="0.25">
      <c r="A375" s="327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7"/>
      <c r="Z375" s="307"/>
    </row>
    <row r="376" spans="1:53" ht="27" customHeight="1" x14ac:dyDescent="0.25">
      <c r="A376" s="53" t="s">
        <v>531</v>
      </c>
      <c r="B376" s="53" t="s">
        <v>532</v>
      </c>
      <c r="C376" s="30">
        <v>4301032046</v>
      </c>
      <c r="D376" s="319">
        <v>4680115884359</v>
      </c>
      <c r="E376" s="318"/>
      <c r="F376" s="311">
        <v>0.06</v>
      </c>
      <c r="G376" s="31">
        <v>20</v>
      </c>
      <c r="H376" s="311">
        <v>1.2</v>
      </c>
      <c r="I376" s="311">
        <v>1.8</v>
      </c>
      <c r="J376" s="31">
        <v>160</v>
      </c>
      <c r="K376" s="31" t="s">
        <v>533</v>
      </c>
      <c r="L376" s="32" t="s">
        <v>534</v>
      </c>
      <c r="M376" s="31">
        <v>60</v>
      </c>
      <c r="N376" s="441" t="s">
        <v>535</v>
      </c>
      <c r="O376" s="317"/>
      <c r="P376" s="317"/>
      <c r="Q376" s="317"/>
      <c r="R376" s="318"/>
      <c r="S376" s="33" t="s">
        <v>536</v>
      </c>
      <c r="T376" s="33"/>
      <c r="U376" s="34" t="s">
        <v>65</v>
      </c>
      <c r="V376" s="312">
        <v>0</v>
      </c>
      <c r="W376" s="313">
        <f>IFERROR(IF(V376="",0,CEILING((V376/$H376),1)*$H376),"")</f>
        <v>0</v>
      </c>
      <c r="X376" s="35" t="str">
        <f>IFERROR(IF(W376=0,"",ROUNDUP(W376/H376,0)*0.00627),"")</f>
        <v/>
      </c>
      <c r="Y376" s="55"/>
      <c r="Z376" s="56" t="s">
        <v>537</v>
      </c>
      <c r="AD376" s="57"/>
      <c r="BA376" s="260" t="s">
        <v>1</v>
      </c>
    </row>
    <row r="377" spans="1:53" ht="27" customHeight="1" x14ac:dyDescent="0.25">
      <c r="A377" s="53" t="s">
        <v>538</v>
      </c>
      <c r="B377" s="53" t="s">
        <v>539</v>
      </c>
      <c r="C377" s="30">
        <v>4301032045</v>
      </c>
      <c r="D377" s="319">
        <v>4680115884335</v>
      </c>
      <c r="E377" s="318"/>
      <c r="F377" s="311">
        <v>0.06</v>
      </c>
      <c r="G377" s="31">
        <v>20</v>
      </c>
      <c r="H377" s="311">
        <v>1.2</v>
      </c>
      <c r="I377" s="311">
        <v>1.8</v>
      </c>
      <c r="J377" s="31">
        <v>160</v>
      </c>
      <c r="K377" s="31" t="s">
        <v>533</v>
      </c>
      <c r="L377" s="32" t="s">
        <v>534</v>
      </c>
      <c r="M377" s="31">
        <v>60</v>
      </c>
      <c r="N377" s="619" t="s">
        <v>540</v>
      </c>
      <c r="O377" s="317"/>
      <c r="P377" s="317"/>
      <c r="Q377" s="317"/>
      <c r="R377" s="318"/>
      <c r="S377" s="33" t="s">
        <v>536</v>
      </c>
      <c r="T377" s="33"/>
      <c r="U377" s="34" t="s">
        <v>65</v>
      </c>
      <c r="V377" s="312">
        <v>0</v>
      </c>
      <c r="W377" s="313">
        <f>IFERROR(IF(V377="",0,CEILING((V377/$H377),1)*$H377),"")</f>
        <v>0</v>
      </c>
      <c r="X377" s="35" t="str">
        <f>IFERROR(IF(W377=0,"",ROUNDUP(W377/H377,0)*0.00627),"")</f>
        <v/>
      </c>
      <c r="Y377" s="55"/>
      <c r="Z377" s="56" t="s">
        <v>537</v>
      </c>
      <c r="AD377" s="57"/>
      <c r="BA377" s="261" t="s">
        <v>1</v>
      </c>
    </row>
    <row r="378" spans="1:53" ht="27" customHeight="1" x14ac:dyDescent="0.25">
      <c r="A378" s="53" t="s">
        <v>541</v>
      </c>
      <c r="B378" s="53" t="s">
        <v>542</v>
      </c>
      <c r="C378" s="30">
        <v>4301170011</v>
      </c>
      <c r="D378" s="319">
        <v>4680115884113</v>
      </c>
      <c r="E378" s="318"/>
      <c r="F378" s="311">
        <v>0.11</v>
      </c>
      <c r="G378" s="31">
        <v>12</v>
      </c>
      <c r="H378" s="311">
        <v>1.32</v>
      </c>
      <c r="I378" s="311">
        <v>1.88</v>
      </c>
      <c r="J378" s="31">
        <v>160</v>
      </c>
      <c r="K378" s="31" t="s">
        <v>533</v>
      </c>
      <c r="L378" s="32" t="s">
        <v>534</v>
      </c>
      <c r="M378" s="31">
        <v>150</v>
      </c>
      <c r="N378" s="451" t="s">
        <v>543</v>
      </c>
      <c r="O378" s="317"/>
      <c r="P378" s="317"/>
      <c r="Q378" s="317"/>
      <c r="R378" s="318"/>
      <c r="S378" s="33"/>
      <c r="T378" s="33"/>
      <c r="U378" s="34" t="s">
        <v>65</v>
      </c>
      <c r="V378" s="312">
        <v>0</v>
      </c>
      <c r="W378" s="313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537</v>
      </c>
      <c r="AD378" s="57"/>
      <c r="BA378" s="262" t="s">
        <v>1</v>
      </c>
    </row>
    <row r="379" spans="1:53" ht="27" customHeight="1" x14ac:dyDescent="0.25">
      <c r="A379" s="53" t="s">
        <v>544</v>
      </c>
      <c r="B379" s="53" t="s">
        <v>545</v>
      </c>
      <c r="C379" s="30">
        <v>4301032047</v>
      </c>
      <c r="D379" s="319">
        <v>4680115884342</v>
      </c>
      <c r="E379" s="318"/>
      <c r="F379" s="311">
        <v>0.06</v>
      </c>
      <c r="G379" s="31">
        <v>20</v>
      </c>
      <c r="H379" s="311">
        <v>1.2</v>
      </c>
      <c r="I379" s="311">
        <v>1.8</v>
      </c>
      <c r="J379" s="31">
        <v>160</v>
      </c>
      <c r="K379" s="31" t="s">
        <v>533</v>
      </c>
      <c r="L379" s="32" t="s">
        <v>534</v>
      </c>
      <c r="M379" s="31">
        <v>60</v>
      </c>
      <c r="N379" s="574" t="s">
        <v>546</v>
      </c>
      <c r="O379" s="317"/>
      <c r="P379" s="317"/>
      <c r="Q379" s="317"/>
      <c r="R379" s="318"/>
      <c r="S379" s="33" t="s">
        <v>536</v>
      </c>
      <c r="T379" s="33"/>
      <c r="U379" s="34" t="s">
        <v>65</v>
      </c>
      <c r="V379" s="312">
        <v>0</v>
      </c>
      <c r="W379" s="313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/>
      <c r="AD379" s="57"/>
      <c r="BA379" s="263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6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6" t="s">
        <v>65</v>
      </c>
      <c r="V381" s="314">
        <f>IFERROR(SUM(V376:V379),"0")</f>
        <v>0</v>
      </c>
      <c r="W381" s="314">
        <f>IFERROR(SUM(W376:W379),"0")</f>
        <v>0</v>
      </c>
      <c r="X381" s="36"/>
      <c r="Y381" s="315"/>
      <c r="Z381" s="315"/>
    </row>
    <row r="382" spans="1:53" ht="14.25" customHeight="1" x14ac:dyDescent="0.25">
      <c r="A382" s="327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7"/>
      <c r="Z382" s="307"/>
    </row>
    <row r="383" spans="1:53" ht="27" customHeight="1" x14ac:dyDescent="0.25">
      <c r="A383" s="53" t="s">
        <v>547</v>
      </c>
      <c r="B383" s="53" t="s">
        <v>548</v>
      </c>
      <c r="C383" s="30">
        <v>4301170010</v>
      </c>
      <c r="D383" s="319">
        <v>4680115884090</v>
      </c>
      <c r="E383" s="318"/>
      <c r="F383" s="311">
        <v>0.11</v>
      </c>
      <c r="G383" s="31">
        <v>12</v>
      </c>
      <c r="H383" s="311">
        <v>1.32</v>
      </c>
      <c r="I383" s="311">
        <v>1.88</v>
      </c>
      <c r="J383" s="31">
        <v>160</v>
      </c>
      <c r="K383" s="31" t="s">
        <v>533</v>
      </c>
      <c r="L383" s="32" t="s">
        <v>534</v>
      </c>
      <c r="M383" s="31">
        <v>150</v>
      </c>
      <c r="N383" s="438" t="s">
        <v>549</v>
      </c>
      <c r="O383" s="317"/>
      <c r="P383" s="317"/>
      <c r="Q383" s="317"/>
      <c r="R383" s="318"/>
      <c r="S383" s="33"/>
      <c r="T383" s="33"/>
      <c r="U383" s="34" t="s">
        <v>65</v>
      </c>
      <c r="V383" s="312">
        <v>0</v>
      </c>
      <c r="W383" s="313">
        <f>IFERROR(IF(V383="",0,CEILING((V383/$H383),1)*$H383),"")</f>
        <v>0</v>
      </c>
      <c r="X383" s="35" t="str">
        <f>IFERROR(IF(W383=0,"",ROUNDUP(W383/H383,0)*0.00627),"")</f>
        <v/>
      </c>
      <c r="Y383" s="55"/>
      <c r="Z383" s="56" t="s">
        <v>537</v>
      </c>
      <c r="AD383" s="57"/>
      <c r="BA383" s="264" t="s">
        <v>1</v>
      </c>
    </row>
    <row r="384" spans="1:53" ht="27" customHeight="1" x14ac:dyDescent="0.25">
      <c r="A384" s="53" t="s">
        <v>550</v>
      </c>
      <c r="B384" s="53" t="s">
        <v>551</v>
      </c>
      <c r="C384" s="30">
        <v>4301170009</v>
      </c>
      <c r="D384" s="319">
        <v>4680115882997</v>
      </c>
      <c r="E384" s="318"/>
      <c r="F384" s="311">
        <v>0.13</v>
      </c>
      <c r="G384" s="31">
        <v>10</v>
      </c>
      <c r="H384" s="311">
        <v>1.3</v>
      </c>
      <c r="I384" s="311">
        <v>1.46</v>
      </c>
      <c r="J384" s="31">
        <v>200</v>
      </c>
      <c r="K384" s="31" t="s">
        <v>533</v>
      </c>
      <c r="L384" s="32" t="s">
        <v>534</v>
      </c>
      <c r="M384" s="31">
        <v>150</v>
      </c>
      <c r="N384" s="468" t="s">
        <v>552</v>
      </c>
      <c r="O384" s="317"/>
      <c r="P384" s="317"/>
      <c r="Q384" s="317"/>
      <c r="R384" s="318"/>
      <c r="S384" s="33"/>
      <c r="T384" s="33"/>
      <c r="U384" s="34" t="s">
        <v>65</v>
      </c>
      <c r="V384" s="312">
        <v>0</v>
      </c>
      <c r="W384" s="313">
        <f>IFERROR(IF(V384="",0,CEILING((V384/$H384),1)*$H384),"")</f>
        <v>0</v>
      </c>
      <c r="X384" s="35" t="str">
        <f>IFERROR(IF(W384=0,"",ROUNDUP(W384/H384,0)*0.00673),"")</f>
        <v/>
      </c>
      <c r="Y384" s="55"/>
      <c r="Z384" s="56"/>
      <c r="AD384" s="57"/>
      <c r="BA384" s="265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6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6" t="s">
        <v>65</v>
      </c>
      <c r="V386" s="314">
        <f>IFERROR(SUM(V383:V384),"0")</f>
        <v>0</v>
      </c>
      <c r="W386" s="314">
        <f>IFERROR(SUM(W383:W384),"0")</f>
        <v>0</v>
      </c>
      <c r="X386" s="36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4"/>
      <c r="Z387" s="304"/>
    </row>
    <row r="388" spans="1:53" ht="14.25" customHeight="1" x14ac:dyDescent="0.25">
      <c r="A388" s="327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7"/>
      <c r="Z388" s="307"/>
    </row>
    <row r="389" spans="1:53" ht="27" customHeight="1" x14ac:dyDescent="0.25">
      <c r="A389" s="53" t="s">
        <v>554</v>
      </c>
      <c r="B389" s="53" t="s">
        <v>555</v>
      </c>
      <c r="C389" s="30">
        <v>4301020196</v>
      </c>
      <c r="D389" s="319">
        <v>4607091389388</v>
      </c>
      <c r="E389" s="318"/>
      <c r="F389" s="311">
        <v>1.3</v>
      </c>
      <c r="G389" s="31">
        <v>4</v>
      </c>
      <c r="H389" s="311">
        <v>5.2</v>
      </c>
      <c r="I389" s="311">
        <v>5.6079999999999997</v>
      </c>
      <c r="J389" s="31">
        <v>104</v>
      </c>
      <c r="K389" s="31" t="s">
        <v>98</v>
      </c>
      <c r="L389" s="32" t="s">
        <v>119</v>
      </c>
      <c r="M389" s="31">
        <v>35</v>
      </c>
      <c r="N389" s="6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3"/>
      <c r="T389" s="33"/>
      <c r="U389" s="34" t="s">
        <v>65</v>
      </c>
      <c r="V389" s="312">
        <v>0</v>
      </c>
      <c r="W389" s="313">
        <f>IFERROR(IF(V389="",0,CEILING((V389/$H389),1)*$H389),"")</f>
        <v>0</v>
      </c>
      <c r="X389" s="35" t="str">
        <f>IFERROR(IF(W389=0,"",ROUNDUP(W389/H389,0)*0.01196),"")</f>
        <v/>
      </c>
      <c r="Y389" s="55"/>
      <c r="Z389" s="56"/>
      <c r="AD389" s="57"/>
      <c r="BA389" s="266" t="s">
        <v>1</v>
      </c>
    </row>
    <row r="390" spans="1:53" ht="27" customHeight="1" x14ac:dyDescent="0.25">
      <c r="A390" s="53" t="s">
        <v>556</v>
      </c>
      <c r="B390" s="53" t="s">
        <v>557</v>
      </c>
      <c r="C390" s="30">
        <v>4301020185</v>
      </c>
      <c r="D390" s="319">
        <v>4607091389364</v>
      </c>
      <c r="E390" s="318"/>
      <c r="F390" s="311">
        <v>0.42</v>
      </c>
      <c r="G390" s="31">
        <v>6</v>
      </c>
      <c r="H390" s="311">
        <v>2.52</v>
      </c>
      <c r="I390" s="311">
        <v>2.75</v>
      </c>
      <c r="J390" s="31">
        <v>156</v>
      </c>
      <c r="K390" s="31" t="s">
        <v>63</v>
      </c>
      <c r="L390" s="32" t="s">
        <v>119</v>
      </c>
      <c r="M390" s="31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3"/>
      <c r="T390" s="33"/>
      <c r="U390" s="34" t="s">
        <v>65</v>
      </c>
      <c r="V390" s="312">
        <v>0</v>
      </c>
      <c r="W390" s="313">
        <f>IFERROR(IF(V390="",0,CEILING((V390/$H390),1)*$H390),"")</f>
        <v>0</v>
      </c>
      <c r="X390" s="35" t="str">
        <f>IFERROR(IF(W390=0,"",ROUNDUP(W390/H390,0)*0.00753),"")</f>
        <v/>
      </c>
      <c r="Y390" s="55"/>
      <c r="Z390" s="56"/>
      <c r="AD390" s="57"/>
      <c r="BA390" s="267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6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6" t="s">
        <v>65</v>
      </c>
      <c r="V392" s="314">
        <f>IFERROR(SUM(V389:V390),"0")</f>
        <v>0</v>
      </c>
      <c r="W392" s="314">
        <f>IFERROR(SUM(W389:W390),"0")</f>
        <v>0</v>
      </c>
      <c r="X392" s="36"/>
      <c r="Y392" s="315"/>
      <c r="Z392" s="315"/>
    </row>
    <row r="393" spans="1:53" ht="14.25" customHeight="1" x14ac:dyDescent="0.25">
      <c r="A393" s="327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7"/>
      <c r="Z393" s="307"/>
    </row>
    <row r="394" spans="1:53" ht="27" customHeight="1" x14ac:dyDescent="0.25">
      <c r="A394" s="53" t="s">
        <v>558</v>
      </c>
      <c r="B394" s="53" t="s">
        <v>559</v>
      </c>
      <c r="C394" s="30">
        <v>4301031212</v>
      </c>
      <c r="D394" s="319">
        <v>4607091389739</v>
      </c>
      <c r="E394" s="318"/>
      <c r="F394" s="311">
        <v>0.7</v>
      </c>
      <c r="G394" s="31">
        <v>6</v>
      </c>
      <c r="H394" s="311">
        <v>4.2</v>
      </c>
      <c r="I394" s="311">
        <v>4.43</v>
      </c>
      <c r="J394" s="31">
        <v>156</v>
      </c>
      <c r="K394" s="31" t="s">
        <v>63</v>
      </c>
      <c r="L394" s="32" t="s">
        <v>99</v>
      </c>
      <c r="M394" s="31">
        <v>45</v>
      </c>
      <c r="N394" s="3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3"/>
      <c r="T394" s="33"/>
      <c r="U394" s="34" t="s">
        <v>65</v>
      </c>
      <c r="V394" s="312">
        <v>0</v>
      </c>
      <c r="W394" s="313">
        <f t="shared" ref="W394:W400" si="17">IFERROR(IF(V394="",0,CEILING((V394/$H394),1)*$H394),"")</f>
        <v>0</v>
      </c>
      <c r="X394" s="35" t="str">
        <f>IFERROR(IF(W394=0,"",ROUNDUP(W394/H394,0)*0.00753),"")</f>
        <v/>
      </c>
      <c r="Y394" s="55"/>
      <c r="Z394" s="56"/>
      <c r="AD394" s="57"/>
      <c r="BA394" s="268" t="s">
        <v>1</v>
      </c>
    </row>
    <row r="395" spans="1:53" ht="27" customHeight="1" x14ac:dyDescent="0.25">
      <c r="A395" s="53" t="s">
        <v>560</v>
      </c>
      <c r="B395" s="53" t="s">
        <v>561</v>
      </c>
      <c r="C395" s="30">
        <v>4301031247</v>
      </c>
      <c r="D395" s="319">
        <v>4680115883048</v>
      </c>
      <c r="E395" s="318"/>
      <c r="F395" s="311">
        <v>1</v>
      </c>
      <c r="G395" s="31">
        <v>4</v>
      </c>
      <c r="H395" s="311">
        <v>4</v>
      </c>
      <c r="I395" s="311">
        <v>4.21</v>
      </c>
      <c r="J395" s="31">
        <v>120</v>
      </c>
      <c r="K395" s="31" t="s">
        <v>63</v>
      </c>
      <c r="L395" s="32" t="s">
        <v>64</v>
      </c>
      <c r="M395" s="31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3"/>
      <c r="T395" s="33"/>
      <c r="U395" s="34" t="s">
        <v>65</v>
      </c>
      <c r="V395" s="312">
        <v>0</v>
      </c>
      <c r="W395" s="313">
        <f t="shared" si="17"/>
        <v>0</v>
      </c>
      <c r="X395" s="35" t="str">
        <f>IFERROR(IF(W395=0,"",ROUNDUP(W395/H395,0)*0.00937),"")</f>
        <v/>
      </c>
      <c r="Y395" s="55"/>
      <c r="Z395" s="56"/>
      <c r="AD395" s="57"/>
      <c r="BA395" s="269" t="s">
        <v>1</v>
      </c>
    </row>
    <row r="396" spans="1:53" ht="27" customHeight="1" x14ac:dyDescent="0.25">
      <c r="A396" s="53" t="s">
        <v>562</v>
      </c>
      <c r="B396" s="53" t="s">
        <v>563</v>
      </c>
      <c r="C396" s="30">
        <v>4301031176</v>
      </c>
      <c r="D396" s="319">
        <v>4607091389425</v>
      </c>
      <c r="E396" s="318"/>
      <c r="F396" s="311">
        <v>0.35</v>
      </c>
      <c r="G396" s="31">
        <v>6</v>
      </c>
      <c r="H396" s="311">
        <v>2.1</v>
      </c>
      <c r="I396" s="311">
        <v>2.23</v>
      </c>
      <c r="J396" s="31">
        <v>234</v>
      </c>
      <c r="K396" s="31" t="s">
        <v>168</v>
      </c>
      <c r="L396" s="32" t="s">
        <v>64</v>
      </c>
      <c r="M396" s="31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3"/>
      <c r="T396" s="33"/>
      <c r="U396" s="34" t="s">
        <v>65</v>
      </c>
      <c r="V396" s="312">
        <v>0</v>
      </c>
      <c r="W396" s="313">
        <f t="shared" si="17"/>
        <v>0</v>
      </c>
      <c r="X396" s="35" t="str">
        <f>IFERROR(IF(W396=0,"",ROUNDUP(W396/H396,0)*0.00502),"")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4301031215</v>
      </c>
      <c r="D397" s="319">
        <v>4680115882911</v>
      </c>
      <c r="E397" s="318"/>
      <c r="F397" s="311">
        <v>0.4</v>
      </c>
      <c r="G397" s="31">
        <v>6</v>
      </c>
      <c r="H397" s="311">
        <v>2.4</v>
      </c>
      <c r="I397" s="311">
        <v>2.5299999999999998</v>
      </c>
      <c r="J397" s="31">
        <v>234</v>
      </c>
      <c r="K397" s="31" t="s">
        <v>168</v>
      </c>
      <c r="L397" s="32" t="s">
        <v>64</v>
      </c>
      <c r="M397" s="31">
        <v>40</v>
      </c>
      <c r="N397" s="477" t="s">
        <v>566</v>
      </c>
      <c r="O397" s="317"/>
      <c r="P397" s="317"/>
      <c r="Q397" s="317"/>
      <c r="R397" s="318"/>
      <c r="S397" s="33"/>
      <c r="T397" s="33"/>
      <c r="U397" s="34" t="s">
        <v>65</v>
      </c>
      <c r="V397" s="312">
        <v>0</v>
      </c>
      <c r="W397" s="313">
        <f t="shared" si="17"/>
        <v>0</v>
      </c>
      <c r="X397" s="35" t="str">
        <f>IFERROR(IF(W397=0,"",ROUNDUP(W397/H397,0)*0.00502),"")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567</v>
      </c>
      <c r="B398" s="53" t="s">
        <v>568</v>
      </c>
      <c r="C398" s="30">
        <v>4301031167</v>
      </c>
      <c r="D398" s="319">
        <v>4680115880771</v>
      </c>
      <c r="E398" s="318"/>
      <c r="F398" s="311">
        <v>0.28000000000000003</v>
      </c>
      <c r="G398" s="31">
        <v>6</v>
      </c>
      <c r="H398" s="311">
        <v>1.68</v>
      </c>
      <c r="I398" s="311">
        <v>1.81</v>
      </c>
      <c r="J398" s="31">
        <v>234</v>
      </c>
      <c r="K398" s="31" t="s">
        <v>168</v>
      </c>
      <c r="L398" s="32" t="s">
        <v>64</v>
      </c>
      <c r="M398" s="31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3"/>
      <c r="T398" s="33"/>
      <c r="U398" s="34" t="s">
        <v>65</v>
      </c>
      <c r="V398" s="312">
        <v>0</v>
      </c>
      <c r="W398" s="313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569</v>
      </c>
      <c r="B399" s="53" t="s">
        <v>570</v>
      </c>
      <c r="C399" s="30">
        <v>4301031173</v>
      </c>
      <c r="D399" s="319">
        <v>4607091389500</v>
      </c>
      <c r="E399" s="318"/>
      <c r="F399" s="311">
        <v>0.35</v>
      </c>
      <c r="G399" s="31">
        <v>6</v>
      </c>
      <c r="H399" s="311">
        <v>2.1</v>
      </c>
      <c r="I399" s="311">
        <v>2.23</v>
      </c>
      <c r="J399" s="31">
        <v>234</v>
      </c>
      <c r="K399" s="31" t="s">
        <v>168</v>
      </c>
      <c r="L399" s="32" t="s">
        <v>64</v>
      </c>
      <c r="M399" s="31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3"/>
      <c r="T399" s="33"/>
      <c r="U399" s="34" t="s">
        <v>65</v>
      </c>
      <c r="V399" s="312">
        <v>0</v>
      </c>
      <c r="W399" s="313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4301031103</v>
      </c>
      <c r="D400" s="319">
        <v>4680115881983</v>
      </c>
      <c r="E400" s="318"/>
      <c r="F400" s="311">
        <v>0.28000000000000003</v>
      </c>
      <c r="G400" s="31">
        <v>4</v>
      </c>
      <c r="H400" s="311">
        <v>1.1200000000000001</v>
      </c>
      <c r="I400" s="311">
        <v>1.252</v>
      </c>
      <c r="J400" s="31">
        <v>234</v>
      </c>
      <c r="K400" s="31" t="s">
        <v>168</v>
      </c>
      <c r="L400" s="32" t="s">
        <v>64</v>
      </c>
      <c r="M400" s="31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3"/>
      <c r="T400" s="33"/>
      <c r="U400" s="34" t="s">
        <v>65</v>
      </c>
      <c r="V400" s="312">
        <v>0</v>
      </c>
      <c r="W400" s="313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6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6" t="s">
        <v>65</v>
      </c>
      <c r="V402" s="314">
        <f>IFERROR(SUM(V394:V400),"0")</f>
        <v>0</v>
      </c>
      <c r="W402" s="314">
        <f>IFERROR(SUM(W394:W400),"0")</f>
        <v>0</v>
      </c>
      <c r="X402" s="36"/>
      <c r="Y402" s="315"/>
      <c r="Z402" s="315"/>
    </row>
    <row r="403" spans="1:53" ht="14.25" customHeight="1" x14ac:dyDescent="0.25">
      <c r="A403" s="327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7"/>
      <c r="Z403" s="307"/>
    </row>
    <row r="404" spans="1:53" ht="27" customHeight="1" x14ac:dyDescent="0.25">
      <c r="A404" s="53" t="s">
        <v>573</v>
      </c>
      <c r="B404" s="53" t="s">
        <v>574</v>
      </c>
      <c r="C404" s="30">
        <v>4301170008</v>
      </c>
      <c r="D404" s="319">
        <v>4680115882980</v>
      </c>
      <c r="E404" s="318"/>
      <c r="F404" s="311">
        <v>0.13</v>
      </c>
      <c r="G404" s="31">
        <v>10</v>
      </c>
      <c r="H404" s="311">
        <v>1.3</v>
      </c>
      <c r="I404" s="311">
        <v>1.46</v>
      </c>
      <c r="J404" s="31">
        <v>200</v>
      </c>
      <c r="K404" s="31" t="s">
        <v>533</v>
      </c>
      <c r="L404" s="32" t="s">
        <v>534</v>
      </c>
      <c r="M404" s="31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3"/>
      <c r="T404" s="33"/>
      <c r="U404" s="34" t="s">
        <v>65</v>
      </c>
      <c r="V404" s="312">
        <v>0</v>
      </c>
      <c r="W404" s="313">
        <f>IFERROR(IF(V404="",0,CEILING((V404/$H404),1)*$H404),"")</f>
        <v>0</v>
      </c>
      <c r="X404" s="35" t="str">
        <f>IFERROR(IF(W404=0,"",ROUNDUP(W404/H404,0)*0.00673),"")</f>
        <v/>
      </c>
      <c r="Y404" s="55"/>
      <c r="Z404" s="56"/>
      <c r="AD404" s="57"/>
      <c r="BA404" s="275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6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6" t="s">
        <v>65</v>
      </c>
      <c r="V406" s="314">
        <f>IFERROR(SUM(V404:V404),"0")</f>
        <v>0</v>
      </c>
      <c r="W406" s="314">
        <f>IFERROR(SUM(W404:W404),"0")</f>
        <v>0</v>
      </c>
      <c r="X406" s="36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7"/>
      <c r="Z407" s="47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4"/>
      <c r="Z408" s="304"/>
    </row>
    <row r="409" spans="1:53" ht="14.25" customHeight="1" x14ac:dyDescent="0.25">
      <c r="A409" s="327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7"/>
      <c r="Z409" s="307"/>
    </row>
    <row r="410" spans="1:53" ht="27" customHeight="1" x14ac:dyDescent="0.25">
      <c r="A410" s="53" t="s">
        <v>576</v>
      </c>
      <c r="B410" s="53" t="s">
        <v>577</v>
      </c>
      <c r="C410" s="30">
        <v>4301011371</v>
      </c>
      <c r="D410" s="319">
        <v>4607091389067</v>
      </c>
      <c r="E410" s="318"/>
      <c r="F410" s="311">
        <v>0.88</v>
      </c>
      <c r="G410" s="31">
        <v>6</v>
      </c>
      <c r="H410" s="311">
        <v>5.28</v>
      </c>
      <c r="I410" s="311">
        <v>5.64</v>
      </c>
      <c r="J410" s="31">
        <v>104</v>
      </c>
      <c r="K410" s="31" t="s">
        <v>98</v>
      </c>
      <c r="L410" s="32" t="s">
        <v>119</v>
      </c>
      <c r="M410" s="31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3"/>
      <c r="T410" s="33"/>
      <c r="U410" s="34" t="s">
        <v>65</v>
      </c>
      <c r="V410" s="312">
        <v>0</v>
      </c>
      <c r="W410" s="313">
        <f t="shared" ref="W410:W418" si="18">IFERROR(IF(V410="",0,CEILING((V410/$H410),1)*$H410),"")</f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27" customHeight="1" x14ac:dyDescent="0.25">
      <c r="A411" s="53" t="s">
        <v>578</v>
      </c>
      <c r="B411" s="53" t="s">
        <v>579</v>
      </c>
      <c r="C411" s="30">
        <v>4301011363</v>
      </c>
      <c r="D411" s="319">
        <v>4607091383522</v>
      </c>
      <c r="E411" s="318"/>
      <c r="F411" s="311">
        <v>0.88</v>
      </c>
      <c r="G411" s="31">
        <v>6</v>
      </c>
      <c r="H411" s="311">
        <v>5.28</v>
      </c>
      <c r="I411" s="311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3"/>
      <c r="T411" s="33"/>
      <c r="U411" s="34" t="s">
        <v>65</v>
      </c>
      <c r="V411" s="312">
        <v>1500</v>
      </c>
      <c r="W411" s="313">
        <f t="shared" si="18"/>
        <v>1504.8000000000002</v>
      </c>
      <c r="X411" s="35">
        <f>IFERROR(IF(W411=0,"",ROUNDUP(W411/H411,0)*0.01196),"")</f>
        <v>3.4085999999999999</v>
      </c>
      <c r="Y411" s="55"/>
      <c r="Z411" s="56"/>
      <c r="AD411" s="57"/>
      <c r="BA411" s="277" t="s">
        <v>1</v>
      </c>
    </row>
    <row r="412" spans="1:53" ht="27" customHeight="1" x14ac:dyDescent="0.25">
      <c r="A412" s="53" t="s">
        <v>580</v>
      </c>
      <c r="B412" s="53" t="s">
        <v>581</v>
      </c>
      <c r="C412" s="30">
        <v>4301011431</v>
      </c>
      <c r="D412" s="319">
        <v>4607091384437</v>
      </c>
      <c r="E412" s="318"/>
      <c r="F412" s="311">
        <v>0.88</v>
      </c>
      <c r="G412" s="31">
        <v>6</v>
      </c>
      <c r="H412" s="311">
        <v>5.28</v>
      </c>
      <c r="I412" s="311">
        <v>5.64</v>
      </c>
      <c r="J412" s="31">
        <v>104</v>
      </c>
      <c r="K412" s="31" t="s">
        <v>98</v>
      </c>
      <c r="L412" s="32" t="s">
        <v>99</v>
      </c>
      <c r="M412" s="31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3"/>
      <c r="T412" s="33"/>
      <c r="U412" s="34" t="s">
        <v>65</v>
      </c>
      <c r="V412" s="312">
        <v>150</v>
      </c>
      <c r="W412" s="313">
        <f t="shared" si="18"/>
        <v>153.12</v>
      </c>
      <c r="X412" s="35">
        <f>IFERROR(IF(W412=0,"",ROUNDUP(W412/H412,0)*0.01196),"")</f>
        <v>0.34683999999999998</v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4301011365</v>
      </c>
      <c r="D413" s="319">
        <v>4607091389104</v>
      </c>
      <c r="E413" s="318"/>
      <c r="F413" s="311">
        <v>0.88</v>
      </c>
      <c r="G413" s="31">
        <v>6</v>
      </c>
      <c r="H413" s="311">
        <v>5.28</v>
      </c>
      <c r="I413" s="311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3"/>
      <c r="T413" s="33"/>
      <c r="U413" s="34" t="s">
        <v>65</v>
      </c>
      <c r="V413" s="312">
        <v>0</v>
      </c>
      <c r="W413" s="313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4301011367</v>
      </c>
      <c r="D414" s="319">
        <v>4680115880603</v>
      </c>
      <c r="E414" s="318"/>
      <c r="F414" s="311">
        <v>0.6</v>
      </c>
      <c r="G414" s="31">
        <v>6</v>
      </c>
      <c r="H414" s="311">
        <v>3.6</v>
      </c>
      <c r="I414" s="311">
        <v>3.84</v>
      </c>
      <c r="J414" s="31">
        <v>120</v>
      </c>
      <c r="K414" s="31" t="s">
        <v>63</v>
      </c>
      <c r="L414" s="32" t="s">
        <v>99</v>
      </c>
      <c r="M414" s="31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3"/>
      <c r="T414" s="33"/>
      <c r="U414" s="34" t="s">
        <v>65</v>
      </c>
      <c r="V414" s="312">
        <v>0</v>
      </c>
      <c r="W414" s="313">
        <f t="shared" si="18"/>
        <v>0</v>
      </c>
      <c r="X414" s="35" t="str">
        <f>IFERROR(IF(W414=0,"",ROUNDUP(W414/H414,0)*0.00937),"")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4301011168</v>
      </c>
      <c r="D415" s="319">
        <v>4607091389999</v>
      </c>
      <c r="E415" s="318"/>
      <c r="F415" s="311">
        <v>0.6</v>
      </c>
      <c r="G415" s="31">
        <v>6</v>
      </c>
      <c r="H415" s="311">
        <v>3.6</v>
      </c>
      <c r="I415" s="311">
        <v>3.84</v>
      </c>
      <c r="J415" s="31">
        <v>120</v>
      </c>
      <c r="K415" s="31" t="s">
        <v>63</v>
      </c>
      <c r="L415" s="32" t="s">
        <v>99</v>
      </c>
      <c r="M415" s="31">
        <v>55</v>
      </c>
      <c r="N415" s="4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3"/>
      <c r="T415" s="33"/>
      <c r="U415" s="34" t="s">
        <v>65</v>
      </c>
      <c r="V415" s="312">
        <v>0</v>
      </c>
      <c r="W415" s="313">
        <f t="shared" si="18"/>
        <v>0</v>
      </c>
      <c r="X415" s="35" t="str">
        <f>IFERROR(IF(W415=0,"",ROUNDUP(W415/H415,0)*0.00937),"")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4301011372</v>
      </c>
      <c r="D416" s="319">
        <v>4680115882782</v>
      </c>
      <c r="E416" s="318"/>
      <c r="F416" s="311">
        <v>0.6</v>
      </c>
      <c r="G416" s="31">
        <v>6</v>
      </c>
      <c r="H416" s="311">
        <v>3.6</v>
      </c>
      <c r="I416" s="311">
        <v>3.84</v>
      </c>
      <c r="J416" s="31">
        <v>120</v>
      </c>
      <c r="K416" s="31" t="s">
        <v>63</v>
      </c>
      <c r="L416" s="32" t="s">
        <v>99</v>
      </c>
      <c r="M416" s="31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3"/>
      <c r="T416" s="33"/>
      <c r="U416" s="34" t="s">
        <v>65</v>
      </c>
      <c r="V416" s="312">
        <v>0</v>
      </c>
      <c r="W416" s="313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4301011190</v>
      </c>
      <c r="D417" s="319">
        <v>4607091389098</v>
      </c>
      <c r="E417" s="318"/>
      <c r="F417" s="311">
        <v>0.4</v>
      </c>
      <c r="G417" s="31">
        <v>6</v>
      </c>
      <c r="H417" s="311">
        <v>2.4</v>
      </c>
      <c r="I417" s="311">
        <v>2.6</v>
      </c>
      <c r="J417" s="31">
        <v>156</v>
      </c>
      <c r="K417" s="31" t="s">
        <v>63</v>
      </c>
      <c r="L417" s="32" t="s">
        <v>119</v>
      </c>
      <c r="M417" s="31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3"/>
      <c r="T417" s="33"/>
      <c r="U417" s="34" t="s">
        <v>65</v>
      </c>
      <c r="V417" s="312">
        <v>0</v>
      </c>
      <c r="W417" s="313">
        <f t="shared" si="18"/>
        <v>0</v>
      </c>
      <c r="X417" s="35" t="str">
        <f>IFERROR(IF(W417=0,"",ROUNDUP(W417/H417,0)*0.00753),"")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4301011366</v>
      </c>
      <c r="D418" s="319">
        <v>4607091389982</v>
      </c>
      <c r="E418" s="318"/>
      <c r="F418" s="311">
        <v>0.6</v>
      </c>
      <c r="G418" s="31">
        <v>6</v>
      </c>
      <c r="H418" s="311">
        <v>3.6</v>
      </c>
      <c r="I418" s="311">
        <v>3.84</v>
      </c>
      <c r="J418" s="31">
        <v>120</v>
      </c>
      <c r="K418" s="31" t="s">
        <v>63</v>
      </c>
      <c r="L418" s="32" t="s">
        <v>99</v>
      </c>
      <c r="M418" s="31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3"/>
      <c r="T418" s="33"/>
      <c r="U418" s="34" t="s">
        <v>65</v>
      </c>
      <c r="V418" s="312">
        <v>0</v>
      </c>
      <c r="W418" s="313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6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312.5</v>
      </c>
      <c r="W419" s="314">
        <f>IFERROR(W410/H410,"0")+IFERROR(W411/H411,"0")+IFERROR(W412/H412,"0")+IFERROR(W413/H413,"0")+IFERROR(W414/H414,"0")+IFERROR(W415/H415,"0")+IFERROR(W416/H416,"0")+IFERROR(W417/H417,"0")+IFERROR(W418/H418,"0")</f>
        <v>314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3.7554399999999997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6" t="s">
        <v>65</v>
      </c>
      <c r="V420" s="314">
        <f>IFERROR(SUM(V410:V418),"0")</f>
        <v>1650</v>
      </c>
      <c r="W420" s="314">
        <f>IFERROR(SUM(W410:W418),"0")</f>
        <v>1657.92</v>
      </c>
      <c r="X420" s="36"/>
      <c r="Y420" s="315"/>
      <c r="Z420" s="315"/>
    </row>
    <row r="421" spans="1:53" ht="14.25" customHeight="1" x14ac:dyDescent="0.25">
      <c r="A421" s="327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7"/>
      <c r="Z421" s="307"/>
    </row>
    <row r="422" spans="1:53" ht="16.5" customHeight="1" x14ac:dyDescent="0.25">
      <c r="A422" s="53" t="s">
        <v>594</v>
      </c>
      <c r="B422" s="53" t="s">
        <v>595</v>
      </c>
      <c r="C422" s="30">
        <v>4301020222</v>
      </c>
      <c r="D422" s="319">
        <v>4607091388930</v>
      </c>
      <c r="E422" s="318"/>
      <c r="F422" s="311">
        <v>0.88</v>
      </c>
      <c r="G422" s="31">
        <v>6</v>
      </c>
      <c r="H422" s="311">
        <v>5.28</v>
      </c>
      <c r="I422" s="311">
        <v>5.64</v>
      </c>
      <c r="J422" s="31">
        <v>104</v>
      </c>
      <c r="K422" s="31" t="s">
        <v>98</v>
      </c>
      <c r="L422" s="32" t="s">
        <v>99</v>
      </c>
      <c r="M422" s="31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3"/>
      <c r="T422" s="33"/>
      <c r="U422" s="34" t="s">
        <v>65</v>
      </c>
      <c r="V422" s="312">
        <v>0</v>
      </c>
      <c r="W422" s="313">
        <f>IFERROR(IF(V422="",0,CEILING((V422/$H422),1)*$H422),"")</f>
        <v>0</v>
      </c>
      <c r="X422" s="35" t="str">
        <f>IFERROR(IF(W422=0,"",ROUNDUP(W422/H422,0)*0.01196),"")</f>
        <v/>
      </c>
      <c r="Y422" s="55"/>
      <c r="Z422" s="56"/>
      <c r="AD422" s="57"/>
      <c r="BA422" s="285" t="s">
        <v>1</v>
      </c>
    </row>
    <row r="423" spans="1:53" ht="16.5" customHeight="1" x14ac:dyDescent="0.25">
      <c r="A423" s="53" t="s">
        <v>596</v>
      </c>
      <c r="B423" s="53" t="s">
        <v>597</v>
      </c>
      <c r="C423" s="30">
        <v>4301020206</v>
      </c>
      <c r="D423" s="319">
        <v>4680115880054</v>
      </c>
      <c r="E423" s="318"/>
      <c r="F423" s="311">
        <v>0.6</v>
      </c>
      <c r="G423" s="31">
        <v>6</v>
      </c>
      <c r="H423" s="311">
        <v>3.6</v>
      </c>
      <c r="I423" s="311">
        <v>3.84</v>
      </c>
      <c r="J423" s="31">
        <v>120</v>
      </c>
      <c r="K423" s="31" t="s">
        <v>63</v>
      </c>
      <c r="L423" s="32" t="s">
        <v>99</v>
      </c>
      <c r="M423" s="31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3"/>
      <c r="T423" s="33"/>
      <c r="U423" s="34" t="s">
        <v>65</v>
      </c>
      <c r="V423" s="312">
        <v>0</v>
      </c>
      <c r="W423" s="313">
        <f>IFERROR(IF(V423="",0,CEILING((V423/$H423),1)*$H423),"")</f>
        <v>0</v>
      </c>
      <c r="X423" s="35" t="str">
        <f>IFERROR(IF(W423=0,"",ROUNDUP(W423/H423,0)*0.00937),"")</f>
        <v/>
      </c>
      <c r="Y423" s="55"/>
      <c r="Z423" s="56"/>
      <c r="AD423" s="57"/>
      <c r="BA423" s="286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6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6" t="s">
        <v>65</v>
      </c>
      <c r="V425" s="314">
        <f>IFERROR(SUM(V422:V423),"0")</f>
        <v>0</v>
      </c>
      <c r="W425" s="314">
        <f>IFERROR(SUM(W422:W423),"0")</f>
        <v>0</v>
      </c>
      <c r="X425" s="36"/>
      <c r="Y425" s="315"/>
      <c r="Z425" s="315"/>
    </row>
    <row r="426" spans="1:53" ht="14.25" customHeight="1" x14ac:dyDescent="0.25">
      <c r="A426" s="327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7"/>
      <c r="Z426" s="307"/>
    </row>
    <row r="427" spans="1:53" ht="27" customHeight="1" x14ac:dyDescent="0.25">
      <c r="A427" s="53" t="s">
        <v>598</v>
      </c>
      <c r="B427" s="53" t="s">
        <v>599</v>
      </c>
      <c r="C427" s="30">
        <v>4301031252</v>
      </c>
      <c r="D427" s="319">
        <v>4680115883116</v>
      </c>
      <c r="E427" s="318"/>
      <c r="F427" s="311">
        <v>0.88</v>
      </c>
      <c r="G427" s="31">
        <v>6</v>
      </c>
      <c r="H427" s="311">
        <v>5.28</v>
      </c>
      <c r="I427" s="311">
        <v>5.64</v>
      </c>
      <c r="J427" s="31">
        <v>104</v>
      </c>
      <c r="K427" s="31" t="s">
        <v>98</v>
      </c>
      <c r="L427" s="32" t="s">
        <v>99</v>
      </c>
      <c r="M427" s="31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3"/>
      <c r="T427" s="33"/>
      <c r="U427" s="34" t="s">
        <v>65</v>
      </c>
      <c r="V427" s="312">
        <v>0</v>
      </c>
      <c r="W427" s="313">
        <f t="shared" ref="W427:W432" si="19">IFERROR(IF(V427="",0,CEILING((V427/$H427),1)*$H427),"")</f>
        <v>0</v>
      </c>
      <c r="X427" s="35" t="str">
        <f>IFERROR(IF(W427=0,"",ROUNDUP(W427/H427,0)*0.01196),"")</f>
        <v/>
      </c>
      <c r="Y427" s="55"/>
      <c r="Z427" s="56"/>
      <c r="AD427" s="57"/>
      <c r="BA427" s="287" t="s">
        <v>1</v>
      </c>
    </row>
    <row r="428" spans="1:53" ht="27" customHeight="1" x14ac:dyDescent="0.25">
      <c r="A428" s="53" t="s">
        <v>600</v>
      </c>
      <c r="B428" s="53" t="s">
        <v>601</v>
      </c>
      <c r="C428" s="30">
        <v>4301031248</v>
      </c>
      <c r="D428" s="319">
        <v>4680115883093</v>
      </c>
      <c r="E428" s="318"/>
      <c r="F428" s="311">
        <v>0.88</v>
      </c>
      <c r="G428" s="31">
        <v>6</v>
      </c>
      <c r="H428" s="311">
        <v>5.28</v>
      </c>
      <c r="I428" s="311">
        <v>5.64</v>
      </c>
      <c r="J428" s="31">
        <v>104</v>
      </c>
      <c r="K428" s="31" t="s">
        <v>98</v>
      </c>
      <c r="L428" s="32" t="s">
        <v>64</v>
      </c>
      <c r="M428" s="31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3"/>
      <c r="T428" s="33"/>
      <c r="U428" s="34" t="s">
        <v>65</v>
      </c>
      <c r="V428" s="312">
        <v>0</v>
      </c>
      <c r="W428" s="313">
        <f t="shared" si="19"/>
        <v>0</v>
      </c>
      <c r="X428" s="35" t="str">
        <f>IFERROR(IF(W428=0,"",ROUNDUP(W428/H428,0)*0.01196),"")</f>
        <v/>
      </c>
      <c r="Y428" s="55"/>
      <c r="Z428" s="56"/>
      <c r="AD428" s="57"/>
      <c r="BA428" s="288" t="s">
        <v>1</v>
      </c>
    </row>
    <row r="429" spans="1:53" ht="27" customHeight="1" x14ac:dyDescent="0.25">
      <c r="A429" s="53" t="s">
        <v>602</v>
      </c>
      <c r="B429" s="53" t="s">
        <v>603</v>
      </c>
      <c r="C429" s="30">
        <v>4301031250</v>
      </c>
      <c r="D429" s="319">
        <v>4680115883109</v>
      </c>
      <c r="E429" s="318"/>
      <c r="F429" s="311">
        <v>0.88</v>
      </c>
      <c r="G429" s="31">
        <v>6</v>
      </c>
      <c r="H429" s="311">
        <v>5.28</v>
      </c>
      <c r="I429" s="311">
        <v>5.64</v>
      </c>
      <c r="J429" s="31">
        <v>104</v>
      </c>
      <c r="K429" s="31" t="s">
        <v>98</v>
      </c>
      <c r="L429" s="32" t="s">
        <v>64</v>
      </c>
      <c r="M429" s="31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3"/>
      <c r="T429" s="33"/>
      <c r="U429" s="34" t="s">
        <v>65</v>
      </c>
      <c r="V429" s="312">
        <v>0</v>
      </c>
      <c r="W429" s="313">
        <f t="shared" si="19"/>
        <v>0</v>
      </c>
      <c r="X429" s="35" t="str">
        <f>IFERROR(IF(W429=0,"",ROUNDUP(W429/H429,0)*0.01196),"")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4301031249</v>
      </c>
      <c r="D430" s="319">
        <v>4680115882072</v>
      </c>
      <c r="E430" s="318"/>
      <c r="F430" s="311">
        <v>0.6</v>
      </c>
      <c r="G430" s="31">
        <v>6</v>
      </c>
      <c r="H430" s="311">
        <v>3.6</v>
      </c>
      <c r="I430" s="311">
        <v>3.84</v>
      </c>
      <c r="J430" s="31">
        <v>120</v>
      </c>
      <c r="K430" s="31" t="s">
        <v>63</v>
      </c>
      <c r="L430" s="32" t="s">
        <v>99</v>
      </c>
      <c r="M430" s="31">
        <v>60</v>
      </c>
      <c r="N430" s="593" t="s">
        <v>606</v>
      </c>
      <c r="O430" s="317"/>
      <c r="P430" s="317"/>
      <c r="Q430" s="317"/>
      <c r="R430" s="318"/>
      <c r="S430" s="33"/>
      <c r="T430" s="33"/>
      <c r="U430" s="34" t="s">
        <v>65</v>
      </c>
      <c r="V430" s="312">
        <v>0</v>
      </c>
      <c r="W430" s="313">
        <f t="shared" si="19"/>
        <v>0</v>
      </c>
      <c r="X430" s="35" t="str">
        <f>IFERROR(IF(W430=0,"",ROUNDUP(W430/H430,0)*0.00937),"")</f>
        <v/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607</v>
      </c>
      <c r="B431" s="53" t="s">
        <v>608</v>
      </c>
      <c r="C431" s="30">
        <v>4301031251</v>
      </c>
      <c r="D431" s="319">
        <v>4680115882102</v>
      </c>
      <c r="E431" s="318"/>
      <c r="F431" s="311">
        <v>0.6</v>
      </c>
      <c r="G431" s="31">
        <v>6</v>
      </c>
      <c r="H431" s="311">
        <v>3.6</v>
      </c>
      <c r="I431" s="311">
        <v>3.81</v>
      </c>
      <c r="J431" s="31">
        <v>120</v>
      </c>
      <c r="K431" s="31" t="s">
        <v>63</v>
      </c>
      <c r="L431" s="32" t="s">
        <v>64</v>
      </c>
      <c r="M431" s="31">
        <v>60</v>
      </c>
      <c r="N431" s="460" t="s">
        <v>609</v>
      </c>
      <c r="O431" s="317"/>
      <c r="P431" s="317"/>
      <c r="Q431" s="317"/>
      <c r="R431" s="318"/>
      <c r="S431" s="33"/>
      <c r="T431" s="33"/>
      <c r="U431" s="34" t="s">
        <v>65</v>
      </c>
      <c r="V431" s="312">
        <v>0</v>
      </c>
      <c r="W431" s="313">
        <f t="shared" si="19"/>
        <v>0</v>
      </c>
      <c r="X431" s="35" t="str">
        <f>IFERROR(IF(W431=0,"",ROUNDUP(W431/H431,0)*0.00937),"")</f>
        <v/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610</v>
      </c>
      <c r="B432" s="53" t="s">
        <v>611</v>
      </c>
      <c r="C432" s="30">
        <v>4301031253</v>
      </c>
      <c r="D432" s="319">
        <v>4680115882096</v>
      </c>
      <c r="E432" s="318"/>
      <c r="F432" s="311">
        <v>0.6</v>
      </c>
      <c r="G432" s="31">
        <v>6</v>
      </c>
      <c r="H432" s="311">
        <v>3.6</v>
      </c>
      <c r="I432" s="311">
        <v>3.81</v>
      </c>
      <c r="J432" s="31">
        <v>120</v>
      </c>
      <c r="K432" s="31" t="s">
        <v>63</v>
      </c>
      <c r="L432" s="32" t="s">
        <v>64</v>
      </c>
      <c r="M432" s="31">
        <v>60</v>
      </c>
      <c r="N432" s="570" t="s">
        <v>612</v>
      </c>
      <c r="O432" s="317"/>
      <c r="P432" s="317"/>
      <c r="Q432" s="317"/>
      <c r="R432" s="318"/>
      <c r="S432" s="33"/>
      <c r="T432" s="33"/>
      <c r="U432" s="34" t="s">
        <v>65</v>
      </c>
      <c r="V432" s="312">
        <v>0</v>
      </c>
      <c r="W432" s="313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6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6" t="s">
        <v>65</v>
      </c>
      <c r="V434" s="314">
        <f>IFERROR(SUM(V427:V432),"0")</f>
        <v>0</v>
      </c>
      <c r="W434" s="314">
        <f>IFERROR(SUM(W427:W432),"0")</f>
        <v>0</v>
      </c>
      <c r="X434" s="36"/>
      <c r="Y434" s="315"/>
      <c r="Z434" s="315"/>
    </row>
    <row r="435" spans="1:53" ht="14.25" customHeight="1" x14ac:dyDescent="0.25">
      <c r="A435" s="327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7"/>
      <c r="Z435" s="307"/>
    </row>
    <row r="436" spans="1:53" ht="16.5" customHeight="1" x14ac:dyDescent="0.25">
      <c r="A436" s="53" t="s">
        <v>613</v>
      </c>
      <c r="B436" s="53" t="s">
        <v>614</v>
      </c>
      <c r="C436" s="30">
        <v>4301051230</v>
      </c>
      <c r="D436" s="319">
        <v>4607091383409</v>
      </c>
      <c r="E436" s="318"/>
      <c r="F436" s="311">
        <v>1.3</v>
      </c>
      <c r="G436" s="31">
        <v>6</v>
      </c>
      <c r="H436" s="311">
        <v>7.8</v>
      </c>
      <c r="I436" s="311">
        <v>8.3460000000000001</v>
      </c>
      <c r="J436" s="31">
        <v>56</v>
      </c>
      <c r="K436" s="31" t="s">
        <v>98</v>
      </c>
      <c r="L436" s="32" t="s">
        <v>64</v>
      </c>
      <c r="M436" s="31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3"/>
      <c r="T436" s="33"/>
      <c r="U436" s="34" t="s">
        <v>65</v>
      </c>
      <c r="V436" s="312">
        <v>0</v>
      </c>
      <c r="W436" s="31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93" t="s">
        <v>1</v>
      </c>
    </row>
    <row r="437" spans="1:53" ht="16.5" customHeight="1" x14ac:dyDescent="0.25">
      <c r="A437" s="53" t="s">
        <v>615</v>
      </c>
      <c r="B437" s="53" t="s">
        <v>616</v>
      </c>
      <c r="C437" s="30">
        <v>4301051231</v>
      </c>
      <c r="D437" s="319">
        <v>4607091383416</v>
      </c>
      <c r="E437" s="318"/>
      <c r="F437" s="311">
        <v>1.3</v>
      </c>
      <c r="G437" s="31">
        <v>6</v>
      </c>
      <c r="H437" s="311">
        <v>7.8</v>
      </c>
      <c r="I437" s="311">
        <v>8.3460000000000001</v>
      </c>
      <c r="J437" s="31">
        <v>56</v>
      </c>
      <c r="K437" s="31" t="s">
        <v>98</v>
      </c>
      <c r="L437" s="32" t="s">
        <v>64</v>
      </c>
      <c r="M437" s="31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3"/>
      <c r="T437" s="33"/>
      <c r="U437" s="34" t="s">
        <v>65</v>
      </c>
      <c r="V437" s="312">
        <v>0</v>
      </c>
      <c r="W437" s="313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94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6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6" t="s">
        <v>65</v>
      </c>
      <c r="V439" s="314">
        <f>IFERROR(SUM(V436:V437),"0")</f>
        <v>0</v>
      </c>
      <c r="W439" s="314">
        <f>IFERROR(SUM(W436:W437),"0")</f>
        <v>0</v>
      </c>
      <c r="X439" s="36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7"/>
      <c r="Z440" s="47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4"/>
      <c r="Z441" s="304"/>
    </row>
    <row r="442" spans="1:53" ht="14.25" customHeight="1" x14ac:dyDescent="0.25">
      <c r="A442" s="327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7"/>
      <c r="Z442" s="307"/>
    </row>
    <row r="443" spans="1:53" ht="27" customHeight="1" x14ac:dyDescent="0.25">
      <c r="A443" s="53" t="s">
        <v>619</v>
      </c>
      <c r="B443" s="53" t="s">
        <v>620</v>
      </c>
      <c r="C443" s="30">
        <v>4301011585</v>
      </c>
      <c r="D443" s="319">
        <v>4640242180441</v>
      </c>
      <c r="E443" s="318"/>
      <c r="F443" s="311">
        <v>1.5</v>
      </c>
      <c r="G443" s="31">
        <v>8</v>
      </c>
      <c r="H443" s="311">
        <v>12</v>
      </c>
      <c r="I443" s="311">
        <v>12.48</v>
      </c>
      <c r="J443" s="31">
        <v>56</v>
      </c>
      <c r="K443" s="31" t="s">
        <v>98</v>
      </c>
      <c r="L443" s="32" t="s">
        <v>99</v>
      </c>
      <c r="M443" s="31">
        <v>50</v>
      </c>
      <c r="N443" s="481" t="s">
        <v>621</v>
      </c>
      <c r="O443" s="317"/>
      <c r="P443" s="317"/>
      <c r="Q443" s="317"/>
      <c r="R443" s="318"/>
      <c r="S443" s="33"/>
      <c r="T443" s="33"/>
      <c r="U443" s="34" t="s">
        <v>65</v>
      </c>
      <c r="V443" s="312">
        <v>0</v>
      </c>
      <c r="W443" s="313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5" t="s">
        <v>1</v>
      </c>
    </row>
    <row r="444" spans="1:53" ht="27" customHeight="1" x14ac:dyDescent="0.25">
      <c r="A444" s="53" t="s">
        <v>622</v>
      </c>
      <c r="B444" s="53" t="s">
        <v>623</v>
      </c>
      <c r="C444" s="30">
        <v>4301011584</v>
      </c>
      <c r="D444" s="319">
        <v>4640242180564</v>
      </c>
      <c r="E444" s="318"/>
      <c r="F444" s="311">
        <v>1.5</v>
      </c>
      <c r="G444" s="31">
        <v>8</v>
      </c>
      <c r="H444" s="311">
        <v>12</v>
      </c>
      <c r="I444" s="311">
        <v>12.48</v>
      </c>
      <c r="J444" s="31">
        <v>56</v>
      </c>
      <c r="K444" s="31" t="s">
        <v>98</v>
      </c>
      <c r="L444" s="32" t="s">
        <v>99</v>
      </c>
      <c r="M444" s="31">
        <v>50</v>
      </c>
      <c r="N444" s="403" t="s">
        <v>624</v>
      </c>
      <c r="O444" s="317"/>
      <c r="P444" s="317"/>
      <c r="Q444" s="317"/>
      <c r="R444" s="318"/>
      <c r="S444" s="33"/>
      <c r="T444" s="33"/>
      <c r="U444" s="34" t="s">
        <v>65</v>
      </c>
      <c r="V444" s="312">
        <v>0</v>
      </c>
      <c r="W444" s="313">
        <f>IFERROR(IF(V444="",0,CEILING((V444/$H444),1)*$H444),"")</f>
        <v>0</v>
      </c>
      <c r="X444" s="35" t="str">
        <f>IFERROR(IF(W444=0,"",ROUNDUP(W444/H444,0)*0.02175),"")</f>
        <v/>
      </c>
      <c r="Y444" s="55"/>
      <c r="Z444" s="56"/>
      <c r="AD444" s="57"/>
      <c r="BA444" s="296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6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6" t="s">
        <v>65</v>
      </c>
      <c r="V446" s="314">
        <f>IFERROR(SUM(V443:V444),"0")</f>
        <v>0</v>
      </c>
      <c r="W446" s="314">
        <f>IFERROR(SUM(W443:W444),"0")</f>
        <v>0</v>
      </c>
      <c r="X446" s="36"/>
      <c r="Y446" s="315"/>
      <c r="Z446" s="315"/>
    </row>
    <row r="447" spans="1:53" ht="14.25" customHeight="1" x14ac:dyDescent="0.25">
      <c r="A447" s="327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7"/>
      <c r="Z447" s="307"/>
    </row>
    <row r="448" spans="1:53" ht="27" customHeight="1" x14ac:dyDescent="0.25">
      <c r="A448" s="53" t="s">
        <v>625</v>
      </c>
      <c r="B448" s="53" t="s">
        <v>626</v>
      </c>
      <c r="C448" s="30">
        <v>4301020260</v>
      </c>
      <c r="D448" s="319">
        <v>4640242180526</v>
      </c>
      <c r="E448" s="318"/>
      <c r="F448" s="311">
        <v>1.8</v>
      </c>
      <c r="G448" s="31">
        <v>6</v>
      </c>
      <c r="H448" s="311">
        <v>10.8</v>
      </c>
      <c r="I448" s="311">
        <v>11.28</v>
      </c>
      <c r="J448" s="31">
        <v>56</v>
      </c>
      <c r="K448" s="31" t="s">
        <v>98</v>
      </c>
      <c r="L448" s="32" t="s">
        <v>99</v>
      </c>
      <c r="M448" s="31">
        <v>50</v>
      </c>
      <c r="N448" s="521" t="s">
        <v>627</v>
      </c>
      <c r="O448" s="317"/>
      <c r="P448" s="317"/>
      <c r="Q448" s="317"/>
      <c r="R448" s="318"/>
      <c r="S448" s="33"/>
      <c r="T448" s="33"/>
      <c r="U448" s="34" t="s">
        <v>65</v>
      </c>
      <c r="V448" s="312">
        <v>0</v>
      </c>
      <c r="W448" s="313">
        <f>IFERROR(IF(V448="",0,CEILING((V448/$H448),1)*$H448),"")</f>
        <v>0</v>
      </c>
      <c r="X448" s="35" t="str">
        <f>IFERROR(IF(W448=0,"",ROUNDUP(W448/H448,0)*0.02175),"")</f>
        <v/>
      </c>
      <c r="Y448" s="55"/>
      <c r="Z448" s="56"/>
      <c r="AD448" s="57"/>
      <c r="BA448" s="297" t="s">
        <v>1</v>
      </c>
    </row>
    <row r="449" spans="1:53" ht="16.5" customHeight="1" x14ac:dyDescent="0.25">
      <c r="A449" s="53" t="s">
        <v>628</v>
      </c>
      <c r="B449" s="53" t="s">
        <v>629</v>
      </c>
      <c r="C449" s="30">
        <v>4301020269</v>
      </c>
      <c r="D449" s="319">
        <v>4640242180519</v>
      </c>
      <c r="E449" s="318"/>
      <c r="F449" s="311">
        <v>1.35</v>
      </c>
      <c r="G449" s="31">
        <v>8</v>
      </c>
      <c r="H449" s="311">
        <v>10.8</v>
      </c>
      <c r="I449" s="311">
        <v>11.28</v>
      </c>
      <c r="J449" s="31">
        <v>56</v>
      </c>
      <c r="K449" s="31" t="s">
        <v>98</v>
      </c>
      <c r="L449" s="32" t="s">
        <v>119</v>
      </c>
      <c r="M449" s="31">
        <v>50</v>
      </c>
      <c r="N449" s="469" t="s">
        <v>630</v>
      </c>
      <c r="O449" s="317"/>
      <c r="P449" s="317"/>
      <c r="Q449" s="317"/>
      <c r="R449" s="318"/>
      <c r="S449" s="33"/>
      <c r="T449" s="33"/>
      <c r="U449" s="34" t="s">
        <v>65</v>
      </c>
      <c r="V449" s="312">
        <v>0</v>
      </c>
      <c r="W449" s="313">
        <f>IFERROR(IF(V449="",0,CEILING((V449/$H449),1)*$H449),"")</f>
        <v>0</v>
      </c>
      <c r="X449" s="35" t="str">
        <f>IFERROR(IF(W449=0,"",ROUNDUP(W449/H449,0)*0.02175),"")</f>
        <v/>
      </c>
      <c r="Y449" s="55"/>
      <c r="Z449" s="56"/>
      <c r="AD449" s="57"/>
      <c r="BA449" s="298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6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6" t="s">
        <v>65</v>
      </c>
      <c r="V451" s="314">
        <f>IFERROR(SUM(V448:V449),"0")</f>
        <v>0</v>
      </c>
      <c r="W451" s="314">
        <f>IFERROR(SUM(W448:W449),"0")</f>
        <v>0</v>
      </c>
      <c r="X451" s="36"/>
      <c r="Y451" s="315"/>
      <c r="Z451" s="315"/>
    </row>
    <row r="452" spans="1:53" ht="14.25" customHeight="1" x14ac:dyDescent="0.25">
      <c r="A452" s="327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7"/>
      <c r="Z452" s="307"/>
    </row>
    <row r="453" spans="1:53" ht="27" customHeight="1" x14ac:dyDescent="0.25">
      <c r="A453" s="53" t="s">
        <v>631</v>
      </c>
      <c r="B453" s="53" t="s">
        <v>632</v>
      </c>
      <c r="C453" s="30">
        <v>4301031280</v>
      </c>
      <c r="D453" s="319">
        <v>4640242180816</v>
      </c>
      <c r="E453" s="318"/>
      <c r="F453" s="311">
        <v>0.7</v>
      </c>
      <c r="G453" s="31">
        <v>6</v>
      </c>
      <c r="H453" s="311">
        <v>4.2</v>
      </c>
      <c r="I453" s="311">
        <v>4.46</v>
      </c>
      <c r="J453" s="31">
        <v>156</v>
      </c>
      <c r="K453" s="31" t="s">
        <v>63</v>
      </c>
      <c r="L453" s="32" t="s">
        <v>64</v>
      </c>
      <c r="M453" s="31">
        <v>40</v>
      </c>
      <c r="N453" s="395" t="s">
        <v>633</v>
      </c>
      <c r="O453" s="317"/>
      <c r="P453" s="317"/>
      <c r="Q453" s="317"/>
      <c r="R453" s="318"/>
      <c r="S453" s="33"/>
      <c r="T453" s="33"/>
      <c r="U453" s="34" t="s">
        <v>65</v>
      </c>
      <c r="V453" s="312">
        <v>0</v>
      </c>
      <c r="W453" s="313">
        <f>IFERROR(IF(V453="",0,CEILING((V453/$H453),1)*$H453),"")</f>
        <v>0</v>
      </c>
      <c r="X453" s="35" t="str">
        <f>IFERROR(IF(W453=0,"",ROUNDUP(W453/H453,0)*0.00753),"")</f>
        <v/>
      </c>
      <c r="Y453" s="55"/>
      <c r="Z453" s="56"/>
      <c r="AD453" s="57"/>
      <c r="BA453" s="299" t="s">
        <v>1</v>
      </c>
    </row>
    <row r="454" spans="1:53" ht="27" customHeight="1" x14ac:dyDescent="0.25">
      <c r="A454" s="53" t="s">
        <v>634</v>
      </c>
      <c r="B454" s="53" t="s">
        <v>635</v>
      </c>
      <c r="C454" s="30">
        <v>4301031244</v>
      </c>
      <c r="D454" s="319">
        <v>4640242180595</v>
      </c>
      <c r="E454" s="318"/>
      <c r="F454" s="311">
        <v>0.7</v>
      </c>
      <c r="G454" s="31">
        <v>6</v>
      </c>
      <c r="H454" s="311">
        <v>4.2</v>
      </c>
      <c r="I454" s="311">
        <v>4.46</v>
      </c>
      <c r="J454" s="31">
        <v>156</v>
      </c>
      <c r="K454" s="31" t="s">
        <v>63</v>
      </c>
      <c r="L454" s="32" t="s">
        <v>64</v>
      </c>
      <c r="M454" s="31">
        <v>40</v>
      </c>
      <c r="N454" s="638" t="s">
        <v>636</v>
      </c>
      <c r="O454" s="317"/>
      <c r="P454" s="317"/>
      <c r="Q454" s="317"/>
      <c r="R454" s="318"/>
      <c r="S454" s="33"/>
      <c r="T454" s="33"/>
      <c r="U454" s="34" t="s">
        <v>65</v>
      </c>
      <c r="V454" s="312">
        <v>0</v>
      </c>
      <c r="W454" s="313">
        <f>IFERROR(IF(V454="",0,CEILING((V454/$H454),1)*$H454),"")</f>
        <v>0</v>
      </c>
      <c r="X454" s="35" t="str">
        <f>IFERROR(IF(W454=0,"",ROUNDUP(W454/H454,0)*0.00753),"")</f>
        <v/>
      </c>
      <c r="Y454" s="55"/>
      <c r="Z454" s="56"/>
      <c r="AD454" s="57"/>
      <c r="BA454" s="300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6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6" t="s">
        <v>65</v>
      </c>
      <c r="V456" s="314">
        <f>IFERROR(SUM(V453:V454),"0")</f>
        <v>0</v>
      </c>
      <c r="W456" s="314">
        <f>IFERROR(SUM(W453:W454),"0")</f>
        <v>0</v>
      </c>
      <c r="X456" s="36"/>
      <c r="Y456" s="315"/>
      <c r="Z456" s="315"/>
    </row>
    <row r="457" spans="1:53" ht="14.25" customHeight="1" x14ac:dyDescent="0.25">
      <c r="A457" s="327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7"/>
      <c r="Z457" s="307"/>
    </row>
    <row r="458" spans="1:53" ht="27" customHeight="1" x14ac:dyDescent="0.25">
      <c r="A458" s="53" t="s">
        <v>637</v>
      </c>
      <c r="B458" s="53" t="s">
        <v>638</v>
      </c>
      <c r="C458" s="30">
        <v>4301051510</v>
      </c>
      <c r="D458" s="319">
        <v>4640242180540</v>
      </c>
      <c r="E458" s="318"/>
      <c r="F458" s="311">
        <v>1.3</v>
      </c>
      <c r="G458" s="31">
        <v>6</v>
      </c>
      <c r="H458" s="311">
        <v>7.8</v>
      </c>
      <c r="I458" s="311">
        <v>8.3640000000000008</v>
      </c>
      <c r="J458" s="31">
        <v>56</v>
      </c>
      <c r="K458" s="31" t="s">
        <v>98</v>
      </c>
      <c r="L458" s="32" t="s">
        <v>64</v>
      </c>
      <c r="M458" s="31">
        <v>30</v>
      </c>
      <c r="N458" s="501" t="s">
        <v>639</v>
      </c>
      <c r="O458" s="317"/>
      <c r="P458" s="317"/>
      <c r="Q458" s="317"/>
      <c r="R458" s="318"/>
      <c r="S458" s="33"/>
      <c r="T458" s="33"/>
      <c r="U458" s="34" t="s">
        <v>65</v>
      </c>
      <c r="V458" s="312">
        <v>0</v>
      </c>
      <c r="W458" s="313">
        <f>IFERROR(IF(V458="",0,CEILING((V458/$H458),1)*$H458),"")</f>
        <v>0</v>
      </c>
      <c r="X458" s="35" t="str">
        <f>IFERROR(IF(W458=0,"",ROUNDUP(W458/H458,0)*0.02175),"")</f>
        <v/>
      </c>
      <c r="Y458" s="55"/>
      <c r="Z458" s="56"/>
      <c r="AD458" s="57"/>
      <c r="BA458" s="301" t="s">
        <v>1</v>
      </c>
    </row>
    <row r="459" spans="1:53" ht="27" customHeight="1" x14ac:dyDescent="0.25">
      <c r="A459" s="53" t="s">
        <v>640</v>
      </c>
      <c r="B459" s="53" t="s">
        <v>641</v>
      </c>
      <c r="C459" s="30">
        <v>4301051508</v>
      </c>
      <c r="D459" s="319">
        <v>4640242180557</v>
      </c>
      <c r="E459" s="318"/>
      <c r="F459" s="311">
        <v>0.5</v>
      </c>
      <c r="G459" s="31">
        <v>6</v>
      </c>
      <c r="H459" s="311">
        <v>3</v>
      </c>
      <c r="I459" s="311">
        <v>3.2839999999999998</v>
      </c>
      <c r="J459" s="31">
        <v>156</v>
      </c>
      <c r="K459" s="31" t="s">
        <v>63</v>
      </c>
      <c r="L459" s="32" t="s">
        <v>64</v>
      </c>
      <c r="M459" s="31">
        <v>30</v>
      </c>
      <c r="N459" s="533" t="s">
        <v>642</v>
      </c>
      <c r="O459" s="317"/>
      <c r="P459" s="317"/>
      <c r="Q459" s="317"/>
      <c r="R459" s="318"/>
      <c r="S459" s="33"/>
      <c r="T459" s="33"/>
      <c r="U459" s="34" t="s">
        <v>65</v>
      </c>
      <c r="V459" s="312">
        <v>0</v>
      </c>
      <c r="W459" s="313">
        <f>IFERROR(IF(V459="",0,CEILING((V459/$H459),1)*$H459),"")</f>
        <v>0</v>
      </c>
      <c r="X459" s="35" t="str">
        <f>IFERROR(IF(W459=0,"",ROUNDUP(W459/H459,0)*0.00753),"")</f>
        <v/>
      </c>
      <c r="Y459" s="55"/>
      <c r="Z459" s="56"/>
      <c r="AD459" s="57"/>
      <c r="BA459" s="302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6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6" t="s">
        <v>65</v>
      </c>
      <c r="V461" s="314">
        <f>IFERROR(SUM(V458:V459),"0")</f>
        <v>0</v>
      </c>
      <c r="W461" s="314">
        <f>IFERROR(SUM(W458:W459),"0")</f>
        <v>0</v>
      </c>
      <c r="X461" s="36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4"/>
      <c r="Z462" s="304"/>
    </row>
    <row r="463" spans="1:53" ht="14.25" customHeight="1" x14ac:dyDescent="0.25">
      <c r="A463" s="327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7"/>
      <c r="Z463" s="307"/>
    </row>
    <row r="464" spans="1:53" ht="16.5" customHeight="1" x14ac:dyDescent="0.25">
      <c r="A464" s="53" t="s">
        <v>644</v>
      </c>
      <c r="B464" s="53" t="s">
        <v>645</v>
      </c>
      <c r="C464" s="30">
        <v>4301051310</v>
      </c>
      <c r="D464" s="319">
        <v>4680115880870</v>
      </c>
      <c r="E464" s="318"/>
      <c r="F464" s="311">
        <v>1.3</v>
      </c>
      <c r="G464" s="31">
        <v>6</v>
      </c>
      <c r="H464" s="311">
        <v>7.8</v>
      </c>
      <c r="I464" s="311">
        <v>8.3640000000000008</v>
      </c>
      <c r="J464" s="31">
        <v>56</v>
      </c>
      <c r="K464" s="31" t="s">
        <v>98</v>
      </c>
      <c r="L464" s="32" t="s">
        <v>119</v>
      </c>
      <c r="M464" s="31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3"/>
      <c r="T464" s="33"/>
      <c r="U464" s="34" t="s">
        <v>65</v>
      </c>
      <c r="V464" s="312">
        <v>0</v>
      </c>
      <c r="W464" s="313">
        <f>IFERROR(IF(V464="",0,CEILING((V464/$H464),1)*$H464),"")</f>
        <v>0</v>
      </c>
      <c r="X464" s="35" t="str">
        <f>IFERROR(IF(W464=0,"",ROUNDUP(W464/H464,0)*0.02175),"")</f>
        <v/>
      </c>
      <c r="Y464" s="55"/>
      <c r="Z464" s="56"/>
      <c r="AD464" s="57"/>
      <c r="BA464" s="303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6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6" t="s">
        <v>65</v>
      </c>
      <c r="V466" s="314">
        <f>IFERROR(SUM(V464:V464),"0")</f>
        <v>0</v>
      </c>
      <c r="W466" s="314">
        <f>IFERROR(SUM(W464:W464),"0")</f>
        <v>0</v>
      </c>
      <c r="X466" s="36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6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3250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3267.7200000000003</v>
      </c>
      <c r="X467" s="36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6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3432.3571428571427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3451.0799999999995</v>
      </c>
      <c r="X468" s="36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6" t="s">
        <v>649</v>
      </c>
      <c r="V469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6</v>
      </c>
      <c r="W469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6</v>
      </c>
      <c r="X469" s="36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6" t="s">
        <v>65</v>
      </c>
      <c r="V470" s="314">
        <f>GrossWeightTotal+PalletQtyTotal*25</f>
        <v>3582.3571428571427</v>
      </c>
      <c r="W470" s="314">
        <f>GrossWeightTotalR+PalletQtyTotalR*25</f>
        <v>3601.0799999999995</v>
      </c>
      <c r="X470" s="36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6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447.61904761904759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450</v>
      </c>
      <c r="X471" s="36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8" t="s">
        <v>653</v>
      </c>
      <c r="V472" s="36"/>
      <c r="W472" s="36"/>
      <c r="X472" s="36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6.6223200000000002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39" t="s">
        <v>654</v>
      </c>
      <c r="B474" s="308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8" t="s">
        <v>575</v>
      </c>
      <c r="S474" s="330" t="s">
        <v>617</v>
      </c>
      <c r="T474" s="331"/>
      <c r="U474" s="305"/>
      <c r="Z474" s="51"/>
      <c r="AC474" s="305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05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05"/>
      <c r="Z475" s="51"/>
      <c r="AC475" s="305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05"/>
      <c r="L476" s="341"/>
      <c r="M476" s="341"/>
      <c r="N476" s="341"/>
      <c r="O476" s="341"/>
      <c r="P476" s="341"/>
      <c r="Q476" s="341"/>
      <c r="R476" s="341"/>
      <c r="S476" s="341"/>
      <c r="T476" s="341"/>
      <c r="U476" s="305"/>
      <c r="Z476" s="51"/>
      <c r="AC476" s="305"/>
    </row>
    <row r="477" spans="1:29" ht="18" customHeight="1" thickTop="1" thickBot="1" x14ac:dyDescent="0.25">
      <c r="A477" s="39" t="s">
        <v>656</v>
      </c>
      <c r="B477" s="45">
        <f>IFERROR(W22*1,"0")+IFERROR(W26*1,"0")+IFERROR(W27*1,"0")+IFERROR(W28*1,"0")+IFERROR(W29*1,"0")+IFERROR(W30*1,"0")+IFERROR(W31*1,"0")+IFERROR(W35*1,"0")+IFERROR(W39*1,"0")+IFERROR(W43*1,"0")</f>
        <v>0</v>
      </c>
      <c r="C477" s="45">
        <f>IFERROR(W49*1,"0")+IFERROR(W50*1,"0")</f>
        <v>0</v>
      </c>
      <c r="D477" s="45">
        <f>IFERROR(W55*1,"0")+IFERROR(W56*1,"0")+IFERROR(W57*1,"0")+IFERROR(W58*1,"0")</f>
        <v>0</v>
      </c>
      <c r="E477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604.79999999999995</v>
      </c>
      <c r="F477" s="45">
        <f>IFERROR(W129*1,"0")+IFERROR(W130*1,"0")+IFERROR(W131*1,"0")</f>
        <v>0</v>
      </c>
      <c r="G477" s="45">
        <f>IFERROR(W137*1,"0")+IFERROR(W138*1,"0")+IFERROR(W139*1,"0")</f>
        <v>0</v>
      </c>
      <c r="H477" s="45">
        <f>IFERROR(W144*1,"0")+IFERROR(W145*1,"0")+IFERROR(W146*1,"0")+IFERROR(W147*1,"0")+IFERROR(W148*1,"0")+IFERROR(W149*1,"0")+IFERROR(W150*1,"0")+IFERROR(W151*1,"0")</f>
        <v>0</v>
      </c>
      <c r="I477" s="45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5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5"/>
      <c r="L477" s="45">
        <f>IFERROR(W258*1,"0")+IFERROR(W259*1,"0")+IFERROR(W260*1,"0")+IFERROR(W261*1,"0")+IFERROR(W262*1,"0")+IFERROR(W263*1,"0")+IFERROR(W264*1,"0")+IFERROR(W268*1,"0")+IFERROR(W269*1,"0")</f>
        <v>0</v>
      </c>
      <c r="M477" s="45">
        <f>IFERROR(W274*1,"0")+IFERROR(W278*1,"0")+IFERROR(W279*1,"0")+IFERROR(W283*1,"0")+IFERROR(W287*1,"0")</f>
        <v>0</v>
      </c>
      <c r="N477" s="45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1005</v>
      </c>
      <c r="O477" s="45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5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5">
        <f>IFERROR(W389*1,"0")+IFERROR(W390*1,"0")+IFERROR(W394*1,"0")+IFERROR(W395*1,"0")+IFERROR(W396*1,"0")+IFERROR(W397*1,"0")+IFERROR(W398*1,"0")+IFERROR(W399*1,"0")+IFERROR(W400*1,"0")+IFERROR(W404*1,"0")</f>
        <v>0</v>
      </c>
      <c r="R477" s="45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1657.92</v>
      </c>
      <c r="S477" s="45">
        <f>IFERROR(W443*1,"0")+IFERROR(W444*1,"0")+IFERROR(W448*1,"0")+IFERROR(W449*1,"0")+IFERROR(W453*1,"0")+IFERROR(W454*1,"0")+IFERROR(W458*1,"0")+IFERROR(W459*1,"0")</f>
        <v>0</v>
      </c>
      <c r="T477" s="45">
        <f>IFERROR(W464*1,"0")</f>
        <v>0</v>
      </c>
      <c r="U477" s="305"/>
      <c r="Z477" s="51"/>
      <c r="AC477" s="305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344:E344"/>
    <mergeCell ref="D173:E173"/>
    <mergeCell ref="A119:X119"/>
    <mergeCell ref="C474:F474"/>
    <mergeCell ref="V17:V18"/>
    <mergeCell ref="D123:E123"/>
    <mergeCell ref="X17:X18"/>
    <mergeCell ref="A325:X325"/>
    <mergeCell ref="D110:E110"/>
    <mergeCell ref="N265:T265"/>
    <mergeCell ref="N79:R79"/>
    <mergeCell ref="Y17:Y18"/>
    <mergeCell ref="D331:E331"/>
    <mergeCell ref="A272:X272"/>
    <mergeCell ref="A8:C8"/>
    <mergeCell ref="N163:T163"/>
    <mergeCell ref="D355:E355"/>
    <mergeCell ref="D57:E57"/>
    <mergeCell ref="D293:E293"/>
    <mergeCell ref="N151:R151"/>
    <mergeCell ref="D268:E268"/>
    <mergeCell ref="A217:M218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H475:H476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N374:T374"/>
    <mergeCell ref="D395:E395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285:T285"/>
    <mergeCell ref="N456:T456"/>
    <mergeCell ref="A315:M316"/>
    <mergeCell ref="N85:R85"/>
    <mergeCell ref="N327:R327"/>
    <mergeCell ref="N156:R156"/>
    <mergeCell ref="N389:R389"/>
    <mergeCell ref="N454:R454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A48:X48"/>
    <mergeCell ref="N23:T23"/>
    <mergeCell ref="N261:R261"/>
    <mergeCell ref="N381:T381"/>
    <mergeCell ref="A142:X14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D49:E49"/>
    <mergeCell ref="D120:E120"/>
    <mergeCell ref="N297:R297"/>
    <mergeCell ref="A369:M37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A248:M249"/>
    <mergeCell ref="N189:R189"/>
    <mergeCell ref="D175:E175"/>
    <mergeCell ref="N253:R253"/>
    <mergeCell ref="T11:U11"/>
    <mergeCell ref="D221:E221"/>
    <mergeCell ref="A134:X134"/>
    <mergeCell ref="N57:R57"/>
    <mergeCell ref="N146:R146"/>
    <mergeCell ref="D223:E223"/>
    <mergeCell ref="N33:T33"/>
    <mergeCell ref="O5:P5"/>
    <mergeCell ref="F17:F18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351:R351"/>
    <mergeCell ref="A105:X105"/>
    <mergeCell ref="N130:R130"/>
    <mergeCell ref="N68:R68"/>
    <mergeCell ref="N295:R295"/>
    <mergeCell ref="A313:X313"/>
    <mergeCell ref="N353:R353"/>
    <mergeCell ref="D200:E200"/>
    <mergeCell ref="A371:X371"/>
    <mergeCell ref="D227:E227"/>
    <mergeCell ref="A165:X16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A343:X343"/>
    <mergeCell ref="H1:O1"/>
    <mergeCell ref="N109:R109"/>
    <mergeCell ref="A330:X330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N191:T19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D299:E299"/>
    <mergeCell ref="N114:R114"/>
    <mergeCell ref="N416:R416"/>
    <mergeCell ref="N417:R417"/>
    <mergeCell ref="A407:X407"/>
    <mergeCell ref="A393:X393"/>
    <mergeCell ref="N236:T236"/>
    <mergeCell ref="N230:R230"/>
    <mergeCell ref="D99:E99"/>
    <mergeCell ref="D397:E397"/>
    <mergeCell ref="D310:E310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452:X452"/>
    <mergeCell ref="T475:T476"/>
    <mergeCell ref="D459:E459"/>
    <mergeCell ref="N432:R432"/>
    <mergeCell ref="D436:E436"/>
    <mergeCell ref="N434:T434"/>
    <mergeCell ref="D449:E449"/>
    <mergeCell ref="P474:Q474"/>
    <mergeCell ref="N430:R430"/>
    <mergeCell ref="G475:G476"/>
    <mergeCell ref="A419:M420"/>
    <mergeCell ref="N322:R322"/>
    <mergeCell ref="I475:I476"/>
    <mergeCell ref="D430:E430"/>
    <mergeCell ref="N293:R293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N373:T373"/>
    <mergeCell ref="D394:E394"/>
    <mergeCell ref="D279:E279"/>
    <mergeCell ref="A403:X403"/>
    <mergeCell ref="N235:R235"/>
    <mergeCell ref="D278:E278"/>
    <mergeCell ref="D107:E107"/>
    <mergeCell ref="N213:T213"/>
    <mergeCell ref="D234:E234"/>
    <mergeCell ref="A309:X309"/>
    <mergeCell ref="N185:R185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N332:R332"/>
    <mergeCell ref="N161:R161"/>
    <mergeCell ref="A433:M434"/>
    <mergeCell ref="N299:R299"/>
    <mergeCell ref="N450:T450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D372:E372"/>
    <mergeCell ref="N245:R245"/>
    <mergeCell ref="D201:E201"/>
    <mergeCell ref="D188:E188"/>
    <mergeCell ref="N168:R168"/>
    <mergeCell ref="N260:R260"/>
    <mergeCell ref="N89:R89"/>
    <mergeCell ref="D399:E399"/>
    <mergeCell ref="D193:E193"/>
    <mergeCell ref="N448:R448"/>
    <mergeCell ref="N304:R304"/>
    <mergeCell ref="D176:E176"/>
    <mergeCell ref="D114:E114"/>
    <mergeCell ref="N391:T3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N174:R174"/>
    <mergeCell ref="A128:X128"/>
    <mergeCell ref="D246:E246"/>
    <mergeCell ref="A426:X426"/>
    <mergeCell ref="N361:R361"/>
    <mergeCell ref="A364:X364"/>
    <mergeCell ref="N90:T90"/>
    <mergeCell ref="D233:E233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D444:E444"/>
    <mergeCell ref="N169:R169"/>
    <mergeCell ref="D185:E185"/>
    <mergeCell ref="A195:M196"/>
    <mergeCell ref="N263:R2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K17:K18"/>
    <mergeCell ref="N164:T164"/>
    <mergeCell ref="A20:X20"/>
    <mergeCell ref="N431:R431"/>
    <mergeCell ref="N231:R231"/>
    <mergeCell ref="A318:X318"/>
    <mergeCell ref="A17:A18"/>
    <mergeCell ref="AD17:AD18"/>
    <mergeCell ref="N241:R241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N358:R358"/>
    <mergeCell ref="C17:C18"/>
    <mergeCell ref="D230:E230"/>
    <mergeCell ref="D168:E168"/>
    <mergeCell ref="A348:X348"/>
    <mergeCell ref="N137:R137"/>
    <mergeCell ref="D180:E180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314:R314"/>
    <mergeCell ref="N205:R205"/>
    <mergeCell ref="A226:X226"/>
    <mergeCell ref="D322:E322"/>
    <mergeCell ref="D260:E260"/>
    <mergeCell ref="N124:R124"/>
    <mergeCell ref="D453:E453"/>
    <mergeCell ref="A462:X462"/>
    <mergeCell ref="N422:R422"/>
    <mergeCell ref="N360:R360"/>
    <mergeCell ref="D113:E113"/>
    <mergeCell ref="N411:R411"/>
    <mergeCell ref="N438:T438"/>
    <mergeCell ref="A463:X463"/>
    <mergeCell ref="D448:E448"/>
    <mergeCell ref="N425:T425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N380:T380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A62:X62"/>
    <mergeCell ref="N77:R77"/>
    <mergeCell ref="N91:T91"/>
    <mergeCell ref="A213:M214"/>
    <mergeCell ref="N229:R229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N37:T37"/>
    <mergeCell ref="A44:M45"/>
    <mergeCell ref="A21:X21"/>
    <mergeCell ref="N200:R200"/>
    <mergeCell ref="D43:E43"/>
    <mergeCell ref="N29:R29"/>
    <mergeCell ref="N385:T385"/>
    <mergeCell ref="N31:R31"/>
    <mergeCell ref="D68:E68"/>
    <mergeCell ref="A34:X34"/>
    <mergeCell ref="D412:E412"/>
    <mergeCell ref="D64:E64"/>
    <mergeCell ref="N170:T170"/>
    <mergeCell ref="N328:T328"/>
    <mergeCell ref="D349:E349"/>
    <mergeCell ref="A457:X457"/>
    <mergeCell ref="N428:R428"/>
    <mergeCell ref="N228:R228"/>
    <mergeCell ref="D100:E100"/>
    <mergeCell ref="N17:R18"/>
    <mergeCell ref="N355:R355"/>
    <mergeCell ref="N415:R415"/>
    <mergeCell ref="N129:R129"/>
    <mergeCell ref="N63:R63"/>
    <mergeCell ref="N305:R305"/>
    <mergeCell ref="N365:R365"/>
    <mergeCell ref="N221:R221"/>
    <mergeCell ref="N50:R50"/>
    <mergeCell ref="D50:E50"/>
    <mergeCell ref="A317:X317"/>
    <mergeCell ref="A103:M104"/>
    <mergeCell ref="D31:E31"/>
    <mergeCell ref="N357:R357"/>
    <mergeCell ref="D229:E229"/>
    <mergeCell ref="D400:E400"/>
    <mergeCell ref="A339:M340"/>
    <mergeCell ref="N131:R131"/>
    <mergeCell ref="A409:X409"/>
    <mergeCell ref="D77:E77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O6:P6"/>
    <mergeCell ref="T12:U12"/>
    <mergeCell ref="A6:C6"/>
    <mergeCell ref="D9:E9"/>
    <mergeCell ref="F9:G9"/>
    <mergeCell ref="N15:R16"/>
    <mergeCell ref="T5:U5"/>
    <mergeCell ref="U17:U18"/>
    <mergeCell ref="T6:U9"/>
    <mergeCell ref="D7:L7"/>
    <mergeCell ref="H17:H18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N298:R298"/>
    <mergeCell ref="A242:M243"/>
    <mergeCell ref="A236:M237"/>
    <mergeCell ref="N102:R102"/>
    <mergeCell ref="A307:M308"/>
    <mergeCell ref="N444:R444"/>
    <mergeCell ref="N400:R400"/>
    <mergeCell ref="D145:E145"/>
    <mergeCell ref="D443:E443"/>
    <mergeCell ref="D210:E210"/>
    <mergeCell ref="D8:L8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A467:M472"/>
    <mergeCell ref="A465:M466"/>
    <mergeCell ref="R6:S9"/>
    <mergeCell ref="D365:E365"/>
    <mergeCell ref="N207:R207"/>
    <mergeCell ref="A170:M171"/>
    <mergeCell ref="N2:U3"/>
    <mergeCell ref="N334:R334"/>
    <mergeCell ref="D79:E79"/>
    <mergeCell ref="BA17:BA18"/>
    <mergeCell ref="N394:R394"/>
    <mergeCell ref="A61:X61"/>
    <mergeCell ref="D144:E144"/>
    <mergeCell ref="N113:R113"/>
    <mergeCell ref="N173:R173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A373:M374"/>
    <mergeCell ref="N461:T461"/>
    <mergeCell ref="A391:M392"/>
    <mergeCell ref="D378:E378"/>
    <mergeCell ref="D129:E129"/>
    <mergeCell ref="N359:R359"/>
    <mergeCell ref="N49:R49"/>
    <mergeCell ref="D429:E429"/>
    <mergeCell ref="A375:X375"/>
    <mergeCell ref="A59:M60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N472:T472"/>
    <mergeCell ref="O475:O476"/>
    <mergeCell ref="N24:T24"/>
    <mergeCell ref="H9:I9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28:R28"/>
    <mergeCell ref="N199:R199"/>
    <mergeCell ref="D71:E71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195:T195"/>
    <mergeCell ref="A198:X198"/>
    <mergeCell ref="N186:R186"/>
    <mergeCell ref="D332:E332"/>
    <mergeCell ref="N218:T218"/>
    <mergeCell ref="N176:R176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1"/>
    </row>
    <row r="3" spans="2:8" x14ac:dyDescent="0.2">
      <c r="B3" s="46" t="s">
        <v>658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659</v>
      </c>
      <c r="D6" s="46" t="s">
        <v>660</v>
      </c>
      <c r="E6" s="46"/>
    </row>
    <row r="7" spans="2:8" x14ac:dyDescent="0.2">
      <c r="B7" s="46" t="s">
        <v>661</v>
      </c>
      <c r="C7" s="46" t="s">
        <v>662</v>
      </c>
      <c r="D7" s="46" t="s">
        <v>663</v>
      </c>
      <c r="E7" s="46"/>
    </row>
    <row r="9" spans="2:8" x14ac:dyDescent="0.2">
      <c r="B9" s="46" t="s">
        <v>664</v>
      </c>
      <c r="C9" s="46" t="s">
        <v>659</v>
      </c>
      <c r="D9" s="46"/>
      <c r="E9" s="46"/>
    </row>
    <row r="11" spans="2:8" x14ac:dyDescent="0.2">
      <c r="B11" s="46" t="s">
        <v>664</v>
      </c>
      <c r="C11" s="46" t="s">
        <v>662</v>
      </c>
      <c r="D11" s="46"/>
      <c r="E11" s="46"/>
    </row>
    <row r="13" spans="2:8" x14ac:dyDescent="0.2">
      <c r="B13" s="46" t="s">
        <v>665</v>
      </c>
      <c r="C13" s="46"/>
      <c r="D13" s="46"/>
      <c r="E13" s="46"/>
    </row>
    <row r="14" spans="2:8" x14ac:dyDescent="0.2">
      <c r="B14" s="46" t="s">
        <v>666</v>
      </c>
      <c r="C14" s="46"/>
      <c r="D14" s="46"/>
      <c r="E14" s="46"/>
    </row>
    <row r="15" spans="2:8" x14ac:dyDescent="0.2">
      <c r="B15" s="46" t="s">
        <v>667</v>
      </c>
      <c r="C15" s="46"/>
      <c r="D15" s="46"/>
      <c r="E15" s="46"/>
    </row>
    <row r="16" spans="2:8" x14ac:dyDescent="0.2">
      <c r="B16" s="46" t="s">
        <v>668</v>
      </c>
      <c r="C16" s="46"/>
      <c r="D16" s="46"/>
      <c r="E16" s="46"/>
    </row>
    <row r="17" spans="2:5" x14ac:dyDescent="0.2">
      <c r="B17" s="46" t="s">
        <v>669</v>
      </c>
      <c r="C17" s="46"/>
      <c r="D17" s="46"/>
      <c r="E17" s="46"/>
    </row>
    <row r="18" spans="2:5" x14ac:dyDescent="0.2">
      <c r="B18" s="46" t="s">
        <v>670</v>
      </c>
      <c r="C18" s="46"/>
      <c r="D18" s="46"/>
      <c r="E18" s="46"/>
    </row>
    <row r="19" spans="2:5" x14ac:dyDescent="0.2">
      <c r="B19" s="46" t="s">
        <v>671</v>
      </c>
      <c r="C19" s="46"/>
      <c r="D19" s="46"/>
      <c r="E19" s="46"/>
    </row>
    <row r="20" spans="2:5" x14ac:dyDescent="0.2">
      <c r="B20" s="46" t="s">
        <v>672</v>
      </c>
      <c r="C20" s="46"/>
      <c r="D20" s="46"/>
      <c r="E20" s="46"/>
    </row>
    <row r="21" spans="2:5" x14ac:dyDescent="0.2">
      <c r="B21" s="46" t="s">
        <v>673</v>
      </c>
      <c r="C21" s="46"/>
      <c r="D21" s="46"/>
      <c r="E21" s="46"/>
    </row>
    <row r="22" spans="2:5" x14ac:dyDescent="0.2">
      <c r="B22" s="46" t="s">
        <v>674</v>
      </c>
      <c r="C22" s="46"/>
      <c r="D22" s="46"/>
      <c r="E22" s="46"/>
    </row>
    <row r="23" spans="2:5" x14ac:dyDescent="0.2">
      <c r="B23" s="46" t="s">
        <v>675</v>
      </c>
      <c r="C23" s="46"/>
      <c r="D23" s="46"/>
      <c r="E23" s="46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