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7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6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9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9" i="1" s="1"/>
  <c r="N177" i="1"/>
  <c r="V173" i="1"/>
  <c r="V172" i="1"/>
  <c r="X171" i="1"/>
  <c r="X172" i="1" s="1"/>
  <c r="W171" i="1"/>
  <c r="W173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6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1" i="1" s="1"/>
  <c r="N116" i="1"/>
  <c r="V113" i="1"/>
  <c r="V112" i="1"/>
  <c r="X111" i="1"/>
  <c r="X112" i="1" s="1"/>
  <c r="W111" i="1"/>
  <c r="W113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X92" i="1" s="1"/>
  <c r="W90" i="1"/>
  <c r="N90" i="1"/>
  <c r="X89" i="1"/>
  <c r="W89" i="1"/>
  <c r="W93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W75" i="1" s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W57" i="1" s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5" i="1" l="1"/>
  <c r="W107" i="1"/>
  <c r="X131" i="1"/>
  <c r="W136" i="1"/>
  <c r="W142" i="1"/>
  <c r="X150" i="1"/>
  <c r="W150" i="1"/>
  <c r="W155" i="1"/>
  <c r="W162" i="1"/>
  <c r="W191" i="1"/>
  <c r="W196" i="1"/>
  <c r="X202" i="1"/>
  <c r="W203" i="1"/>
  <c r="V251" i="1"/>
  <c r="X32" i="1"/>
  <c r="X40" i="1"/>
  <c r="W40" i="1"/>
  <c r="W46" i="1"/>
  <c r="X57" i="1"/>
  <c r="W58" i="1"/>
  <c r="W74" i="1"/>
  <c r="W86" i="1"/>
  <c r="X85" i="1"/>
  <c r="W101" i="1"/>
  <c r="X107" i="1"/>
  <c r="W108" i="1"/>
  <c r="W131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F9" i="1"/>
  <c r="J9" i="1"/>
  <c r="F10" i="1"/>
  <c r="W23" i="1"/>
  <c r="W33" i="1"/>
  <c r="W85" i="1"/>
  <c r="W92" i="1"/>
  <c r="W112" i="1"/>
  <c r="W120" i="1"/>
  <c r="W125" i="1"/>
  <c r="W132" i="1"/>
  <c r="W163" i="1"/>
  <c r="W172" i="1"/>
  <c r="W178" i="1"/>
  <c r="W208" i="1"/>
  <c r="W225" i="1"/>
  <c r="W236" i="1"/>
  <c r="W252" i="1"/>
  <c r="W253" i="1"/>
  <c r="H9" i="1"/>
  <c r="W254" i="1" l="1"/>
  <c r="X256" i="1"/>
  <c r="W251" i="1"/>
  <c r="B264" i="1"/>
  <c r="W255" i="1"/>
  <c r="C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<sst xmlns="http://schemas.openxmlformats.org/spreadsheetml/2006/main" count="921" uniqueCount="363">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</sst>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 t="s">
        <v>362</v>
      </c>
      <c r="I5" s="332"/>
      <c r="J5" s="332"/>
      <c r="K5" s="332"/>
      <c r="L5" s="317"/>
      <c r="N5" s="24" t="s">
        <v>9</v>
      </c>
      <c r="O5" s="235">
        <v>45257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346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2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0.33333333333333331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8</v>
      </c>
      <c r="W30" s="158">
        <f>IFERROR(IF(V30="","",V30),"")</f>
        <v>8</v>
      </c>
      <c r="X30" s="36">
        <f>IFERROR(IF(V30="","",V30*0.00936),"")</f>
        <v>7.4880000000000002E-2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8</v>
      </c>
      <c r="W32" s="159">
        <f>IFERROR(SUM(W28:W31),"0")</f>
        <v>8</v>
      </c>
      <c r="X32" s="159">
        <f>IFERROR(IF(X28="",0,X28),"0")+IFERROR(IF(X29="",0,X29),"0")+IFERROR(IF(X30="",0,X30),"0")+IFERROR(IF(X31="",0,X31),"0")</f>
        <v>7.4880000000000002E-2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12</v>
      </c>
      <c r="W33" s="159">
        <f>IFERROR(SUMPRODUCT(W28:W31*H28:H31),"0")</f>
        <v>12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4</v>
      </c>
      <c r="W39" s="158">
        <f>IFERROR(IF(V39="","",V39),"")</f>
        <v>4</v>
      </c>
      <c r="X39" s="36">
        <f>IFERROR(IF(V39="","",V39*0.0155),"")</f>
        <v>6.2E-2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4</v>
      </c>
      <c r="W40" s="159">
        <f>IFERROR(SUM(W36:W39),"0")</f>
        <v>4</v>
      </c>
      <c r="X40" s="159">
        <f>IFERROR(IF(X36="",0,X36),"0")+IFERROR(IF(X37="",0,X37),"0")+IFERROR(IF(X38="",0,X38),"0")+IFERROR(IF(X39="",0,X39),"0")</f>
        <v>6.2E-2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24</v>
      </c>
      <c r="W41" s="159">
        <f>IFERROR(SUMPRODUCT(W36:W39*H36:H39),"0")</f>
        <v>24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3</v>
      </c>
      <c r="W44" s="158">
        <f>IFERROR(IF(V44="","",V44),"")</f>
        <v>3</v>
      </c>
      <c r="X44" s="36">
        <f>IFERROR(IF(V44="","",V44*0.0095),"")</f>
        <v>2.8499999999999998E-2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3</v>
      </c>
      <c r="W46" s="159">
        <f>IFERROR(SUM(W44:W45),"0")</f>
        <v>3</v>
      </c>
      <c r="X46" s="159">
        <f>IFERROR(IF(X44="",0,X44),"0")+IFERROR(IF(X45="",0,X45),"0")</f>
        <v>2.8499999999999998E-2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3.5999999999999996</v>
      </c>
      <c r="W47" s="159">
        <f>IFERROR(SUMPRODUCT(W44:W45*H44:H45),"0")</f>
        <v>3.5999999999999996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65</v>
      </c>
      <c r="W62" s="158">
        <f>IFERROR(IF(V62="","",V62),"")</f>
        <v>65</v>
      </c>
      <c r="X62" s="36">
        <f>IFERROR(IF(V62="","",V62*0.00866),"")</f>
        <v>0.56289999999999996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65</v>
      </c>
      <c r="W63" s="159">
        <f>IFERROR(SUM(W61:W62),"0")</f>
        <v>65</v>
      </c>
      <c r="X63" s="159">
        <f>IFERROR(IF(X61="",0,X61),"0")+IFERROR(IF(X62="",0,X62),"0")</f>
        <v>0.56289999999999996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325</v>
      </c>
      <c r="W64" s="159">
        <f>IFERROR(SUMPRODUCT(W61:W62*H61:H62),"0")</f>
        <v>325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4</v>
      </c>
      <c r="W72" s="158">
        <f>IFERROR(IF(V72="","",V72),"")</f>
        <v>4</v>
      </c>
      <c r="X72" s="36">
        <f>IFERROR(IF(V72="","",V72*0.01788),"")</f>
        <v>7.152E-2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12</v>
      </c>
      <c r="W73" s="158">
        <f>IFERROR(IF(V73="","",V73),"")</f>
        <v>12</v>
      </c>
      <c r="X73" s="36">
        <f>IFERROR(IF(V73="","",V73*0.01788),"")</f>
        <v>0.21456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16</v>
      </c>
      <c r="W74" s="159">
        <f>IFERROR(SUM(W72:W73),"0")</f>
        <v>16</v>
      </c>
      <c r="X74" s="159">
        <f>IFERROR(IF(X72="",0,X72),"0")+IFERROR(IF(X73="",0,X73),"0")</f>
        <v>0.28608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57.6</v>
      </c>
      <c r="W75" s="159">
        <f>IFERROR(SUMPRODUCT(W72:W73*H72:H73),"0")</f>
        <v>57.6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6</v>
      </c>
      <c r="W80" s="158">
        <f t="shared" si="2"/>
        <v>6</v>
      </c>
      <c r="X80" s="36">
        <f t="shared" si="3"/>
        <v>0.10728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4</v>
      </c>
      <c r="W81" s="158">
        <f t="shared" si="2"/>
        <v>4</v>
      </c>
      <c r="X81" s="36">
        <f t="shared" si="3"/>
        <v>7.152E-2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8</v>
      </c>
      <c r="W84" s="158">
        <f t="shared" si="2"/>
        <v>8</v>
      </c>
      <c r="X84" s="36">
        <f t="shared" si="3"/>
        <v>0.14304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18</v>
      </c>
      <c r="W85" s="159">
        <f>IFERROR(SUM(W78:W84),"0")</f>
        <v>18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0.32184000000000001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64.8</v>
      </c>
      <c r="W86" s="159">
        <f>IFERROR(SUMPRODUCT(W78:W84*H78:H84),"0")</f>
        <v>64.8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1</v>
      </c>
      <c r="W98" s="158">
        <f>IFERROR(IF(V98="","",V98),"")</f>
        <v>1</v>
      </c>
      <c r="X98" s="36">
        <f>IFERROR(IF(V98="","",V98*0.0155),"")</f>
        <v>1.55E-2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0</v>
      </c>
      <c r="W99" s="158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1</v>
      </c>
      <c r="W101" s="159">
        <f>IFERROR(SUM(W96:W100),"0")</f>
        <v>1</v>
      </c>
      <c r="X101" s="159">
        <f>IFERROR(IF(X96="",0,X96),"0")+IFERROR(IF(X97="",0,X97),"0")+IFERROR(IF(X98="",0,X98),"0")+IFERROR(IF(X99="",0,X99),"0")+IFERROR(IF(X100="",0,X100),"0")</f>
        <v>1.55E-2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6.88</v>
      </c>
      <c r="W102" s="159">
        <f>IFERROR(SUMPRODUCT(W96:W100*H96:H100),"0")</f>
        <v>6.88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4</v>
      </c>
      <c r="W105" s="158">
        <f>IFERROR(IF(V105="","",V105),"")</f>
        <v>4</v>
      </c>
      <c r="X105" s="36">
        <f>IFERROR(IF(V105="","",V105*0.01788),"")</f>
        <v>7.152E-2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0</v>
      </c>
      <c r="W106" s="158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4</v>
      </c>
      <c r="W107" s="159">
        <f>IFERROR(SUM(W105:W106),"0")</f>
        <v>4</v>
      </c>
      <c r="X107" s="159">
        <f>IFERROR(IF(X105="",0,X105),"0")+IFERROR(IF(X106="",0,X106),"0")</f>
        <v>7.152E-2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12</v>
      </c>
      <c r="W108" s="159">
        <f>IFERROR(SUMPRODUCT(W105:W106*H105:H106),"0")</f>
        <v>12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3</v>
      </c>
      <c r="W111" s="158">
        <f>IFERROR(IF(V111="","",V111),"")</f>
        <v>3</v>
      </c>
      <c r="X111" s="36">
        <f>IFERROR(IF(V111="","",V111*0.01788),"")</f>
        <v>5.364E-2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3</v>
      </c>
      <c r="W112" s="159">
        <f>IFERROR(SUM(W111:W111),"0")</f>
        <v>3</v>
      </c>
      <c r="X112" s="159">
        <f>IFERROR(IF(X111="",0,X111),"0")</f>
        <v>5.364E-2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9</v>
      </c>
      <c r="W113" s="159">
        <f>IFERROR(SUMPRODUCT(W111:W111*H111:H111),"0")</f>
        <v>9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4</v>
      </c>
      <c r="W118" s="158">
        <f>IFERROR(IF(V118="","",V118),"")</f>
        <v>4</v>
      </c>
      <c r="X118" s="36">
        <f>IFERROR(IF(V118="","",V118*0.01788),"")</f>
        <v>7.152E-2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4</v>
      </c>
      <c r="W120" s="159">
        <f>IFERROR(SUM(W116:W119),"0")</f>
        <v>4</v>
      </c>
      <c r="X120" s="159">
        <f>IFERROR(IF(X116="",0,X116),"0")+IFERROR(IF(X117="",0,X117),"0")+IFERROR(IF(X118="",0,X118),"0")+IFERROR(IF(X119="",0,X119),"0")</f>
        <v>7.152E-2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12</v>
      </c>
      <c r="W121" s="159">
        <f>IFERROR(SUMPRODUCT(W116:W119*H116:H119),"0")</f>
        <v>12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60</v>
      </c>
      <c r="W148" s="158">
        <f>IFERROR(IF(V148="","",V148),"")</f>
        <v>60</v>
      </c>
      <c r="X148" s="36">
        <f>IFERROR(IF(V148="","",V148*0.00866),"")</f>
        <v>0.51959999999999995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60</v>
      </c>
      <c r="W150" s="159">
        <f>IFERROR(SUM(W146:W149),"0")</f>
        <v>60</v>
      </c>
      <c r="X150" s="159">
        <f>IFERROR(IF(X146="",0,X146),"0")+IFERROR(IF(X147="",0,X147),"0")+IFERROR(IF(X148="",0,X148),"0")+IFERROR(IF(X149="",0,X149),"0")</f>
        <v>0.51959999999999995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300</v>
      </c>
      <c r="W151" s="159">
        <f>IFERROR(SUMPRODUCT(W146:W149*H146:H149),"0")</f>
        <v>300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10</v>
      </c>
      <c r="W160" s="158">
        <f>IFERROR(IF(V160="","",V160),"")</f>
        <v>10</v>
      </c>
      <c r="X160" s="36">
        <f>IFERROR(IF(V160="","",V160*0.01788),"")</f>
        <v>0.17880000000000001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10</v>
      </c>
      <c r="W162" s="159">
        <f>IFERROR(SUM(W160:W161),"0")</f>
        <v>10</v>
      </c>
      <c r="X162" s="159">
        <f>IFERROR(IF(X160="",0,X160),"0")+IFERROR(IF(X161="",0,X161),"0")</f>
        <v>0.17880000000000001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30</v>
      </c>
      <c r="W163" s="159">
        <f>IFERROR(SUMPRODUCT(W160:W161*H160:H161),"0")</f>
        <v>30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17</v>
      </c>
      <c r="W177" s="158">
        <f>IFERROR(IF(V177="","",V177),"")</f>
        <v>17</v>
      </c>
      <c r="X177" s="36">
        <f>IFERROR(IF(V177="","",V177*0.0155),"")</f>
        <v>0.26350000000000001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17</v>
      </c>
      <c r="W178" s="159">
        <f>IFERROR(SUM(W177:W177),"0")</f>
        <v>17</v>
      </c>
      <c r="X178" s="159">
        <f>IFERROR(IF(X177="",0,X177),"0")</f>
        <v>0.26350000000000001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95.199999999999989</v>
      </c>
      <c r="W179" s="159">
        <f>IFERROR(SUMPRODUCT(W177:W177*H177:H177),"0")</f>
        <v>95.199999999999989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3</v>
      </c>
      <c r="W189" s="158">
        <f>IFERROR(IF(V189="","",V189),"")</f>
        <v>3</v>
      </c>
      <c r="X189" s="36">
        <f>IFERROR(IF(V189="","",V189*0.0155),"")</f>
        <v>4.65E-2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18</v>
      </c>
      <c r="W190" s="158">
        <f>IFERROR(IF(V190="","",V190),"")</f>
        <v>18</v>
      </c>
      <c r="X190" s="36">
        <f>IFERROR(IF(V190="","",V190*0.0155),"")</f>
        <v>0.27900000000000003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21</v>
      </c>
      <c r="W191" s="159">
        <f>IFERROR(SUM(W187:W190),"0")</f>
        <v>21</v>
      </c>
      <c r="X191" s="159">
        <f>IFERROR(IF(X187="",0,X187),"0")+IFERROR(IF(X188="",0,X188),"0")+IFERROR(IF(X189="",0,X189),"0")+IFERROR(IF(X190="",0,X190),"0")</f>
        <v>0.32550000000000001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150.24</v>
      </c>
      <c r="W192" s="159">
        <f>IFERROR(SUMPRODUCT(W187:W190*H187:H190),"0")</f>
        <v>150.24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28</v>
      </c>
      <c r="W224" s="158">
        <f>IFERROR(IF(V224="","",V224),"")</f>
        <v>28</v>
      </c>
      <c r="X224" s="36">
        <f>IFERROR(IF(V224="","",V224*0.00502),"")</f>
        <v>0.14056000000000002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28</v>
      </c>
      <c r="W225" s="159">
        <f>IFERROR(SUM(W224:W224),"0")</f>
        <v>28</v>
      </c>
      <c r="X225" s="159">
        <f>IFERROR(IF(X224="",0,X224),"0")</f>
        <v>0.14056000000000002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50.4</v>
      </c>
      <c r="W226" s="159">
        <f>IFERROR(SUMPRODUCT(W224:W224*H224:H224),"0")</f>
        <v>50.4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10</v>
      </c>
      <c r="W228" s="158">
        <f>IFERROR(IF(V228="","",V228),"")</f>
        <v>10</v>
      </c>
      <c r="X228" s="36">
        <f>IFERROR(IF(V228="","",V228*0.0155),"")</f>
        <v>0.155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10</v>
      </c>
      <c r="W229" s="159">
        <f>IFERROR(SUM(W228:W228),"0")</f>
        <v>10</v>
      </c>
      <c r="X229" s="159">
        <f>IFERROR(IF(X228="",0,X228),"0")</f>
        <v>0.155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60</v>
      </c>
      <c r="W230" s="159">
        <f>IFERROR(SUMPRODUCT(W228:W228*H228:H228),"0")</f>
        <v>60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110</v>
      </c>
      <c r="W234" s="158">
        <f>IFERROR(IF(V234="","",V234),"")</f>
        <v>110</v>
      </c>
      <c r="X234" s="36">
        <f>IFERROR(IF(V234="","",V234*0.0155),"")</f>
        <v>1.7050000000000001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147</v>
      </c>
      <c r="W236" s="159">
        <f>IFERROR(SUM(W232:W235),"0")</f>
        <v>147</v>
      </c>
      <c r="X236" s="159">
        <f>IFERROR(IF(X232="",0,X232),"0")+IFERROR(IF(X233="",0,X233),"0")+IFERROR(IF(X234="",0,X234),"0")+IFERROR(IF(X235="",0,X235),"0")</f>
        <v>2.05132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649.9</v>
      </c>
      <c r="W237" s="159">
        <f>IFERROR(SUMPRODUCT(W232:W235*H232:H235),"0")</f>
        <v>649.9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20</v>
      </c>
      <c r="W239" s="158">
        <f t="shared" ref="W239:W248" si="4">IFERROR(IF(V239="","",V239),"")</f>
        <v>20</v>
      </c>
      <c r="X239" s="36">
        <f t="shared" ref="X239:X244" si="5">IFERROR(IF(V239="","",V239*0.00936),"")</f>
        <v>0.18720000000000001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19</v>
      </c>
      <c r="W240" s="158">
        <f t="shared" si="4"/>
        <v>19</v>
      </c>
      <c r="X240" s="36">
        <f t="shared" si="5"/>
        <v>0.17784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11</v>
      </c>
      <c r="W243" s="158">
        <f t="shared" si="4"/>
        <v>11</v>
      </c>
      <c r="X243" s="36">
        <f t="shared" si="5"/>
        <v>0.10296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32</v>
      </c>
      <c r="W244" s="158">
        <f t="shared" si="4"/>
        <v>32</v>
      </c>
      <c r="X244" s="36">
        <f t="shared" si="5"/>
        <v>0.29952000000000001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17</v>
      </c>
      <c r="W247" s="158">
        <f t="shared" si="4"/>
        <v>17</v>
      </c>
      <c r="X247" s="36">
        <f>IFERROR(IF(V247="","",V247*0.00502),"")</f>
        <v>8.5339999999999999E-2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99</v>
      </c>
      <c r="W249" s="159">
        <f>IFERROR(SUM(W239:W248),"0")</f>
        <v>99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0.85285999999999995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320</v>
      </c>
      <c r="W250" s="159">
        <f>IFERROR(SUMPRODUCT(W239:W248*H239:H248),"0")</f>
        <v>320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2182.6200000000003</v>
      </c>
      <c r="W251" s="159">
        <f>IFERROR(W24+W33+W41+W47+W58+W64+W69+W75+W86+W93+W102+W108+W113+W121+W126+W132+W137+W143+W151+W156+W163+W168+W173+W179+W184+W192+W197+W203+W209+W215+W220+W226+W230+W237+W250,"0")</f>
        <v>2182.6200000000003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2320.6795999999995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2320.6795999999995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5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5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2445.6795999999995</v>
      </c>
      <c r="W254" s="159">
        <f>GrossWeightTotalR+PalletQtyTotalR*25</f>
        <v>2445.6795999999995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518</v>
      </c>
      <c r="W255" s="159">
        <f>IFERROR(W23+W32+W40+W46+W57+W63+W68+W74+W85+W92+W101+W107+W112+W120+W125+W131+W136+W142+W150+W155+W162+W167+W172+W178+W183+W191+W196+W202+W208+W214+W219+W225+W229+W236+W249,"0")</f>
        <v>518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6.0355199999999991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12</v>
      </c>
      <c r="D261" s="46">
        <f>IFERROR(V36*H36,"0")+IFERROR(V37*H37,"0")+IFERROR(V38*H38,"0")+IFERROR(V39*H39,"0")</f>
        <v>24</v>
      </c>
      <c r="E261" s="46">
        <f>IFERROR(V44*H44,"0")+IFERROR(V45*H45,"0")</f>
        <v>3.5999999999999996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325</v>
      </c>
      <c r="H261" s="46">
        <f>IFERROR(V67*H67,"0")</f>
        <v>0</v>
      </c>
      <c r="I261" s="46">
        <f>IFERROR(V72*H72,"0")+IFERROR(V73*H73,"0")</f>
        <v>57.6</v>
      </c>
      <c r="J261" s="46">
        <f>IFERROR(V78*H78,"0")+IFERROR(V79*H79,"0")+IFERROR(V80*H80,"0")+IFERROR(V81*H81,"0")+IFERROR(V82*H82,"0")+IFERROR(V83*H83,"0")+IFERROR(V84*H84,"0")</f>
        <v>64.8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6.88</v>
      </c>
      <c r="N261" s="46">
        <f>IFERROR(V105*H105,"0")+IFERROR(V106*H106,"0")</f>
        <v>12</v>
      </c>
      <c r="O261" s="46">
        <f>IFERROR(V111*H111,"0")</f>
        <v>9</v>
      </c>
      <c r="P261" s="46">
        <f>IFERROR(V116*H116,"0")+IFERROR(V117*H117,"0")+IFERROR(V118*H118,"0")+IFERROR(V119*H119,"0")</f>
        <v>12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300</v>
      </c>
      <c r="V261" s="46">
        <f>IFERROR(V160*H160,"0")+IFERROR(V161*H161,"0")</f>
        <v>30</v>
      </c>
      <c r="W261" s="46">
        <f>IFERROR(V166*H166,"0")</f>
        <v>0</v>
      </c>
      <c r="X261" s="46">
        <f>IFERROR(V171*H171,"0")</f>
        <v>0</v>
      </c>
      <c r="Y261" s="46">
        <f>IFERROR(V177*H177,"0")</f>
        <v>95.199999999999989</v>
      </c>
      <c r="Z261" s="46">
        <f>IFERROR(V182*H182,"0")</f>
        <v>0</v>
      </c>
      <c r="AA261" s="46">
        <f>IFERROR(V187*H187,"0")+IFERROR(V188*H188,"0")+IFERROR(V189*H189,"0")+IFERROR(V190*H190,"0")</f>
        <v>150.24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1080.3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901.31999999999994</v>
      </c>
      <c r="B264" s="60">
        <f>SUMPRODUCT(--(BA:BA="ПГП"),--(U:U="кор"),H:H,W:W)+SUMPRODUCT(--(BA:BA="ПГП"),--(U:U="кг"),W:W)</f>
        <v>1281.3000000000002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