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<sst xmlns="http://schemas.openxmlformats.org/spreadsheetml/2006/main" count="921" uniqueCount="363">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</sst>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 t="s">
        <v>362</v>
      </c>
      <c r="I5" s="177"/>
      <c r="J5" s="177"/>
      <c r="K5" s="177"/>
      <c r="L5" s="178"/>
      <c r="N5" s="24" t="s">
        <v>9</v>
      </c>
      <c r="O5" s="286">
        <v>45257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79</v>
      </c>
      <c r="W30" s="158">
        <f>IFERROR(IF(V30="","",V30),"")</f>
        <v>79</v>
      </c>
      <c r="X30" s="36">
        <f>IFERROR(IF(V30="","",V30*0.00936),"")</f>
        <v>0.73943999999999999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79</v>
      </c>
      <c r="W32" s="159">
        <f>IFERROR(SUM(W28:W31),"0")</f>
        <v>79</v>
      </c>
      <c r="X32" s="159">
        <f>IFERROR(IF(X28="",0,X28),"0")+IFERROR(IF(X29="",0,X29),"0")+IFERROR(IF(X30="",0,X30),"0")+IFERROR(IF(X31="",0,X31),"0")</f>
        <v>0.73943999999999999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118.5</v>
      </c>
      <c r="W33" s="159">
        <f>IFERROR(SUMPRODUCT(W28:W31*H28:H31),"0")</f>
        <v>118.5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1</v>
      </c>
      <c r="W44" s="158">
        <f>IFERROR(IF(V44="","",V44),"")</f>
        <v>1</v>
      </c>
      <c r="X44" s="36">
        <f>IFERROR(IF(V44="","",V44*0.0095),"")</f>
        <v>9.4999999999999998E-3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1</v>
      </c>
      <c r="W46" s="159">
        <f>IFERROR(SUM(W44:W45),"0")</f>
        <v>1</v>
      </c>
      <c r="X46" s="159">
        <f>IFERROR(IF(X44="",0,X44),"0")+IFERROR(IF(X45="",0,X45),"0")</f>
        <v>9.4999999999999998E-3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1.2</v>
      </c>
      <c r="W47" s="159">
        <f>IFERROR(SUMPRODUCT(W44:W45*H44:H45),"0")</f>
        <v>1.2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250</v>
      </c>
      <c r="W62" s="158">
        <f>IFERROR(IF(V62="","",V62),"")</f>
        <v>250</v>
      </c>
      <c r="X62" s="36">
        <f>IFERROR(IF(V62="","",V62*0.00866),"")</f>
        <v>2.165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250</v>
      </c>
      <c r="W63" s="159">
        <f>IFERROR(SUM(W61:W62),"0")</f>
        <v>250</v>
      </c>
      <c r="X63" s="159">
        <f>IFERROR(IF(X61="",0,X61),"0")+IFERROR(IF(X62="",0,X62),"0")</f>
        <v>2.165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1250</v>
      </c>
      <c r="W64" s="159">
        <f>IFERROR(SUMPRODUCT(W61:W62*H61:H62),"0")</f>
        <v>1250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42</v>
      </c>
      <c r="W81" s="158">
        <f t="shared" si="2"/>
        <v>42</v>
      </c>
      <c r="X81" s="36">
        <f t="shared" si="3"/>
        <v>0.75095999999999996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42</v>
      </c>
      <c r="W84" s="158">
        <f t="shared" si="2"/>
        <v>42</v>
      </c>
      <c r="X84" s="36">
        <f t="shared" si="3"/>
        <v>0.75095999999999996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84</v>
      </c>
      <c r="W85" s="159">
        <f>IFERROR(SUM(W78:W84),"0")</f>
        <v>84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1.5019199999999999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302.40000000000003</v>
      </c>
      <c r="W86" s="159">
        <f>IFERROR(SUMPRODUCT(W78:W84*H78:H84),"0")</f>
        <v>302.40000000000003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11</v>
      </c>
      <c r="W96" s="158">
        <f>IFERROR(IF(V96="","",V96),"")</f>
        <v>11</v>
      </c>
      <c r="X96" s="36">
        <f>IFERROR(IF(V96="","",V96*0.0155),"")</f>
        <v>0.17049999999999998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55</v>
      </c>
      <c r="W97" s="158">
        <f>IFERROR(IF(V97="","",V97),"")</f>
        <v>55</v>
      </c>
      <c r="X97" s="36">
        <f>IFERROR(IF(V97="","",V97*0.0155),"")</f>
        <v>0.85250000000000004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11</v>
      </c>
      <c r="W98" s="158">
        <f>IFERROR(IF(V98="","",V98),"")</f>
        <v>11</v>
      </c>
      <c r="X98" s="36">
        <f>IFERROR(IF(V98="","",V98*0.0155),"")</f>
        <v>0.17049999999999998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61</v>
      </c>
      <c r="W99" s="158">
        <f>IFERROR(IF(V99="","",V99),"")</f>
        <v>61</v>
      </c>
      <c r="X99" s="36">
        <f>IFERROR(IF(V99="","",V99*0.0155),"")</f>
        <v>0.94550000000000001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138</v>
      </c>
      <c r="W101" s="159">
        <f>IFERROR(SUM(W96:W100),"0")</f>
        <v>138</v>
      </c>
      <c r="X101" s="159">
        <f>IFERROR(IF(X96="",0,X96),"0")+IFERROR(IF(X97="",0,X97),"0")+IFERROR(IF(X98="",0,X98),"0")+IFERROR(IF(X99="",0,X99),"0")+IFERROR(IF(X100="",0,X100),"0")</f>
        <v>2.1390000000000002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986.56</v>
      </c>
      <c r="W102" s="159">
        <f>IFERROR(SUMPRODUCT(W96:W100*H96:H100),"0")</f>
        <v>986.56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47</v>
      </c>
      <c r="W105" s="158">
        <f>IFERROR(IF(V105="","",V105),"")</f>
        <v>47</v>
      </c>
      <c r="X105" s="36">
        <f>IFERROR(IF(V105="","",V105*0.01788),"")</f>
        <v>0.84036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37</v>
      </c>
      <c r="W106" s="158">
        <f>IFERROR(IF(V106="","",V106),"")</f>
        <v>37</v>
      </c>
      <c r="X106" s="36">
        <f>IFERROR(IF(V106="","",V106*0.01788),"")</f>
        <v>0.66156000000000004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84</v>
      </c>
      <c r="W107" s="159">
        <f>IFERROR(SUM(W105:W106),"0")</f>
        <v>84</v>
      </c>
      <c r="X107" s="159">
        <f>IFERROR(IF(X105="",0,X105),"0")+IFERROR(IF(X106="",0,X106),"0")</f>
        <v>1.5019200000000001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252</v>
      </c>
      <c r="W108" s="159">
        <f>IFERROR(SUMPRODUCT(W105:W106*H105:H106),"0")</f>
        <v>252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26</v>
      </c>
      <c r="W111" s="158">
        <f>IFERROR(IF(V111="","",V111),"")</f>
        <v>26</v>
      </c>
      <c r="X111" s="36">
        <f>IFERROR(IF(V111="","",V111*0.01788),"")</f>
        <v>0.46488000000000002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26</v>
      </c>
      <c r="W112" s="159">
        <f>IFERROR(SUM(W111:W111),"0")</f>
        <v>26</v>
      </c>
      <c r="X112" s="159">
        <f>IFERROR(IF(X111="",0,X111),"0")</f>
        <v>0.46488000000000002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78</v>
      </c>
      <c r="W113" s="159">
        <f>IFERROR(SUMPRODUCT(W111:W111*H111:H111),"0")</f>
        <v>78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24</v>
      </c>
      <c r="W119" s="158">
        <f>IFERROR(IF(V119="","",V119),"")</f>
        <v>24</v>
      </c>
      <c r="X119" s="36">
        <f>IFERROR(IF(V119="","",V119*0.01788),"")</f>
        <v>0.42912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24</v>
      </c>
      <c r="W120" s="159">
        <f>IFERROR(SUM(W116:W119),"0")</f>
        <v>24</v>
      </c>
      <c r="X120" s="159">
        <f>IFERROR(IF(X116="",0,X116),"0")+IFERROR(IF(X117="",0,X117),"0")+IFERROR(IF(X118="",0,X118),"0")+IFERROR(IF(X119="",0,X119),"0")</f>
        <v>0.42912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72</v>
      </c>
      <c r="W121" s="159">
        <f>IFERROR(SUMPRODUCT(W116:W119*H116:H119),"0")</f>
        <v>72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0</v>
      </c>
      <c r="W148" s="158">
        <f>IFERROR(IF(V148="","",V148),"")</f>
        <v>0</v>
      </c>
      <c r="X148" s="36">
        <f>IFERROR(IF(V148="","",V148*0.00866),"")</f>
        <v>0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0</v>
      </c>
      <c r="W150" s="159">
        <f>IFERROR(SUM(W146:W149),"0")</f>
        <v>0</v>
      </c>
      <c r="X150" s="159">
        <f>IFERROR(IF(X146="",0,X146),"0")+IFERROR(IF(X147="",0,X147),"0")+IFERROR(IF(X148="",0,X148),"0")+IFERROR(IF(X149="",0,X149),"0")</f>
        <v>0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0</v>
      </c>
      <c r="W151" s="159">
        <f>IFERROR(SUMPRODUCT(W146:W149*H146:H149),"0")</f>
        <v>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28</v>
      </c>
      <c r="W160" s="158">
        <f>IFERROR(IF(V160="","",V160),"")</f>
        <v>28</v>
      </c>
      <c r="X160" s="36">
        <f>IFERROR(IF(V160="","",V160*0.01788),"")</f>
        <v>0.50063999999999997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8</v>
      </c>
      <c r="W161" s="158">
        <f>IFERROR(IF(V161="","",V161),"")</f>
        <v>8</v>
      </c>
      <c r="X161" s="36">
        <f>IFERROR(IF(V161="","",V161*0.01788),"")</f>
        <v>0.14304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36</v>
      </c>
      <c r="W162" s="159">
        <f>IFERROR(SUM(W160:W161),"0")</f>
        <v>36</v>
      </c>
      <c r="X162" s="159">
        <f>IFERROR(IF(X160="",0,X160),"0")+IFERROR(IF(X161="",0,X161),"0")</f>
        <v>0.64368000000000003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108</v>
      </c>
      <c r="W163" s="159">
        <f>IFERROR(SUMPRODUCT(W160:W161*H160:H161),"0")</f>
        <v>108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7</v>
      </c>
      <c r="W177" s="158">
        <f>IFERROR(IF(V177="","",V177),"")</f>
        <v>7</v>
      </c>
      <c r="X177" s="36">
        <f>IFERROR(IF(V177="","",V177*0.0155),"")</f>
        <v>0.1085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7</v>
      </c>
      <c r="W178" s="159">
        <f>IFERROR(SUM(W177:W177),"0")</f>
        <v>7</v>
      </c>
      <c r="X178" s="159">
        <f>IFERROR(IF(X177="",0,X177),"0")</f>
        <v>0.1085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39.199999999999996</v>
      </c>
      <c r="W179" s="159">
        <f>IFERROR(SUMPRODUCT(W177:W177*H177:H177),"0")</f>
        <v>39.199999999999996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80</v>
      </c>
      <c r="W234" s="158">
        <f>IFERROR(IF(V234="","",V234),"")</f>
        <v>80</v>
      </c>
      <c r="X234" s="36">
        <f>IFERROR(IF(V234="","",V234*0.0155),"")</f>
        <v>1.24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117</v>
      </c>
      <c r="W236" s="159">
        <f>IFERROR(SUM(W232:W235),"0")</f>
        <v>117</v>
      </c>
      <c r="X236" s="159">
        <f>IFERROR(IF(X232="",0,X232),"0")+IFERROR(IF(X233="",0,X233),"0")+IFERROR(IF(X234="",0,X234),"0")+IFERROR(IF(X235="",0,X235),"0")</f>
        <v>1.58632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499.9</v>
      </c>
      <c r="W237" s="159">
        <f>IFERROR(SUMPRODUCT(W232:W235*H232:H235),"0")</f>
        <v>499.9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10</v>
      </c>
      <c r="W244" s="158">
        <f t="shared" si="4"/>
        <v>10</v>
      </c>
      <c r="X244" s="36">
        <f t="shared" si="5"/>
        <v>9.3600000000000003E-2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35</v>
      </c>
      <c r="W245" s="158">
        <f t="shared" si="4"/>
        <v>35</v>
      </c>
      <c r="X245" s="36">
        <f>IFERROR(IF(V245="","",V245*0.0155),"")</f>
        <v>0.54249999999999998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45</v>
      </c>
      <c r="W249" s="159">
        <f>IFERROR(SUM(W239:W248),"0")</f>
        <v>45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0.6361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229.5</v>
      </c>
      <c r="W250" s="159">
        <f>IFERROR(SUMPRODUCT(W239:W248*H239:H248),"0")</f>
        <v>229.5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3937.2599999999998</v>
      </c>
      <c r="W251" s="159">
        <f>IFERROR(W24+W33+W41+W47+W58+W64+W69+W75+W86+W93+W102+W108+W113+W121+W126+W132+W137+W143+W151+W156+W163+W168+W173+W179+W184+W192+W197+W203+W209+W215+W220+W226+W230+W237+W250,"0")</f>
        <v>3937.2599999999998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4269.7212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4269.7212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10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10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4519.7212</v>
      </c>
      <c r="W254" s="159">
        <f>GrossWeightTotalR+PalletQtyTotalR*25</f>
        <v>4519.7212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891</v>
      </c>
      <c r="W255" s="159">
        <f>IFERROR(W23+W32+W40+W46+W57+W63+W68+W74+W85+W92+W101+W107+W112+W120+W125+W131+W136+W142+W150+W155+W162+W167+W172+W178+W183+W191+W196+W202+W208+W214+W219+W225+W229+W236+W249,"0")</f>
        <v>891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11.925380000000001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118.5</v>
      </c>
      <c r="D261" s="46">
        <f>IFERROR(V36*H36,"0")+IFERROR(V37*H37,"0")+IFERROR(V38*H38,"0")+IFERROR(V39*H39,"0")</f>
        <v>0</v>
      </c>
      <c r="E261" s="46">
        <f>IFERROR(V44*H44,"0")+IFERROR(V45*H45,"0")</f>
        <v>1.2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1250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302.40000000000003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986.56</v>
      </c>
      <c r="N261" s="46">
        <f>IFERROR(V105*H105,"0")+IFERROR(V106*H106,"0")</f>
        <v>252</v>
      </c>
      <c r="O261" s="46">
        <f>IFERROR(V111*H111,"0")</f>
        <v>78</v>
      </c>
      <c r="P261" s="46">
        <f>IFERROR(V116*H116,"0")+IFERROR(V117*H117,"0")+IFERROR(V118*H118,"0")+IFERROR(V119*H119,"0")</f>
        <v>72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0</v>
      </c>
      <c r="V261" s="46">
        <f>IFERROR(V160*H160,"0")+IFERROR(V161*H161,"0")</f>
        <v>108</v>
      </c>
      <c r="W261" s="46">
        <f>IFERROR(V166*H166,"0")</f>
        <v>0</v>
      </c>
      <c r="X261" s="46">
        <f>IFERROR(V171*H171,"0")</f>
        <v>0</v>
      </c>
      <c r="Y261" s="46">
        <f>IFERROR(V177*H177,"0")</f>
        <v>39.199999999999996</v>
      </c>
      <c r="Z261" s="46">
        <f>IFERROR(V182*H182,"0")</f>
        <v>0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729.4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2275.7599999999998</v>
      </c>
      <c r="B264" s="60">
        <f>SUMPRODUCT(--(BA:BA="ПГП"),--(U:U="кор"),H:H,W:W)+SUMPRODUCT(--(BA:BA="ПГП"),--(U:U="кг"),W:W)</f>
        <v>1661.5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