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W460" i="1"/>
  <c r="V460" i="1"/>
  <c r="W459" i="1"/>
  <c r="X459" i="1" s="1"/>
  <c r="X458" i="1"/>
  <c r="X460" i="1" s="1"/>
  <c r="W458" i="1"/>
  <c r="W461" i="1" s="1"/>
  <c r="V456" i="1"/>
  <c r="V455" i="1"/>
  <c r="W454" i="1"/>
  <c r="X454" i="1" s="1"/>
  <c r="W453" i="1"/>
  <c r="V451" i="1"/>
  <c r="V450" i="1"/>
  <c r="X449" i="1"/>
  <c r="W449" i="1"/>
  <c r="W448" i="1"/>
  <c r="W446" i="1"/>
  <c r="V446" i="1"/>
  <c r="V445" i="1"/>
  <c r="W444" i="1"/>
  <c r="X444" i="1" s="1"/>
  <c r="W443" i="1"/>
  <c r="V439" i="1"/>
  <c r="V438" i="1"/>
  <c r="W437" i="1"/>
  <c r="X437" i="1" s="1"/>
  <c r="N437" i="1"/>
  <c r="W436" i="1"/>
  <c r="N436" i="1"/>
  <c r="V434" i="1"/>
  <c r="V433" i="1"/>
  <c r="W432" i="1"/>
  <c r="X432" i="1" s="1"/>
  <c r="X431" i="1"/>
  <c r="W431" i="1"/>
  <c r="W430" i="1"/>
  <c r="X430" i="1" s="1"/>
  <c r="W429" i="1"/>
  <c r="W434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W420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0" i="1" s="1"/>
  <c r="W377" i="1"/>
  <c r="X377" i="1" s="1"/>
  <c r="W376" i="1"/>
  <c r="W381" i="1" s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X369" i="1" s="1"/>
  <c r="N367" i="1"/>
  <c r="X366" i="1"/>
  <c r="W366" i="1"/>
  <c r="N366" i="1"/>
  <c r="X365" i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N349" i="1"/>
  <c r="V347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W332" i="1"/>
  <c r="X332" i="1" s="1"/>
  <c r="N332" i="1"/>
  <c r="W331" i="1"/>
  <c r="X331" i="1" s="1"/>
  <c r="N331" i="1"/>
  <c r="V329" i="1"/>
  <c r="V328" i="1"/>
  <c r="W327" i="1"/>
  <c r="X327" i="1" s="1"/>
  <c r="N327" i="1"/>
  <c r="W326" i="1"/>
  <c r="N326" i="1"/>
  <c r="V324" i="1"/>
  <c r="V323" i="1"/>
  <c r="W322" i="1"/>
  <c r="X322" i="1" s="1"/>
  <c r="N322" i="1"/>
  <c r="X321" i="1"/>
  <c r="W321" i="1"/>
  <c r="N321" i="1"/>
  <c r="X320" i="1"/>
  <c r="W320" i="1"/>
  <c r="N320" i="1"/>
  <c r="W319" i="1"/>
  <c r="N319" i="1"/>
  <c r="V316" i="1"/>
  <c r="W315" i="1"/>
  <c r="V315" i="1"/>
  <c r="W314" i="1"/>
  <c r="N314" i="1"/>
  <c r="V312" i="1"/>
  <c r="V311" i="1"/>
  <c r="W310" i="1"/>
  <c r="N310" i="1"/>
  <c r="V308" i="1"/>
  <c r="W307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W300" i="1"/>
  <c r="X300" i="1" s="1"/>
  <c r="N300" i="1"/>
  <c r="W299" i="1"/>
  <c r="X299" i="1" s="1"/>
  <c r="N299" i="1"/>
  <c r="W298" i="1"/>
  <c r="X298" i="1" s="1"/>
  <c r="X297" i="1"/>
  <c r="W297" i="1"/>
  <c r="N297" i="1"/>
  <c r="W296" i="1"/>
  <c r="X296" i="1" s="1"/>
  <c r="N296" i="1"/>
  <c r="W295" i="1"/>
  <c r="X295" i="1" s="1"/>
  <c r="N295" i="1"/>
  <c r="X294" i="1"/>
  <c r="W294" i="1"/>
  <c r="N294" i="1"/>
  <c r="W293" i="1"/>
  <c r="N293" i="1"/>
  <c r="V289" i="1"/>
  <c r="V288" i="1"/>
  <c r="X287" i="1"/>
  <c r="X288" i="1" s="1"/>
  <c r="W287" i="1"/>
  <c r="N287" i="1"/>
  <c r="V285" i="1"/>
  <c r="V284" i="1"/>
  <c r="W283" i="1"/>
  <c r="N283" i="1"/>
  <c r="V281" i="1"/>
  <c r="V280" i="1"/>
  <c r="X279" i="1"/>
  <c r="W279" i="1"/>
  <c r="N279" i="1"/>
  <c r="W278" i="1"/>
  <c r="N278" i="1"/>
  <c r="V276" i="1"/>
  <c r="W275" i="1"/>
  <c r="V275" i="1"/>
  <c r="W274" i="1"/>
  <c r="M477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W249" i="1"/>
  <c r="V249" i="1"/>
  <c r="V248" i="1"/>
  <c r="X247" i="1"/>
  <c r="W247" i="1"/>
  <c r="N247" i="1"/>
  <c r="X246" i="1"/>
  <c r="W246" i="1"/>
  <c r="W245" i="1"/>
  <c r="X245" i="1" s="1"/>
  <c r="X248" i="1" s="1"/>
  <c r="W243" i="1"/>
  <c r="V243" i="1"/>
  <c r="V242" i="1"/>
  <c r="X241" i="1"/>
  <c r="W241" i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X194" i="1"/>
  <c r="W194" i="1"/>
  <c r="N194" i="1"/>
  <c r="W193" i="1"/>
  <c r="W195" i="1" s="1"/>
  <c r="N193" i="1"/>
  <c r="V191" i="1"/>
  <c r="V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X179" i="1"/>
  <c r="W179" i="1"/>
  <c r="W178" i="1"/>
  <c r="X178" i="1" s="1"/>
  <c r="N178" i="1"/>
  <c r="W177" i="1"/>
  <c r="X177" i="1" s="1"/>
  <c r="N177" i="1"/>
  <c r="X176" i="1"/>
  <c r="W176" i="1"/>
  <c r="W175" i="1"/>
  <c r="X175" i="1" s="1"/>
  <c r="N175" i="1"/>
  <c r="W174" i="1"/>
  <c r="X174" i="1" s="1"/>
  <c r="W173" i="1"/>
  <c r="N173" i="1"/>
  <c r="V171" i="1"/>
  <c r="V170" i="1"/>
  <c r="X169" i="1"/>
  <c r="W169" i="1"/>
  <c r="N169" i="1"/>
  <c r="X168" i="1"/>
  <c r="W168" i="1"/>
  <c r="N168" i="1"/>
  <c r="W167" i="1"/>
  <c r="X167" i="1" s="1"/>
  <c r="X170" i="1" s="1"/>
  <c r="N167" i="1"/>
  <c r="X166" i="1"/>
  <c r="W166" i="1"/>
  <c r="N166" i="1"/>
  <c r="V164" i="1"/>
  <c r="V163" i="1"/>
  <c r="X162" i="1"/>
  <c r="W162" i="1"/>
  <c r="N162" i="1"/>
  <c r="W161" i="1"/>
  <c r="W164" i="1" s="1"/>
  <c r="V159" i="1"/>
  <c r="V158" i="1"/>
  <c r="X157" i="1"/>
  <c r="W157" i="1"/>
  <c r="N157" i="1"/>
  <c r="W156" i="1"/>
  <c r="W158" i="1" s="1"/>
  <c r="N156" i="1"/>
  <c r="V153" i="1"/>
  <c r="V152" i="1"/>
  <c r="W151" i="1"/>
  <c r="X151" i="1" s="1"/>
  <c r="N151" i="1"/>
  <c r="X150" i="1"/>
  <c r="W150" i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X145" i="1"/>
  <c r="W145" i="1"/>
  <c r="N145" i="1"/>
  <c r="W144" i="1"/>
  <c r="W152" i="1" s="1"/>
  <c r="N144" i="1"/>
  <c r="V141" i="1"/>
  <c r="V140" i="1"/>
  <c r="W139" i="1"/>
  <c r="X139" i="1" s="1"/>
  <c r="N139" i="1"/>
  <c r="W138" i="1"/>
  <c r="W140" i="1" s="1"/>
  <c r="N138" i="1"/>
  <c r="X137" i="1"/>
  <c r="W137" i="1"/>
  <c r="N137" i="1"/>
  <c r="V133" i="1"/>
  <c r="V132" i="1"/>
  <c r="X131" i="1"/>
  <c r="W131" i="1"/>
  <c r="N131" i="1"/>
  <c r="X130" i="1"/>
  <c r="W130" i="1"/>
  <c r="N130" i="1"/>
  <c r="W129" i="1"/>
  <c r="F477" i="1" s="1"/>
  <c r="V126" i="1"/>
  <c r="V125" i="1"/>
  <c r="W124" i="1"/>
  <c r="X124" i="1" s="1"/>
  <c r="X123" i="1"/>
  <c r="W123" i="1"/>
  <c r="N123" i="1"/>
  <c r="W122" i="1"/>
  <c r="W125" i="1" s="1"/>
  <c r="X121" i="1"/>
  <c r="W121" i="1"/>
  <c r="N121" i="1"/>
  <c r="X120" i="1"/>
  <c r="W120" i="1"/>
  <c r="W126" i="1" s="1"/>
  <c r="N120" i="1"/>
  <c r="V118" i="1"/>
  <c r="V117" i="1"/>
  <c r="X116" i="1"/>
  <c r="W116" i="1"/>
  <c r="W115" i="1"/>
  <c r="X115" i="1" s="1"/>
  <c r="N115" i="1"/>
  <c r="X114" i="1"/>
  <c r="W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X107" i="1"/>
  <c r="W107" i="1"/>
  <c r="W106" i="1"/>
  <c r="W117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1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W65" i="1"/>
  <c r="X65" i="1" s="1"/>
  <c r="N65" i="1"/>
  <c r="W64" i="1"/>
  <c r="X64" i="1" s="1"/>
  <c r="X63" i="1"/>
  <c r="W63" i="1"/>
  <c r="W80" i="1" s="1"/>
  <c r="V60" i="1"/>
  <c r="V59" i="1"/>
  <c r="W58" i="1"/>
  <c r="D477" i="1" s="1"/>
  <c r="X57" i="1"/>
  <c r="W57" i="1"/>
  <c r="N57" i="1"/>
  <c r="X56" i="1"/>
  <c r="W56" i="1"/>
  <c r="W55" i="1"/>
  <c r="W59" i="1" s="1"/>
  <c r="N55" i="1"/>
  <c r="V52" i="1"/>
  <c r="W51" i="1"/>
  <c r="V51" i="1"/>
  <c r="W50" i="1"/>
  <c r="W52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W33" i="1" s="1"/>
  <c r="N29" i="1"/>
  <c r="W28" i="1"/>
  <c r="X28" i="1" s="1"/>
  <c r="N28" i="1"/>
  <c r="X27" i="1"/>
  <c r="W27" i="1"/>
  <c r="N27" i="1"/>
  <c r="X26" i="1"/>
  <c r="W26" i="1"/>
  <c r="N26" i="1"/>
  <c r="W24" i="1"/>
  <c r="V24" i="1"/>
  <c r="V467" i="1" s="1"/>
  <c r="V23" i="1"/>
  <c r="X22" i="1"/>
  <c r="X23" i="1" s="1"/>
  <c r="W22" i="1"/>
  <c r="W469" i="1" s="1"/>
  <c r="N22" i="1"/>
  <c r="H10" i="1"/>
  <c r="H9" i="1"/>
  <c r="F9" i="1"/>
  <c r="A9" i="1"/>
  <c r="A10" i="1" s="1"/>
  <c r="D7" i="1"/>
  <c r="O6" i="1"/>
  <c r="N2" i="1"/>
  <c r="F10" i="1" l="1"/>
  <c r="X32" i="1"/>
  <c r="X80" i="1"/>
  <c r="X103" i="1"/>
  <c r="W104" i="1"/>
  <c r="W213" i="1"/>
  <c r="X29" i="1"/>
  <c r="W32" i="1"/>
  <c r="X58" i="1"/>
  <c r="W81" i="1"/>
  <c r="W103" i="1"/>
  <c r="W118" i="1"/>
  <c r="X122" i="1"/>
  <c r="X125" i="1" s="1"/>
  <c r="X129" i="1"/>
  <c r="X132" i="1" s="1"/>
  <c r="W132" i="1"/>
  <c r="X144" i="1"/>
  <c r="X152" i="1" s="1"/>
  <c r="X161" i="1"/>
  <c r="X163" i="1" s="1"/>
  <c r="W190" i="1"/>
  <c r="X193" i="1"/>
  <c r="X195" i="1" s="1"/>
  <c r="J477" i="1"/>
  <c r="W225" i="1"/>
  <c r="X259" i="1"/>
  <c r="W266" i="1"/>
  <c r="W280" i="1"/>
  <c r="W281" i="1"/>
  <c r="X278" i="1"/>
  <c r="X280" i="1" s="1"/>
  <c r="W284" i="1"/>
  <c r="W285" i="1"/>
  <c r="W301" i="1"/>
  <c r="N477" i="1"/>
  <c r="W302" i="1"/>
  <c r="W312" i="1"/>
  <c r="X310" i="1"/>
  <c r="X311" i="1" s="1"/>
  <c r="O477" i="1"/>
  <c r="X319" i="1"/>
  <c r="X323" i="1" s="1"/>
  <c r="W324" i="1"/>
  <c r="W335" i="1"/>
  <c r="X378" i="1"/>
  <c r="R477" i="1"/>
  <c r="X413" i="1"/>
  <c r="X429" i="1"/>
  <c r="X433" i="1" s="1"/>
  <c r="W450" i="1"/>
  <c r="X448" i="1"/>
  <c r="X450" i="1" s="1"/>
  <c r="T477" i="1"/>
  <c r="W466" i="1"/>
  <c r="X464" i="1"/>
  <c r="X465" i="1" s="1"/>
  <c r="H477" i="1"/>
  <c r="W133" i="1"/>
  <c r="W374" i="1"/>
  <c r="X372" i="1"/>
  <c r="X373" i="1" s="1"/>
  <c r="J9" i="1"/>
  <c r="W23" i="1"/>
  <c r="C477" i="1"/>
  <c r="X50" i="1"/>
  <c r="X51" i="1" s="1"/>
  <c r="X55" i="1"/>
  <c r="X59" i="1" s="1"/>
  <c r="W60" i="1"/>
  <c r="W467" i="1" s="1"/>
  <c r="X84" i="1"/>
  <c r="X90" i="1" s="1"/>
  <c r="X106" i="1"/>
  <c r="X117" i="1" s="1"/>
  <c r="G477" i="1"/>
  <c r="X138" i="1"/>
  <c r="X140" i="1" s="1"/>
  <c r="W141" i="1"/>
  <c r="W153" i="1"/>
  <c r="W163" i="1"/>
  <c r="W170" i="1"/>
  <c r="X173" i="1"/>
  <c r="X190" i="1" s="1"/>
  <c r="W191" i="1"/>
  <c r="X213" i="1"/>
  <c r="W214" i="1"/>
  <c r="X224" i="1"/>
  <c r="W254" i="1"/>
  <c r="L477" i="1"/>
  <c r="X258" i="1"/>
  <c r="X265" i="1" s="1"/>
  <c r="X283" i="1"/>
  <c r="X284" i="1" s="1"/>
  <c r="X293" i="1"/>
  <c r="X301" i="1" s="1"/>
  <c r="W373" i="1"/>
  <c r="X376" i="1"/>
  <c r="X380" i="1" s="1"/>
  <c r="X419" i="1"/>
  <c r="S477" i="1"/>
  <c r="W445" i="1"/>
  <c r="W451" i="1"/>
  <c r="W159" i="1"/>
  <c r="X156" i="1"/>
  <c r="X158" i="1" s="1"/>
  <c r="I477" i="1"/>
  <c r="V471" i="1"/>
  <c r="B477" i="1"/>
  <c r="W468" i="1"/>
  <c r="W470" i="1" s="1"/>
  <c r="E477" i="1"/>
  <c r="W171" i="1"/>
  <c r="W196" i="1"/>
  <c r="W237" i="1"/>
  <c r="W236" i="1"/>
  <c r="W242" i="1"/>
  <c r="X239" i="1"/>
  <c r="X242" i="1" s="1"/>
  <c r="W255" i="1"/>
  <c r="W271" i="1"/>
  <c r="W270" i="1"/>
  <c r="W276" i="1"/>
  <c r="X274" i="1"/>
  <c r="X275" i="1" s="1"/>
  <c r="W288" i="1"/>
  <c r="W289" i="1"/>
  <c r="W311" i="1"/>
  <c r="W316" i="1"/>
  <c r="X314" i="1"/>
  <c r="X315" i="1" s="1"/>
  <c r="W323" i="1"/>
  <c r="W329" i="1"/>
  <c r="W328" i="1"/>
  <c r="X335" i="1"/>
  <c r="W336" i="1"/>
  <c r="P477" i="1"/>
  <c r="W346" i="1"/>
  <c r="W362" i="1"/>
  <c r="W363" i="1"/>
  <c r="X349" i="1"/>
  <c r="X362" i="1" s="1"/>
  <c r="W385" i="1"/>
  <c r="X383" i="1"/>
  <c r="X385" i="1" s="1"/>
  <c r="X391" i="1"/>
  <c r="X401" i="1"/>
  <c r="W433" i="1"/>
  <c r="W439" i="1"/>
  <c r="W438" i="1"/>
  <c r="X443" i="1"/>
  <c r="X445" i="1" s="1"/>
  <c r="W455" i="1"/>
  <c r="W46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W471" i="1"/>
</calcChain>
</file>

<file path=xl/sharedStrings.xml><?xml version="1.0" encoding="utf-8"?>
<sst xmlns="http://schemas.openxmlformats.org/spreadsheetml/2006/main" count="1984" uniqueCount="677">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</sst>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 t="s">
        <v>676</v>
      </c>
      <c r="I5" s="347"/>
      <c r="J5" s="347"/>
      <c r="K5" s="347"/>
      <c r="L5" s="348"/>
      <c r="N5" s="24" t="s">
        <v>10</v>
      </c>
      <c r="O5" s="546">
        <v>45257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Понедельник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0.375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6</v>
      </c>
      <c r="W39" s="313">
        <f>IFERROR(IF(V39="",0,CEILING((V39/$H39),1)*$H39),"")</f>
        <v>7.2</v>
      </c>
      <c r="X39" s="36">
        <f>IFERROR(IF(W39=0,"",ROUNDUP(W39/H39,0)*0.00753),"")</f>
        <v>3.0120000000000001E-2</v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3.333333333333333</v>
      </c>
      <c r="W40" s="314">
        <f>IFERROR(W39/H39,"0")</f>
        <v>4</v>
      </c>
      <c r="X40" s="314">
        <f>IFERROR(IF(X39="",0,X39),"0")</f>
        <v>3.0120000000000001E-2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6</v>
      </c>
      <c r="W41" s="314">
        <f>IFERROR(SUM(W39:W39),"0")</f>
        <v>7.2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120</v>
      </c>
      <c r="W49" s="313">
        <f>IFERROR(IF(V49="",0,CEILING((V49/$H49),1)*$H49),"")</f>
        <v>129.60000000000002</v>
      </c>
      <c r="X49" s="36">
        <f>IFERROR(IF(W49=0,"",ROUNDUP(W49/H49,0)*0.02175),"")</f>
        <v>0.26100000000000001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41</v>
      </c>
      <c r="W50" s="313">
        <f>IFERROR(IF(V50="",0,CEILING((V50/$H50),1)*$H50),"")</f>
        <v>43.2</v>
      </c>
      <c r="X50" s="36">
        <f>IFERROR(IF(W50=0,"",ROUNDUP(W50/H50,0)*0.00753),"")</f>
        <v>0.12048</v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26.296296296296294</v>
      </c>
      <c r="W51" s="314">
        <f>IFERROR(W49/H49,"0")+IFERROR(W50/H50,"0")</f>
        <v>28</v>
      </c>
      <c r="X51" s="314">
        <f>IFERROR(IF(X49="",0,X49),"0")+IFERROR(IF(X50="",0,X50),"0")</f>
        <v>0.38148000000000004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161</v>
      </c>
      <c r="W52" s="314">
        <f>IFERROR(SUM(W49:W50),"0")</f>
        <v>172.8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86</v>
      </c>
      <c r="W55" s="313">
        <f>IFERROR(IF(V55="",0,CEILING((V55/$H55),1)*$H55),"")</f>
        <v>86.4</v>
      </c>
      <c r="X55" s="36">
        <f>IFERROR(IF(W55=0,"",ROUNDUP(W55/H55,0)*0.02175),"")</f>
        <v>0.17399999999999999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135</v>
      </c>
      <c r="W57" s="313">
        <f>IFERROR(IF(V57="",0,CEILING((V57/$H57),1)*$H57),"")</f>
        <v>135</v>
      </c>
      <c r="X57" s="36">
        <f>IFERROR(IF(W57=0,"",ROUNDUP(W57/H57,0)*0.00937),"")</f>
        <v>0.28110000000000002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37.962962962962962</v>
      </c>
      <c r="W59" s="314">
        <f>IFERROR(W55/H55,"0")+IFERROR(W56/H56,"0")+IFERROR(W57/H57,"0")+IFERROR(W58/H58,"0")</f>
        <v>38</v>
      </c>
      <c r="X59" s="314">
        <f>IFERROR(IF(X55="",0,X55),"0")+IFERROR(IF(X56="",0,X56),"0")+IFERROR(IF(X57="",0,X57),"0")+IFERROR(IF(X58="",0,X58),"0")</f>
        <v>0.4551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221</v>
      </c>
      <c r="W60" s="314">
        <f>IFERROR(SUM(W55:W58),"0")</f>
        <v>221.4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25</v>
      </c>
      <c r="W63" s="313">
        <f t="shared" ref="W63:W79" si="2">IFERROR(IF(V63="",0,CEILING((V63/$H63),1)*$H63),"")</f>
        <v>33.599999999999994</v>
      </c>
      <c r="X63" s="36">
        <f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118</v>
      </c>
      <c r="W64" s="313">
        <f t="shared" si="2"/>
        <v>123.19999999999999</v>
      </c>
      <c r="X64" s="36">
        <f>IFERROR(IF(W64=0,"",ROUNDUP(W64/H64,0)*0.02175),"")</f>
        <v>0.23924999999999999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102</v>
      </c>
      <c r="W65" s="313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30</v>
      </c>
      <c r="W66" s="313">
        <f t="shared" si="2"/>
        <v>33.599999999999994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78</v>
      </c>
      <c r="W68" s="313">
        <f t="shared" si="2"/>
        <v>80</v>
      </c>
      <c r="X68" s="36">
        <f t="shared" ref="X68:X73" si="3">IFERROR(IF(W68=0,"",ROUNDUP(W68/H68,0)*0.00937),"")</f>
        <v>0.18740000000000001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149</v>
      </c>
      <c r="W73" s="313">
        <f t="shared" si="2"/>
        <v>153</v>
      </c>
      <c r="X73" s="36">
        <f t="shared" si="3"/>
        <v>0.31857999999999997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36</v>
      </c>
      <c r="W74" s="313">
        <f t="shared" si="2"/>
        <v>38.400000000000006</v>
      </c>
      <c r="X74" s="36">
        <f>IFERROR(IF(W74=0,"",ROUNDUP(W74/H74,0)*0.00753),"")</f>
        <v>9.0359999999999996E-2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108</v>
      </c>
      <c r="W78" s="313">
        <f t="shared" si="2"/>
        <v>108</v>
      </c>
      <c r="X78" s="36">
        <f>IFERROR(IF(W78=0,"",ROUNDUP(W78/H78,0)*0.00937),"")</f>
        <v>0.22488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112.75198412698413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117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1.4084700000000001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646</v>
      </c>
      <c r="W81" s="314">
        <f>IFERROR(SUM(W63:W79),"0")</f>
        <v>677.8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80</v>
      </c>
      <c r="W107" s="313">
        <f t="shared" si="6"/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94</v>
      </c>
      <c r="W108" s="313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65</v>
      </c>
      <c r="W111" s="313">
        <f t="shared" si="6"/>
        <v>66</v>
      </c>
      <c r="X111" s="36">
        <f>IFERROR(IF(W111=0,"",ROUNDUP(W111/H111,0)*0.00753),"")</f>
        <v>0.18825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27</v>
      </c>
      <c r="W112" s="313">
        <f t="shared" si="6"/>
        <v>27</v>
      </c>
      <c r="X112" s="36">
        <f>IFERROR(IF(W112=0,"",ROUNDUP(W112/H112,0)*0.00753),"")</f>
        <v>7.5300000000000006E-2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15</v>
      </c>
      <c r="W115" s="313">
        <f t="shared" si="6"/>
        <v>15</v>
      </c>
      <c r="X115" s="36">
        <f>IFERROR(IF(W115=0,"",ROUNDUP(W115/H115,0)*0.00753),"")</f>
        <v>3.7650000000000003E-2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60.335497835497833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62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0.77969999999999995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281</v>
      </c>
      <c r="W118" s="314">
        <f>IFERROR(SUM(W106:W116),"0")</f>
        <v>292.8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90</v>
      </c>
      <c r="W121" s="313">
        <f>IFERROR(IF(V121="",0,CEILING((V121/$H121),1)*$H121),"")</f>
        <v>97.199999999999989</v>
      </c>
      <c r="X121" s="36">
        <f>IFERROR(IF(W121=0,"",ROUNDUP(W121/H121,0)*0.02175),"")</f>
        <v>0.26100000000000001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11.111111111111111</v>
      </c>
      <c r="W125" s="314">
        <f>IFERROR(W120/H120,"0")+IFERROR(W121/H121,"0")+IFERROR(W122/H122,"0")+IFERROR(W123/H123,"0")+IFERROR(W124/H124,"0")</f>
        <v>12</v>
      </c>
      <c r="X125" s="314">
        <f>IFERROR(IF(X120="",0,X120),"0")+IFERROR(IF(X121="",0,X121),"0")+IFERROR(IF(X122="",0,X122),"0")+IFERROR(IF(X123="",0,X123),"0")+IFERROR(IF(X124="",0,X124),"0")</f>
        <v>0.26100000000000001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90</v>
      </c>
      <c r="W126" s="314">
        <f>IFERROR(SUM(W120:W124),"0")</f>
        <v>97.199999999999989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240</v>
      </c>
      <c r="W129" s="313">
        <f>IFERROR(IF(V129="",0,CEILING((V129/$H129),1)*$H129),"")</f>
        <v>243.60000000000002</v>
      </c>
      <c r="X129" s="36">
        <f>IFERROR(IF(W129=0,"",ROUNDUP(W129/H129,0)*0.02175),"")</f>
        <v>0.63074999999999992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16</v>
      </c>
      <c r="W131" s="313">
        <f>IFERROR(IF(V131="",0,CEILING((V131/$H131),1)*$H131),"")</f>
        <v>16.200000000000003</v>
      </c>
      <c r="X131" s="36">
        <f>IFERROR(IF(W131=0,"",ROUNDUP(W131/H131,0)*0.00753),"")</f>
        <v>4.5179999999999998E-2</v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34.497354497354493</v>
      </c>
      <c r="W132" s="314">
        <f>IFERROR(W129/H129,"0")+IFERROR(W130/H130,"0")+IFERROR(W131/H131,"0")</f>
        <v>35</v>
      </c>
      <c r="X132" s="314">
        <f>IFERROR(IF(X129="",0,X129),"0")+IFERROR(IF(X130="",0,X130),"0")+IFERROR(IF(X131="",0,X131),"0")</f>
        <v>0.67592999999999992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256</v>
      </c>
      <c r="W133" s="314">
        <f>IFERROR(SUM(W129:W131),"0")</f>
        <v>259.8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12</v>
      </c>
      <c r="W146" s="313">
        <f t="shared" si="7"/>
        <v>12.600000000000001</v>
      </c>
      <c r="X146" s="36">
        <f>IFERROR(IF(W146=0,"",ROUNDUP(W146/H146,0)*0.00753),"")</f>
        <v>2.2589999999999999E-2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91</v>
      </c>
      <c r="W147" s="313">
        <f t="shared" si="7"/>
        <v>92.4</v>
      </c>
      <c r="X147" s="36">
        <f>IFERROR(IF(W147=0,"",ROUNDUP(W147/H147,0)*0.00502),"")</f>
        <v>0.22088000000000002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49</v>
      </c>
      <c r="W149" s="313">
        <f t="shared" si="7"/>
        <v>50.400000000000006</v>
      </c>
      <c r="X149" s="36">
        <f>IFERROR(IF(W149=0,"",ROUNDUP(W149/H149,0)*0.00502),"")</f>
        <v>0.12048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84</v>
      </c>
      <c r="W150" s="313">
        <f t="shared" si="7"/>
        <v>84</v>
      </c>
      <c r="X150" s="36">
        <f>IFERROR(IF(W150=0,"",ROUNDUP(W150/H150,0)*0.00502),"")</f>
        <v>0.20080000000000001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109.52380952380952</v>
      </c>
      <c r="W152" s="314">
        <f>IFERROR(W144/H144,"0")+IFERROR(W145/H145,"0")+IFERROR(W146/H146,"0")+IFERROR(W147/H147,"0")+IFERROR(W148/H148,"0")+IFERROR(W149/H149,"0")+IFERROR(W150/H150,"0")+IFERROR(W151/H151,"0")</f>
        <v>111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0.56474999999999997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236</v>
      </c>
      <c r="W153" s="314">
        <f>IFERROR(SUM(W144:W151),"0")</f>
        <v>239.4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110</v>
      </c>
      <c r="W166" s="313">
        <f>IFERROR(IF(V166="",0,CEILING((V166/$H166),1)*$H166),"")</f>
        <v>113.4</v>
      </c>
      <c r="X166" s="36">
        <f>IFERROR(IF(W166=0,"",ROUNDUP(W166/H166,0)*0.00937),"")</f>
        <v>0.19677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130</v>
      </c>
      <c r="W167" s="313">
        <f>IFERROR(IF(V167="",0,CEILING((V167/$H167),1)*$H167),"")</f>
        <v>135</v>
      </c>
      <c r="X167" s="36">
        <f>IFERROR(IF(W167=0,"",ROUNDUP(W167/H167,0)*0.00937),"")</f>
        <v>0.23424999999999999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160</v>
      </c>
      <c r="W168" s="313">
        <f>IFERROR(IF(V168="",0,CEILING((V168/$H168),1)*$H168),"")</f>
        <v>162</v>
      </c>
      <c r="X168" s="36">
        <f>IFERROR(IF(W168=0,"",ROUNDUP(W168/H168,0)*0.00937),"")</f>
        <v>0.28110000000000002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120</v>
      </c>
      <c r="W169" s="313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96.296296296296305</v>
      </c>
      <c r="W170" s="314">
        <f>IFERROR(W166/H166,"0")+IFERROR(W167/H167,"0")+IFERROR(W168/H168,"0")+IFERROR(W169/H169,"0")</f>
        <v>99</v>
      </c>
      <c r="X170" s="314">
        <f>IFERROR(IF(X166="",0,X166),"0")+IFERROR(IF(X167="",0,X167),"0")+IFERROR(IF(X168="",0,X168),"0")+IFERROR(IF(X169="",0,X169),"0")</f>
        <v>0.92762999999999995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520</v>
      </c>
      <c r="W171" s="314">
        <f>IFERROR(SUM(W166:W169),"0")</f>
        <v>534.6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116</v>
      </c>
      <c r="W179" s="313">
        <f t="shared" si="8"/>
        <v>117.6</v>
      </c>
      <c r="X179" s="36">
        <f>IFERROR(IF(W179=0,"",ROUNDUP(W179/H179,0)*0.00753),"")</f>
        <v>0.36897000000000002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116</v>
      </c>
      <c r="W181" s="313">
        <f t="shared" si="8"/>
        <v>117.6</v>
      </c>
      <c r="X181" s="36">
        <f>IFERROR(IF(W181=0,"",ROUNDUP(W181/H181,0)*0.00753),"")</f>
        <v>0.36897000000000002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184</v>
      </c>
      <c r="W183" s="313">
        <f t="shared" si="8"/>
        <v>184.79999999999998</v>
      </c>
      <c r="X183" s="36">
        <f t="shared" ref="X183:X189" si="9">IFERROR(IF(W183=0,"",ROUNDUP(W183/H183,0)*0.00753),"")</f>
        <v>0.57981000000000005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96</v>
      </c>
      <c r="W185" s="313">
        <f t="shared" si="8"/>
        <v>96</v>
      </c>
      <c r="X185" s="36">
        <f t="shared" si="9"/>
        <v>0.30120000000000002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32</v>
      </c>
      <c r="W188" s="313">
        <f t="shared" si="8"/>
        <v>33.6</v>
      </c>
      <c r="X188" s="36">
        <f t="shared" si="9"/>
        <v>0.10542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172</v>
      </c>
      <c r="W189" s="313">
        <f t="shared" si="8"/>
        <v>172.79999999999998</v>
      </c>
      <c r="X189" s="36">
        <f t="shared" si="9"/>
        <v>0.54215999999999998</v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298.33333333333337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301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2.2665300000000004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716</v>
      </c>
      <c r="W191" s="314">
        <f>IFERROR(SUM(W173:W189),"0")</f>
        <v>722.4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132</v>
      </c>
      <c r="W193" s="313">
        <f>IFERROR(IF(V193="",0,CEILING((V193/$H193),1)*$H193),"")</f>
        <v>132</v>
      </c>
      <c r="X193" s="36">
        <f>IFERROR(IF(W193=0,"",ROUNDUP(W193/H193,0)*0.00753),"")</f>
        <v>0.41415000000000002</v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77</v>
      </c>
      <c r="W194" s="313">
        <f>IFERROR(IF(V194="",0,CEILING((V194/$H194),1)*$H194),"")</f>
        <v>79.2</v>
      </c>
      <c r="X194" s="36">
        <f>IFERROR(IF(W194=0,"",ROUNDUP(W194/H194,0)*0.00753),"")</f>
        <v>0.24849000000000002</v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87.083333333333343</v>
      </c>
      <c r="W195" s="314">
        <f>IFERROR(W193/H193,"0")+IFERROR(W194/H194,"0")</f>
        <v>88</v>
      </c>
      <c r="X195" s="314">
        <f>IFERROR(IF(X193="",0,X193),"0")+IFERROR(IF(X194="",0,X194),"0")</f>
        <v>0.66264000000000001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209</v>
      </c>
      <c r="W196" s="314">
        <f>IFERROR(SUM(W193:W194),"0")</f>
        <v>211.2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180</v>
      </c>
      <c r="W220" s="313">
        <f>IFERROR(IF(V220="",0,CEILING((V220/$H220),1)*$H220),"")</f>
        <v>180.6</v>
      </c>
      <c r="X220" s="36">
        <f>IFERROR(IF(W220=0,"",ROUNDUP(W220/H220,0)*0.00753),"")</f>
        <v>0.32379000000000002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119</v>
      </c>
      <c r="W223" s="313">
        <f>IFERROR(IF(V223="",0,CEILING((V223/$H223),1)*$H223),"")</f>
        <v>119.7</v>
      </c>
      <c r="X223" s="36">
        <f>IFERROR(IF(W223=0,"",ROUNDUP(W223/H223,0)*0.00502),"")</f>
        <v>0.28614000000000001</v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99.523809523809518</v>
      </c>
      <c r="W224" s="314">
        <f>IFERROR(W220/H220,"0")+IFERROR(W221/H221,"0")+IFERROR(W222/H222,"0")+IFERROR(W223/H223,"0")</f>
        <v>100</v>
      </c>
      <c r="X224" s="314">
        <f>IFERROR(IF(X220="",0,X220),"0")+IFERROR(IF(X221="",0,X221),"0")+IFERROR(IF(X222="",0,X222),"0")+IFERROR(IF(X223="",0,X223),"0")</f>
        <v>0.60993000000000008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299</v>
      </c>
      <c r="W225" s="314">
        <f>IFERROR(SUM(W220:W223),"0")</f>
        <v>300.3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126</v>
      </c>
      <c r="W231" s="313">
        <f t="shared" si="12"/>
        <v>126</v>
      </c>
      <c r="X231" s="36">
        <f>IFERROR(IF(W231=0,"",ROUNDUP(W231/H231,0)*0.00753),"")</f>
        <v>0.45180000000000003</v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60</v>
      </c>
      <c r="W236" s="314">
        <f>IFERROR(W227/H227,"0")+IFERROR(W228/H228,"0")+IFERROR(W229/H229,"0")+IFERROR(W230/H230,"0")+IFERROR(W231/H231,"0")+IFERROR(W232/H232,"0")+IFERROR(W233/H233,"0")+IFERROR(W234/H234,"0")+IFERROR(W235/H235,"0")</f>
        <v>60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0.45180000000000003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126</v>
      </c>
      <c r="W237" s="314">
        <f>IFERROR(SUM(W227:W235),"0")</f>
        <v>126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87</v>
      </c>
      <c r="W239" s="313">
        <f>IFERROR(IF(V239="",0,CEILING((V239/$H239),1)*$H239),"")</f>
        <v>92.4</v>
      </c>
      <c r="X239" s="36">
        <f>IFERROR(IF(W239=0,"",ROUNDUP(W239/H239,0)*0.02175),"")</f>
        <v>0.23924999999999999</v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181</v>
      </c>
      <c r="W240" s="313">
        <f>IFERROR(IF(V240="",0,CEILING((V240/$H240),1)*$H240),"")</f>
        <v>187.2</v>
      </c>
      <c r="X240" s="36">
        <f>IFERROR(IF(W240=0,"",ROUNDUP(W240/H240,0)*0.02175),"")</f>
        <v>0.52200000000000002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38</v>
      </c>
      <c r="W241" s="313">
        <f>IFERROR(IF(V241="",0,CEILING((V241/$H241),1)*$H241),"")</f>
        <v>42</v>
      </c>
      <c r="X241" s="36">
        <f>IFERROR(IF(W241=0,"",ROUNDUP(W241/H241,0)*0.02175),"")</f>
        <v>0.10874999999999999</v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38.086080586080584</v>
      </c>
      <c r="W242" s="314">
        <f>IFERROR(W239/H239,"0")+IFERROR(W240/H240,"0")+IFERROR(W241/H241,"0")</f>
        <v>40</v>
      </c>
      <c r="X242" s="314">
        <f>IFERROR(IF(X239="",0,X239),"0")+IFERROR(IF(X240="",0,X240),"0")+IFERROR(IF(X241="",0,X241),"0")</f>
        <v>0.87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306</v>
      </c>
      <c r="W243" s="314">
        <f>IFERROR(SUM(W239:W241),"0")</f>
        <v>321.60000000000002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26</v>
      </c>
      <c r="W247" s="313">
        <f>IFERROR(IF(V247="",0,CEILING((V247/$H247),1)*$H247),"")</f>
        <v>28.049999999999997</v>
      </c>
      <c r="X247" s="36">
        <f>IFERROR(IF(W247=0,"",ROUNDUP(W247/H247,0)*0.00753),"")</f>
        <v>8.2830000000000001E-2</v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10.19607843137255</v>
      </c>
      <c r="W248" s="314">
        <f>IFERROR(W245/H245,"0")+IFERROR(W246/H246,"0")+IFERROR(W247/H247,"0")</f>
        <v>11</v>
      </c>
      <c r="X248" s="314">
        <f>IFERROR(IF(X245="",0,X245),"0")+IFERROR(IF(X246="",0,X246),"0")+IFERROR(IF(X247="",0,X247),"0")</f>
        <v>8.2830000000000001E-2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26</v>
      </c>
      <c r="W249" s="314">
        <f>IFERROR(SUM(W245:W247),"0")</f>
        <v>28.049999999999997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2</v>
      </c>
      <c r="W251" s="313">
        <f>IFERROR(IF(V251="",0,CEILING((V251/$H251),1)*$H251),"")</f>
        <v>2</v>
      </c>
      <c r="X251" s="36">
        <f>IFERROR(IF(W251=0,"",ROUNDUP(W251/H251,0)*0.00474),"")</f>
        <v>4.7400000000000003E-3</v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2</v>
      </c>
      <c r="W253" s="313">
        <f>IFERROR(IF(V253="",0,CEILING((V253/$H253),1)*$H253),"")</f>
        <v>2</v>
      </c>
      <c r="X253" s="36">
        <f>IFERROR(IF(W253=0,"",ROUNDUP(W253/H253,0)*0.00474),"")</f>
        <v>4.7400000000000003E-3</v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2</v>
      </c>
      <c r="W254" s="314">
        <f>IFERROR(W251/H251,"0")+IFERROR(W252/H252,"0")+IFERROR(W253/H253,"0")</f>
        <v>2</v>
      </c>
      <c r="X254" s="314">
        <f>IFERROR(IF(X251="",0,X251),"0")+IFERROR(IF(X252="",0,X252),"0")+IFERROR(IF(X253="",0,X253),"0")</f>
        <v>9.4800000000000006E-3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4</v>
      </c>
      <c r="W255" s="314">
        <f>IFERROR(SUM(W251:W253),"0")</f>
        <v>4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88</v>
      </c>
      <c r="W258" s="313">
        <f t="shared" ref="W258:W264" si="13">IFERROR(IF(V258="",0,CEILING((V258/$H258),1)*$H258),"")</f>
        <v>97.2</v>
      </c>
      <c r="X258" s="36">
        <f>IFERROR(IF(W258=0,"",ROUNDUP(W258/H258,0)*0.02175),"")</f>
        <v>0.19574999999999998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8.148148148148147</v>
      </c>
      <c r="W265" s="314">
        <f>IFERROR(W258/H258,"0")+IFERROR(W259/H259,"0")+IFERROR(W260/H260,"0")+IFERROR(W261/H261,"0")+IFERROR(W262/H262,"0")+IFERROR(W263/H263,"0")+IFERROR(W264/H264,"0")</f>
        <v>9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0.19574999999999998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88</v>
      </c>
      <c r="W266" s="314">
        <f>IFERROR(SUM(W258:W264),"0")</f>
        <v>97.2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6</v>
      </c>
      <c r="W274" s="313">
        <f>IFERROR(IF(V274="",0,CEILING((V274/$H274),1)*$H274),"")</f>
        <v>7.2</v>
      </c>
      <c r="X274" s="36">
        <f>IFERROR(IF(W274=0,"",ROUNDUP(W274/H274,0)*0.00753),"")</f>
        <v>3.0120000000000001E-2</v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3.333333333333333</v>
      </c>
      <c r="W275" s="314">
        <f>IFERROR(W274/H274,"0")</f>
        <v>4</v>
      </c>
      <c r="X275" s="314">
        <f>IFERROR(IF(X274="",0,X274),"0")</f>
        <v>3.0120000000000001E-2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6</v>
      </c>
      <c r="W276" s="314">
        <f>IFERROR(SUM(W274:W274),"0")</f>
        <v>7.2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630</v>
      </c>
      <c r="W279" s="313">
        <f>IFERROR(IF(V279="",0,CEILING((V279/$H279),1)*$H279),"")</f>
        <v>630</v>
      </c>
      <c r="X279" s="36">
        <f>IFERROR(IF(W279=0,"",ROUNDUP(W279/H279,0)*0.00753),"")</f>
        <v>1.8825000000000001</v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250</v>
      </c>
      <c r="W280" s="314">
        <f>IFERROR(W278/H278,"0")+IFERROR(W279/H279,"0")</f>
        <v>250</v>
      </c>
      <c r="X280" s="314">
        <f>IFERROR(IF(X278="",0,X278),"0")+IFERROR(IF(X279="",0,X279),"0")</f>
        <v>1.8825000000000001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630</v>
      </c>
      <c r="W281" s="314">
        <f>IFERROR(SUM(W278:W279),"0")</f>
        <v>630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16</v>
      </c>
      <c r="W283" s="313">
        <f>IFERROR(IF(V283="",0,CEILING((V283/$H283),1)*$H283),"")</f>
        <v>18.239999999999998</v>
      </c>
      <c r="X283" s="36">
        <f>IFERROR(IF(W283=0,"",ROUNDUP(W283/H283,0)*0.00753),"")</f>
        <v>6.0240000000000002E-2</v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7.0175438596491233</v>
      </c>
      <c r="W284" s="314">
        <f>IFERROR(W283/H283,"0")</f>
        <v>8</v>
      </c>
      <c r="X284" s="314">
        <f>IFERROR(IF(X283="",0,X283),"0")</f>
        <v>6.0240000000000002E-2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16</v>
      </c>
      <c r="W285" s="314">
        <f>IFERROR(SUM(W283:W283),"0")</f>
        <v>18.239999999999998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1</v>
      </c>
      <c r="W287" s="313">
        <f>IFERROR(IF(V287="",0,CEILING((V287/$H287),1)*$H287),"")</f>
        <v>2.5499999999999998</v>
      </c>
      <c r="X287" s="36">
        <f>IFERROR(IF(W287=0,"",ROUNDUP(W287/H287,0)*0.00753),"")</f>
        <v>7.5300000000000002E-3</v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0.39215686274509809</v>
      </c>
      <c r="W288" s="314">
        <f>IFERROR(W287/H287,"0")</f>
        <v>1</v>
      </c>
      <c r="X288" s="314">
        <f>IFERROR(IF(X287="",0,X287),"0")</f>
        <v>7.5300000000000002E-3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1</v>
      </c>
      <c r="W289" s="314">
        <f>IFERROR(SUM(W287:W287),"0")</f>
        <v>2.5499999999999998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2500</v>
      </c>
      <c r="W293" s="313">
        <f t="shared" ref="W293:W300" si="14">IFERROR(IF(V293="",0,CEILING((V293/$H293),1)*$H293),"")</f>
        <v>2505</v>
      </c>
      <c r="X293" s="36">
        <f>IFERROR(IF(W293=0,"",ROUNDUP(W293/H293,0)*0.02175),"")</f>
        <v>3.6322499999999995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1010</v>
      </c>
      <c r="W295" s="313">
        <f t="shared" si="14"/>
        <v>1020</v>
      </c>
      <c r="X295" s="36">
        <f>IFERROR(IF(W295=0,"",ROUNDUP(W295/H295,0)*0.02175),"")</f>
        <v>1.4789999999999999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1100</v>
      </c>
      <c r="W297" s="313">
        <f t="shared" si="14"/>
        <v>1110</v>
      </c>
      <c r="X297" s="36">
        <f>IFERROR(IF(W297=0,"",ROUNDUP(W297/H297,0)*0.02175),"")</f>
        <v>1.6094999999999999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45</v>
      </c>
      <c r="W299" s="313">
        <f t="shared" si="14"/>
        <v>45</v>
      </c>
      <c r="X299" s="36">
        <f>IFERROR(IF(W299=0,"",ROUNDUP(W299/H299,0)*0.00937),"")</f>
        <v>8.4330000000000002E-2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316.33333333333331</v>
      </c>
      <c r="W301" s="314">
        <f>IFERROR(W293/H293,"0")+IFERROR(W294/H294,"0")+IFERROR(W295/H295,"0")+IFERROR(W296/H296,"0")+IFERROR(W297/H297,"0")+IFERROR(W298/H298,"0")+IFERROR(W299/H299,"0")+IFERROR(W300/H300,"0")</f>
        <v>318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6.8050799999999985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4655</v>
      </c>
      <c r="W302" s="314">
        <f>IFERROR(SUM(W293:W300),"0")</f>
        <v>4680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2150</v>
      </c>
      <c r="W304" s="313">
        <f>IFERROR(IF(V304="",0,CEILING((V304/$H304),1)*$H304),"")</f>
        <v>2160</v>
      </c>
      <c r="X304" s="36">
        <f>IFERROR(IF(W304=0,"",ROUNDUP(W304/H304,0)*0.02175),"")</f>
        <v>3.1319999999999997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143.33333333333334</v>
      </c>
      <c r="W307" s="314">
        <f>IFERROR(W304/H304,"0")+IFERROR(W305/H305,"0")+IFERROR(W306/H306,"0")</f>
        <v>144</v>
      </c>
      <c r="X307" s="314">
        <f>IFERROR(IF(X304="",0,X304),"0")+IFERROR(IF(X305="",0,X305),"0")+IFERROR(IF(X306="",0,X306),"0")</f>
        <v>3.1319999999999997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2150</v>
      </c>
      <c r="W308" s="314">
        <f>IFERROR(SUM(W304:W306),"0")</f>
        <v>2160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35</v>
      </c>
      <c r="W314" s="313">
        <f>IFERROR(IF(V314="",0,CEILING((V314/$H314),1)*$H314),"")</f>
        <v>39</v>
      </c>
      <c r="X314" s="36">
        <f>IFERROR(IF(W314=0,"",ROUNDUP(W314/H314,0)*0.02175),"")</f>
        <v>0.10874999999999999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4.4871794871794872</v>
      </c>
      <c r="W315" s="314">
        <f>IFERROR(W314/H314,"0")</f>
        <v>5</v>
      </c>
      <c r="X315" s="314">
        <f>IFERROR(IF(X314="",0,X314),"0")</f>
        <v>0.10874999999999999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35</v>
      </c>
      <c r="W316" s="314">
        <f>IFERROR(SUM(W314:W314),"0")</f>
        <v>39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1048</v>
      </c>
      <c r="W319" s="313">
        <f>IFERROR(IF(V319="",0,CEILING((V319/$H319),1)*$H319),"")</f>
        <v>1056</v>
      </c>
      <c r="X319" s="36">
        <f>IFERROR(IF(W319=0,"",ROUNDUP(W319/H319,0)*0.02175),"")</f>
        <v>1.9139999999999999</v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87.333333333333329</v>
      </c>
      <c r="W323" s="314">
        <f>IFERROR(W319/H319,"0")+IFERROR(W320/H320,"0")+IFERROR(W321/H321,"0")+IFERROR(W322/H322,"0")</f>
        <v>88</v>
      </c>
      <c r="X323" s="314">
        <f>IFERROR(IF(X319="",0,X319),"0")+IFERROR(IF(X320="",0,X320),"0")+IFERROR(IF(X321="",0,X321),"0")+IFERROR(IF(X322="",0,X322),"0")</f>
        <v>1.9139999999999999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1048</v>
      </c>
      <c r="W324" s="314">
        <f>IFERROR(SUM(W319:W322),"0")</f>
        <v>1056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62</v>
      </c>
      <c r="W349" s="313">
        <f t="shared" ref="W349:W361" si="15">IFERROR(IF(V349="",0,CEILING((V349/$H349),1)*$H349),"")</f>
        <v>63</v>
      </c>
      <c r="X349" s="36">
        <f>IFERROR(IF(W349=0,"",ROUNDUP(W349/H349,0)*0.00753),"")</f>
        <v>0.11295000000000001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104</v>
      </c>
      <c r="W351" s="313">
        <f t="shared" si="15"/>
        <v>105</v>
      </c>
      <c r="X351" s="36">
        <f>IFERROR(IF(W351=0,"",ROUNDUP(W351/H351,0)*0.00753),"")</f>
        <v>0.18825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95</v>
      </c>
      <c r="W352" s="313">
        <f t="shared" si="15"/>
        <v>95.759999999999991</v>
      </c>
      <c r="X352" s="36">
        <f>IFERROR(IF(W352=0,"",ROUNDUP(W352/H352,0)*0.00753),"")</f>
        <v>0.42921000000000004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35</v>
      </c>
      <c r="W354" s="313">
        <f t="shared" si="15"/>
        <v>35.700000000000003</v>
      </c>
      <c r="X354" s="36">
        <f t="shared" si="16"/>
        <v>8.5339999999999999E-2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48</v>
      </c>
      <c r="W356" s="313">
        <f t="shared" si="15"/>
        <v>48.300000000000004</v>
      </c>
      <c r="X356" s="36">
        <f t="shared" si="16"/>
        <v>0.11546000000000001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28</v>
      </c>
      <c r="W360" s="313">
        <f t="shared" si="15"/>
        <v>29.400000000000002</v>
      </c>
      <c r="X360" s="36">
        <f t="shared" si="16"/>
        <v>7.0280000000000009E-2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148.92857142857144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151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1.00149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372</v>
      </c>
      <c r="W363" s="314">
        <f>IFERROR(SUM(W349:W361),"0")</f>
        <v>377.15999999999997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3</v>
      </c>
      <c r="W384" s="313">
        <f>IFERROR(IF(V384="",0,CEILING((V384/$H384),1)*$H384),"")</f>
        <v>3.9000000000000004</v>
      </c>
      <c r="X384" s="36">
        <f>IFERROR(IF(W384=0,"",ROUNDUP(W384/H384,0)*0.00673),"")</f>
        <v>2.019E-2</v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2.3076923076923075</v>
      </c>
      <c r="W385" s="314">
        <f>IFERROR(W383/H383,"0")+IFERROR(W384/H384,"0")</f>
        <v>3</v>
      </c>
      <c r="X385" s="314">
        <f>IFERROR(IF(X383="",0,X383),"0")+IFERROR(IF(X384="",0,X384),"0")</f>
        <v>2.019E-2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3</v>
      </c>
      <c r="W386" s="314">
        <f>IFERROR(SUM(W383:W384),"0")</f>
        <v>3.9000000000000004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70</v>
      </c>
      <c r="W394" s="313">
        <f t="shared" ref="W394:W400" si="17">IFERROR(IF(V394="",0,CEILING((V394/$H394),1)*$H394),"")</f>
        <v>71.400000000000006</v>
      </c>
      <c r="X394" s="36">
        <f>IFERROR(IF(W394=0,"",ROUNDUP(W394/H394,0)*0.00753),"")</f>
        <v>0.12801000000000001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21</v>
      </c>
      <c r="W399" s="313">
        <f t="shared" si="17"/>
        <v>21</v>
      </c>
      <c r="X399" s="36">
        <f>IFERROR(IF(W399=0,"",ROUNDUP(W399/H399,0)*0.00502),"")</f>
        <v>5.0200000000000002E-2</v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26.666666666666664</v>
      </c>
      <c r="W401" s="314">
        <f>IFERROR(W394/H394,"0")+IFERROR(W395/H395,"0")+IFERROR(W396/H396,"0")+IFERROR(W397/H397,"0")+IFERROR(W398/H398,"0")+IFERROR(W399/H399,"0")+IFERROR(W400/H400,"0")</f>
        <v>27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0.17821000000000001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91</v>
      </c>
      <c r="W402" s="314">
        <f>IFERROR(SUM(W394:W400),"0")</f>
        <v>92.4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62</v>
      </c>
      <c r="W410" s="313">
        <f t="shared" ref="W410:W418" si="18">IFERROR(IF(V410="",0,CEILING((V410/$H410),1)*$H410),"")</f>
        <v>63.36</v>
      </c>
      <c r="X410" s="36">
        <f>IFERROR(IF(W410=0,"",ROUNDUP(W410/H410,0)*0.01196),"")</f>
        <v>0.14352000000000001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270</v>
      </c>
      <c r="W411" s="313">
        <f t="shared" si="18"/>
        <v>274.56</v>
      </c>
      <c r="X411" s="36">
        <f>IFERROR(IF(W411=0,"",ROUNDUP(W411/H411,0)*0.01196),"")</f>
        <v>0.62192000000000003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12</v>
      </c>
      <c r="W412" s="313">
        <f t="shared" si="18"/>
        <v>15.84</v>
      </c>
      <c r="X412" s="36">
        <f>IFERROR(IF(W412=0,"",ROUNDUP(W412/H412,0)*0.01196),"")</f>
        <v>3.5880000000000002E-2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215</v>
      </c>
      <c r="W413" s="313">
        <f t="shared" si="18"/>
        <v>216.48000000000002</v>
      </c>
      <c r="X413" s="36">
        <f>IFERROR(IF(W413=0,"",ROUNDUP(W413/H413,0)*0.01196),"")</f>
        <v>0.49036000000000002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30</v>
      </c>
      <c r="W414" s="313">
        <f t="shared" si="18"/>
        <v>32.4</v>
      </c>
      <c r="X414" s="36">
        <f>IFERROR(IF(W414=0,"",ROUNDUP(W414/H414,0)*0.00937),"")</f>
        <v>8.4330000000000002E-2</v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36</v>
      </c>
      <c r="W418" s="313">
        <f t="shared" si="18"/>
        <v>36</v>
      </c>
      <c r="X418" s="36">
        <f>IFERROR(IF(W418=0,"",ROUNDUP(W418/H418,0)*0.00937),"")</f>
        <v>9.3700000000000006E-2</v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124.20454545454544</v>
      </c>
      <c r="W419" s="314">
        <f>IFERROR(W410/H410,"0")+IFERROR(W411/H411,"0")+IFERROR(W412/H412,"0")+IFERROR(W413/H413,"0")+IFERROR(W414/H414,"0")+IFERROR(W415/H415,"0")+IFERROR(W416/H416,"0")+IFERROR(W417/H417,"0")+IFERROR(W418/H418,"0")</f>
        <v>127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1.4697100000000001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625</v>
      </c>
      <c r="W420" s="314">
        <f>IFERROR(SUM(W410:W418),"0")</f>
        <v>638.64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175</v>
      </c>
      <c r="W422" s="313">
        <f>IFERROR(IF(V422="",0,CEILING((V422/$H422),1)*$H422),"")</f>
        <v>179.52</v>
      </c>
      <c r="X422" s="36">
        <f>IFERROR(IF(W422=0,"",ROUNDUP(W422/H422,0)*0.01196),"")</f>
        <v>0.40664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33.143939393939391</v>
      </c>
      <c r="W424" s="314">
        <f>IFERROR(W422/H422,"0")+IFERROR(W423/H423,"0")</f>
        <v>34</v>
      </c>
      <c r="X424" s="314">
        <f>IFERROR(IF(X422="",0,X422),"0")+IFERROR(IF(X423="",0,X423),"0")</f>
        <v>0.40664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175</v>
      </c>
      <c r="W425" s="314">
        <f>IFERROR(SUM(W422:W423),"0")</f>
        <v>179.52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90</v>
      </c>
      <c r="W427" s="313">
        <f t="shared" ref="W427:W432" si="19">IFERROR(IF(V427="",0,CEILING((V427/$H427),1)*$H427),"")</f>
        <v>95.04</v>
      </c>
      <c r="X427" s="36">
        <f>IFERROR(IF(W427=0,"",ROUNDUP(W427/H427,0)*0.01196),"")</f>
        <v>0.21528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56</v>
      </c>
      <c r="W428" s="313">
        <f t="shared" si="19"/>
        <v>58.080000000000005</v>
      </c>
      <c r="X428" s="36">
        <f>IFERROR(IF(W428=0,"",ROUNDUP(W428/H428,0)*0.01196),"")</f>
        <v>0.13156000000000001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112</v>
      </c>
      <c r="W429" s="313">
        <f t="shared" si="19"/>
        <v>116.16000000000001</v>
      </c>
      <c r="X429" s="36">
        <f>IFERROR(IF(W429=0,"",ROUNDUP(W429/H429,0)*0.01196),"")</f>
        <v>0.26312000000000002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6</v>
      </c>
      <c r="W430" s="313">
        <f t="shared" si="19"/>
        <v>7.2</v>
      </c>
      <c r="X430" s="36">
        <f>IFERROR(IF(W430=0,"",ROUNDUP(W430/H430,0)*0.00937),"")</f>
        <v>1.874E-2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18</v>
      </c>
      <c r="W431" s="313">
        <f t="shared" si="19"/>
        <v>18</v>
      </c>
      <c r="X431" s="36">
        <f>IFERROR(IF(W431=0,"",ROUNDUP(W431/H431,0)*0.00937),"")</f>
        <v>4.6850000000000003E-2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12</v>
      </c>
      <c r="W432" s="313">
        <f t="shared" si="19"/>
        <v>14.4</v>
      </c>
      <c r="X432" s="36">
        <f>IFERROR(IF(W432=0,"",ROUNDUP(W432/H432,0)*0.00937),"")</f>
        <v>3.7479999999999999E-2</v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58.86363636363636</v>
      </c>
      <c r="W433" s="314">
        <f>IFERROR(W427/H427,"0")+IFERROR(W428/H428,"0")+IFERROR(W429/H429,"0")+IFERROR(W430/H430,"0")+IFERROR(W431/H431,"0")+IFERROR(W432/H432,"0")</f>
        <v>62</v>
      </c>
      <c r="X433" s="314">
        <f>IFERROR(IF(X427="",0,X427),"0")+IFERROR(IF(X428="",0,X428),"0")+IFERROR(IF(X429="",0,X429),"0")+IFERROR(IF(X430="",0,X430),"0")+IFERROR(IF(X431="",0,X431),"0")+IFERROR(IF(X432="",0,X432),"0")</f>
        <v>0.71303000000000005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294</v>
      </c>
      <c r="W434" s="314">
        <f>IFERROR(SUM(W427:W432),"0")</f>
        <v>308.88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60</v>
      </c>
      <c r="W444" s="313">
        <f>IFERROR(IF(V444="",0,CEILING((V444/$H444),1)*$H444),"")</f>
        <v>60</v>
      </c>
      <c r="X444" s="36">
        <f>IFERROR(IF(W444=0,"",ROUNDUP(W444/H444,0)*0.02175),"")</f>
        <v>0.10874999999999999</v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5</v>
      </c>
      <c r="W445" s="314">
        <f>IFERROR(W443/H443,"0")+IFERROR(W444/H444,"0")</f>
        <v>5</v>
      </c>
      <c r="X445" s="314">
        <f>IFERROR(IF(X443="",0,X443),"0")+IFERROR(IF(X444="",0,X444),"0")</f>
        <v>0.10874999999999999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60</v>
      </c>
      <c r="W446" s="314">
        <f>IFERROR(SUM(W443:W444),"0")</f>
        <v>60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950</v>
      </c>
      <c r="W464" s="313">
        <f>IFERROR(IF(V464="",0,CEILING((V464/$H464),1)*$H464),"")</f>
        <v>951.6</v>
      </c>
      <c r="X464" s="36">
        <f>IFERROR(IF(W464=0,"",ROUNDUP(W464/H464,0)*0.02175),"")</f>
        <v>2.6534999999999997</v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121.7948717948718</v>
      </c>
      <c r="W465" s="314">
        <f>IFERROR(W464/H464,"0")</f>
        <v>122</v>
      </c>
      <c r="X465" s="314">
        <f>IFERROR(IF(X464="",0,X464),"0")</f>
        <v>2.6534999999999997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950</v>
      </c>
      <c r="W466" s="314">
        <f>IFERROR(SUM(W464:W464),"0")</f>
        <v>951.6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15302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15518.839999999998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16150.47530702871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16380.267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27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28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16825.475307028712</v>
      </c>
      <c r="W470" s="314">
        <f>GrossWeightTotalR+PalletQtyTotalR*25</f>
        <v>17080.267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2428.6195662925538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2466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31.124880000000001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7.2</v>
      </c>
      <c r="C477" s="46">
        <f>IFERROR(W49*1,"0")+IFERROR(W50*1,"0")</f>
        <v>172.8</v>
      </c>
      <c r="D477" s="46">
        <f>IFERROR(W55*1,"0")+IFERROR(W56*1,"0")+IFERROR(W57*1,"0")+IFERROR(W58*1,"0")</f>
        <v>221.4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1067.8</v>
      </c>
      <c r="F477" s="46">
        <f>IFERROR(W129*1,"0")+IFERROR(W130*1,"0")+IFERROR(W131*1,"0")</f>
        <v>259.8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239.4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1468.1999999999998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779.95</v>
      </c>
      <c r="K477" s="310"/>
      <c r="L477" s="46">
        <f>IFERROR(W258*1,"0")+IFERROR(W259*1,"0")+IFERROR(W260*1,"0")+IFERROR(W261*1,"0")+IFERROR(W262*1,"0")+IFERROR(W263*1,"0")+IFERROR(W264*1,"0")+IFERROR(W268*1,"0")+IFERROR(W269*1,"0")</f>
        <v>97.2</v>
      </c>
      <c r="M477" s="46">
        <f>IFERROR(W274*1,"0")+IFERROR(W278*1,"0")+IFERROR(W279*1,"0")+IFERROR(W283*1,"0")+IFERROR(W287*1,"0")</f>
        <v>657.99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6879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1056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381.05999999999995</v>
      </c>
      <c r="Q477" s="46">
        <f>IFERROR(W389*1,"0")+IFERROR(W390*1,"0")+IFERROR(W394*1,"0")+IFERROR(W395*1,"0")+IFERROR(W396*1,"0")+IFERROR(W397*1,"0")+IFERROR(W398*1,"0")+IFERROR(W399*1,"0")+IFERROR(W400*1,"0")+IFERROR(W404*1,"0")</f>
        <v>92.4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1127.0400000000002</v>
      </c>
      <c r="S477" s="46">
        <f>IFERROR(W443*1,"0")+IFERROR(W444*1,"0")+IFERROR(W448*1,"0")+IFERROR(W449*1,"0")+IFERROR(W453*1,"0")+IFERROR(W454*1,"0")+IFERROR(W458*1,"0")+IFERROR(W459*1,"0")</f>
        <v>60</v>
      </c>
      <c r="T477" s="46">
        <f>IFERROR(W464*1,"0")</f>
        <v>951.6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