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9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W465" i="1"/>
  <c r="V465" i="1"/>
  <c r="W464" i="1"/>
  <c r="N464" i="1"/>
  <c r="V461" i="1"/>
  <c r="V460" i="1"/>
  <c r="W459" i="1"/>
  <c r="X459" i="1" s="1"/>
  <c r="X458" i="1"/>
  <c r="X460" i="1" s="1"/>
  <c r="W458" i="1"/>
  <c r="V456" i="1"/>
  <c r="V455" i="1"/>
  <c r="W454" i="1"/>
  <c r="X454" i="1" s="1"/>
  <c r="W453" i="1"/>
  <c r="W451" i="1"/>
  <c r="V451" i="1"/>
  <c r="V450" i="1"/>
  <c r="X449" i="1"/>
  <c r="W449" i="1"/>
  <c r="W448" i="1"/>
  <c r="W446" i="1"/>
  <c r="V446" i="1"/>
  <c r="V445" i="1"/>
  <c r="W444" i="1"/>
  <c r="X444" i="1" s="1"/>
  <c r="X443" i="1"/>
  <c r="W443" i="1"/>
  <c r="V439" i="1"/>
  <c r="W438" i="1"/>
  <c r="V438" i="1"/>
  <c r="W437" i="1"/>
  <c r="X437" i="1" s="1"/>
  <c r="N437" i="1"/>
  <c r="W436" i="1"/>
  <c r="W439" i="1" s="1"/>
  <c r="N436" i="1"/>
  <c r="V434" i="1"/>
  <c r="V433" i="1"/>
  <c r="W432" i="1"/>
  <c r="X432" i="1" s="1"/>
  <c r="X431" i="1"/>
  <c r="W431" i="1"/>
  <c r="W430" i="1"/>
  <c r="X430" i="1" s="1"/>
  <c r="W429" i="1"/>
  <c r="X429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X417" i="1"/>
  <c r="W417" i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W402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X391" i="1" s="1"/>
  <c r="W389" i="1"/>
  <c r="N389" i="1"/>
  <c r="W386" i="1"/>
  <c r="V386" i="1"/>
  <c r="V385" i="1"/>
  <c r="X384" i="1"/>
  <c r="W384" i="1"/>
  <c r="W383" i="1"/>
  <c r="V381" i="1"/>
  <c r="V380" i="1"/>
  <c r="W379" i="1"/>
  <c r="X379" i="1" s="1"/>
  <c r="W378" i="1"/>
  <c r="W381" i="1" s="1"/>
  <c r="W377" i="1"/>
  <c r="X377" i="1" s="1"/>
  <c r="X376" i="1"/>
  <c r="W376" i="1"/>
  <c r="V374" i="1"/>
  <c r="V373" i="1"/>
  <c r="W372" i="1"/>
  <c r="N372" i="1"/>
  <c r="V370" i="1"/>
  <c r="W369" i="1"/>
  <c r="V369" i="1"/>
  <c r="W368" i="1"/>
  <c r="X368" i="1" s="1"/>
  <c r="N368" i="1"/>
  <c r="W367" i="1"/>
  <c r="X367" i="1" s="1"/>
  <c r="N367" i="1"/>
  <c r="X366" i="1"/>
  <c r="W366" i="1"/>
  <c r="N366" i="1"/>
  <c r="X365" i="1"/>
  <c r="X369" i="1" s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N349" i="1"/>
  <c r="V347" i="1"/>
  <c r="W346" i="1"/>
  <c r="V346" i="1"/>
  <c r="W345" i="1"/>
  <c r="X345" i="1" s="1"/>
  <c r="N345" i="1"/>
  <c r="W344" i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W331" i="1"/>
  <c r="X331" i="1" s="1"/>
  <c r="X335" i="1" s="1"/>
  <c r="N331" i="1"/>
  <c r="V329" i="1"/>
  <c r="W328" i="1"/>
  <c r="V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X320" i="1"/>
  <c r="W320" i="1"/>
  <c r="W323" i="1" s="1"/>
  <c r="N320" i="1"/>
  <c r="W319" i="1"/>
  <c r="N319" i="1"/>
  <c r="V316" i="1"/>
  <c r="V315" i="1"/>
  <c r="W314" i="1"/>
  <c r="W315" i="1" s="1"/>
  <c r="N314" i="1"/>
  <c r="V312" i="1"/>
  <c r="W311" i="1"/>
  <c r="V311" i="1"/>
  <c r="W310" i="1"/>
  <c r="N310" i="1"/>
  <c r="V308" i="1"/>
  <c r="V307" i="1"/>
  <c r="W306" i="1"/>
  <c r="X306" i="1" s="1"/>
  <c r="N306" i="1"/>
  <c r="W305" i="1"/>
  <c r="X305" i="1" s="1"/>
  <c r="X304" i="1"/>
  <c r="X307" i="1" s="1"/>
  <c r="W304" i="1"/>
  <c r="W308" i="1" s="1"/>
  <c r="N304" i="1"/>
  <c r="V302" i="1"/>
  <c r="V301" i="1"/>
  <c r="X300" i="1"/>
  <c r="W300" i="1"/>
  <c r="N300" i="1"/>
  <c r="W299" i="1"/>
  <c r="X299" i="1" s="1"/>
  <c r="N299" i="1"/>
  <c r="W298" i="1"/>
  <c r="X298" i="1" s="1"/>
  <c r="X297" i="1"/>
  <c r="X301" i="1" s="1"/>
  <c r="W297" i="1"/>
  <c r="N297" i="1"/>
  <c r="W296" i="1"/>
  <c r="X296" i="1" s="1"/>
  <c r="N296" i="1"/>
  <c r="W295" i="1"/>
  <c r="X295" i="1" s="1"/>
  <c r="N295" i="1"/>
  <c r="X294" i="1"/>
  <c r="W294" i="1"/>
  <c r="N294" i="1"/>
  <c r="X293" i="1"/>
  <c r="W293" i="1"/>
  <c r="N293" i="1"/>
  <c r="V289" i="1"/>
  <c r="V288" i="1"/>
  <c r="X287" i="1"/>
  <c r="X288" i="1" s="1"/>
  <c r="W287" i="1"/>
  <c r="N287" i="1"/>
  <c r="V285" i="1"/>
  <c r="X284" i="1"/>
  <c r="V284" i="1"/>
  <c r="X283" i="1"/>
  <c r="W283" i="1"/>
  <c r="N283" i="1"/>
  <c r="V281" i="1"/>
  <c r="V280" i="1"/>
  <c r="X279" i="1"/>
  <c r="W279" i="1"/>
  <c r="N279" i="1"/>
  <c r="W278" i="1"/>
  <c r="N278" i="1"/>
  <c r="V276" i="1"/>
  <c r="V275" i="1"/>
  <c r="W274" i="1"/>
  <c r="M477" i="1" s="1"/>
  <c r="N274" i="1"/>
  <c r="V271" i="1"/>
  <c r="W270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X262" i="1"/>
  <c r="W262" i="1"/>
  <c r="N262" i="1"/>
  <c r="W261" i="1"/>
  <c r="X261" i="1" s="1"/>
  <c r="X260" i="1"/>
  <c r="W260" i="1"/>
  <c r="N260" i="1"/>
  <c r="W259" i="1"/>
  <c r="W265" i="1" s="1"/>
  <c r="N259" i="1"/>
  <c r="W258" i="1"/>
  <c r="W266" i="1" s="1"/>
  <c r="N258" i="1"/>
  <c r="V255" i="1"/>
  <c r="V254" i="1"/>
  <c r="W253" i="1"/>
  <c r="X253" i="1" s="1"/>
  <c r="N253" i="1"/>
  <c r="W252" i="1"/>
  <c r="X252" i="1" s="1"/>
  <c r="N252" i="1"/>
  <c r="X251" i="1"/>
  <c r="X254" i="1" s="1"/>
  <c r="W251" i="1"/>
  <c r="N251" i="1"/>
  <c r="V249" i="1"/>
  <c r="V248" i="1"/>
  <c r="X247" i="1"/>
  <c r="W247" i="1"/>
  <c r="N247" i="1"/>
  <c r="X246" i="1"/>
  <c r="W246" i="1"/>
  <c r="W249" i="1" s="1"/>
  <c r="W245" i="1"/>
  <c r="X245" i="1" s="1"/>
  <c r="W243" i="1"/>
  <c r="V243" i="1"/>
  <c r="V242" i="1"/>
  <c r="X241" i="1"/>
  <c r="W241" i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N227" i="1"/>
  <c r="V225" i="1"/>
  <c r="V224" i="1"/>
  <c r="X223" i="1"/>
  <c r="W223" i="1"/>
  <c r="N223" i="1"/>
  <c r="X222" i="1"/>
  <c r="W222" i="1"/>
  <c r="N222" i="1"/>
  <c r="W221" i="1"/>
  <c r="X221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V196" i="1"/>
  <c r="V195" i="1"/>
  <c r="X194" i="1"/>
  <c r="W194" i="1"/>
  <c r="N194" i="1"/>
  <c r="W193" i="1"/>
  <c r="W195" i="1" s="1"/>
  <c r="N193" i="1"/>
  <c r="V191" i="1"/>
  <c r="V190" i="1"/>
  <c r="X189" i="1"/>
  <c r="W189" i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X179" i="1"/>
  <c r="W179" i="1"/>
  <c r="W178" i="1"/>
  <c r="X178" i="1" s="1"/>
  <c r="N178" i="1"/>
  <c r="W177" i="1"/>
  <c r="X177" i="1" s="1"/>
  <c r="N177" i="1"/>
  <c r="X176" i="1"/>
  <c r="W176" i="1"/>
  <c r="X175" i="1"/>
  <c r="W175" i="1"/>
  <c r="N175" i="1"/>
  <c r="W174" i="1"/>
  <c r="X174" i="1" s="1"/>
  <c r="X173" i="1"/>
  <c r="W173" i="1"/>
  <c r="N173" i="1"/>
  <c r="V171" i="1"/>
  <c r="V170" i="1"/>
  <c r="X169" i="1"/>
  <c r="W169" i="1"/>
  <c r="N169" i="1"/>
  <c r="W168" i="1"/>
  <c r="X168" i="1" s="1"/>
  <c r="N168" i="1"/>
  <c r="W167" i="1"/>
  <c r="X167" i="1" s="1"/>
  <c r="N167" i="1"/>
  <c r="X166" i="1"/>
  <c r="X170" i="1" s="1"/>
  <c r="W166" i="1"/>
  <c r="N166" i="1"/>
  <c r="V164" i="1"/>
  <c r="W163" i="1"/>
  <c r="V163" i="1"/>
  <c r="X162" i="1"/>
  <c r="W162" i="1"/>
  <c r="N162" i="1"/>
  <c r="X161" i="1"/>
  <c r="X163" i="1" s="1"/>
  <c r="W161" i="1"/>
  <c r="W164" i="1" s="1"/>
  <c r="V159" i="1"/>
  <c r="V158" i="1"/>
  <c r="X157" i="1"/>
  <c r="W157" i="1"/>
  <c r="W158" i="1" s="1"/>
  <c r="N157" i="1"/>
  <c r="W156" i="1"/>
  <c r="N156" i="1"/>
  <c r="V153" i="1"/>
  <c r="V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X147" i="1"/>
  <c r="W147" i="1"/>
  <c r="N147" i="1"/>
  <c r="X146" i="1"/>
  <c r="W146" i="1"/>
  <c r="N146" i="1"/>
  <c r="W145" i="1"/>
  <c r="W153" i="1" s="1"/>
  <c r="N145" i="1"/>
  <c r="X144" i="1"/>
  <c r="W144" i="1"/>
  <c r="H477" i="1" s="1"/>
  <c r="N144" i="1"/>
  <c r="V141" i="1"/>
  <c r="W140" i="1"/>
  <c r="V140" i="1"/>
  <c r="X139" i="1"/>
  <c r="W139" i="1"/>
  <c r="N139" i="1"/>
  <c r="W138" i="1"/>
  <c r="X138" i="1" s="1"/>
  <c r="N138" i="1"/>
  <c r="X137" i="1"/>
  <c r="X140" i="1" s="1"/>
  <c r="W137" i="1"/>
  <c r="G477" i="1" s="1"/>
  <c r="N137" i="1"/>
  <c r="V133" i="1"/>
  <c r="V132" i="1"/>
  <c r="X131" i="1"/>
  <c r="W131" i="1"/>
  <c r="N131" i="1"/>
  <c r="W130" i="1"/>
  <c r="W132" i="1" s="1"/>
  <c r="N130" i="1"/>
  <c r="X129" i="1"/>
  <c r="W129" i="1"/>
  <c r="V126" i="1"/>
  <c r="V125" i="1"/>
  <c r="W124" i="1"/>
  <c r="X124" i="1" s="1"/>
  <c r="W123" i="1"/>
  <c r="X123" i="1" s="1"/>
  <c r="N123" i="1"/>
  <c r="X122" i="1"/>
  <c r="W122" i="1"/>
  <c r="X121" i="1"/>
  <c r="W121" i="1"/>
  <c r="N121" i="1"/>
  <c r="W120" i="1"/>
  <c r="W126" i="1" s="1"/>
  <c r="N120" i="1"/>
  <c r="V118" i="1"/>
  <c r="V117" i="1"/>
  <c r="W116" i="1"/>
  <c r="X116" i="1" s="1"/>
  <c r="W115" i="1"/>
  <c r="X115" i="1" s="1"/>
  <c r="N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W107" i="1"/>
  <c r="X107" i="1" s="1"/>
  <c r="W106" i="1"/>
  <c r="W117" i="1" s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W91" i="1" s="1"/>
  <c r="W84" i="1"/>
  <c r="X84" i="1" s="1"/>
  <c r="N84" i="1"/>
  <c r="X83" i="1"/>
  <c r="W83" i="1"/>
  <c r="W90" i="1" s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X64" i="1" s="1"/>
  <c r="W63" i="1"/>
  <c r="E477" i="1" s="1"/>
  <c r="V60" i="1"/>
  <c r="V59" i="1"/>
  <c r="X58" i="1"/>
  <c r="W58" i="1"/>
  <c r="X57" i="1"/>
  <c r="W57" i="1"/>
  <c r="N57" i="1"/>
  <c r="W56" i="1"/>
  <c r="X56" i="1" s="1"/>
  <c r="W55" i="1"/>
  <c r="W60" i="1" s="1"/>
  <c r="N55" i="1"/>
  <c r="W52" i="1"/>
  <c r="V52" i="1"/>
  <c r="V51" i="1"/>
  <c r="W50" i="1"/>
  <c r="X50" i="1" s="1"/>
  <c r="N50" i="1"/>
  <c r="X49" i="1"/>
  <c r="W49" i="1"/>
  <c r="W51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2" i="1" s="1"/>
  <c r="N26" i="1"/>
  <c r="V24" i="1"/>
  <c r="V467" i="1" s="1"/>
  <c r="V23" i="1"/>
  <c r="W22" i="1"/>
  <c r="N22" i="1"/>
  <c r="H10" i="1"/>
  <c r="A9" i="1"/>
  <c r="J9" i="1" s="1"/>
  <c r="D7" i="1"/>
  <c r="O6" i="1"/>
  <c r="N2" i="1"/>
  <c r="X190" i="1" l="1"/>
  <c r="X51" i="1"/>
  <c r="X132" i="1"/>
  <c r="X103" i="1"/>
  <c r="W171" i="1"/>
  <c r="W374" i="1"/>
  <c r="X372" i="1"/>
  <c r="X373" i="1" s="1"/>
  <c r="W380" i="1"/>
  <c r="X433" i="1"/>
  <c r="D477" i="1"/>
  <c r="B477" i="1"/>
  <c r="W468" i="1"/>
  <c r="W59" i="1"/>
  <c r="W152" i="1"/>
  <c r="W213" i="1"/>
  <c r="F9" i="1"/>
  <c r="F10" i="1"/>
  <c r="X22" i="1"/>
  <c r="X23" i="1" s="1"/>
  <c r="X26" i="1"/>
  <c r="X32" i="1" s="1"/>
  <c r="W33" i="1"/>
  <c r="X63" i="1"/>
  <c r="X80" i="1" s="1"/>
  <c r="X85" i="1"/>
  <c r="X90" i="1" s="1"/>
  <c r="W104" i="1"/>
  <c r="X120" i="1"/>
  <c r="X125" i="1" s="1"/>
  <c r="W125" i="1"/>
  <c r="F477" i="1"/>
  <c r="X130" i="1"/>
  <c r="W133" i="1"/>
  <c r="X145" i="1"/>
  <c r="X152" i="1" s="1"/>
  <c r="W159" i="1"/>
  <c r="X156" i="1"/>
  <c r="X158" i="1" s="1"/>
  <c r="I477" i="1"/>
  <c r="X193" i="1"/>
  <c r="X195" i="1" s="1"/>
  <c r="J477" i="1"/>
  <c r="W225" i="1"/>
  <c r="X248" i="1"/>
  <c r="X259" i="1"/>
  <c r="W275" i="1"/>
  <c r="W280" i="1"/>
  <c r="W281" i="1"/>
  <c r="X278" i="1"/>
  <c r="X280" i="1" s="1"/>
  <c r="W284" i="1"/>
  <c r="W285" i="1"/>
  <c r="W301" i="1"/>
  <c r="N477" i="1"/>
  <c r="W302" i="1"/>
  <c r="W307" i="1"/>
  <c r="W312" i="1"/>
  <c r="X310" i="1"/>
  <c r="X311" i="1" s="1"/>
  <c r="O477" i="1"/>
  <c r="X319" i="1"/>
  <c r="X323" i="1" s="1"/>
  <c r="W324" i="1"/>
  <c r="W335" i="1"/>
  <c r="X378" i="1"/>
  <c r="X380" i="1" s="1"/>
  <c r="R477" i="1"/>
  <c r="W420" i="1"/>
  <c r="W434" i="1"/>
  <c r="W450" i="1"/>
  <c r="X448" i="1"/>
  <c r="X450" i="1" s="1"/>
  <c r="W461" i="1"/>
  <c r="W460" i="1"/>
  <c r="T477" i="1"/>
  <c r="W466" i="1"/>
  <c r="X464" i="1"/>
  <c r="X465" i="1" s="1"/>
  <c r="A10" i="1"/>
  <c r="H9" i="1"/>
  <c r="V471" i="1"/>
  <c r="W24" i="1"/>
  <c r="W81" i="1"/>
  <c r="W103" i="1"/>
  <c r="W118" i="1"/>
  <c r="W190" i="1"/>
  <c r="W191" i="1"/>
  <c r="X213" i="1"/>
  <c r="W214" i="1"/>
  <c r="X224" i="1"/>
  <c r="W254" i="1"/>
  <c r="L477" i="1"/>
  <c r="X258" i="1"/>
  <c r="X265" i="1" s="1"/>
  <c r="W373" i="1"/>
  <c r="X419" i="1"/>
  <c r="S477" i="1"/>
  <c r="W445" i="1"/>
  <c r="W469" i="1"/>
  <c r="W23" i="1"/>
  <c r="C477" i="1"/>
  <c r="X55" i="1"/>
  <c r="X59" i="1" s="1"/>
  <c r="W80" i="1"/>
  <c r="X106" i="1"/>
  <c r="X117" i="1" s="1"/>
  <c r="W141" i="1"/>
  <c r="W170" i="1"/>
  <c r="W196" i="1"/>
  <c r="W237" i="1"/>
  <c r="W236" i="1"/>
  <c r="W242" i="1"/>
  <c r="X239" i="1"/>
  <c r="X242" i="1" s="1"/>
  <c r="W255" i="1"/>
  <c r="W276" i="1"/>
  <c r="X274" i="1"/>
  <c r="X275" i="1" s="1"/>
  <c r="W288" i="1"/>
  <c r="W289" i="1"/>
  <c r="W316" i="1"/>
  <c r="X314" i="1"/>
  <c r="X315" i="1" s="1"/>
  <c r="W336" i="1"/>
  <c r="P477" i="1"/>
  <c r="W362" i="1"/>
  <c r="W363" i="1"/>
  <c r="X349" i="1"/>
  <c r="X362" i="1" s="1"/>
  <c r="W385" i="1"/>
  <c r="X383" i="1"/>
  <c r="X385" i="1" s="1"/>
  <c r="X401" i="1"/>
  <c r="W433" i="1"/>
  <c r="X445" i="1"/>
  <c r="W455" i="1"/>
  <c r="Q477" i="1"/>
  <c r="W224" i="1"/>
  <c r="W248" i="1"/>
  <c r="W401" i="1"/>
  <c r="W419" i="1"/>
  <c r="W456" i="1"/>
  <c r="X268" i="1"/>
  <c r="X270" i="1" s="1"/>
  <c r="X326" i="1"/>
  <c r="X328" i="1" s="1"/>
  <c r="X344" i="1"/>
  <c r="X346" i="1" s="1"/>
  <c r="W347" i="1"/>
  <c r="X436" i="1"/>
  <c r="X438" i="1" s="1"/>
  <c r="X453" i="1"/>
  <c r="X455" i="1" s="1"/>
  <c r="W471" i="1" l="1"/>
  <c r="X472" i="1"/>
  <c r="W470" i="1"/>
  <c r="W467" i="1"/>
</calcChain>
</file>

<file path=xl/sharedStrings.xml><?xml version="1.0" encoding="utf-8"?>
<sst xmlns="http://schemas.openxmlformats.org/spreadsheetml/2006/main" count="1983" uniqueCount="676">
  <si>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</si>
  <si>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</si>
  <si>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</si>
  <si>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</si>
  <si>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</si>
  <si>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23.11.2023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</si>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</sst>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2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48" t="s">
        <v>0</v>
      </c>
      <c r="E1" s="317"/>
      <c r="F1" s="317"/>
      <c r="G1" s="12" t="s">
        <v>1</v>
      </c>
      <c r="H1" s="448" t="s">
        <v>2</v>
      </c>
      <c r="I1" s="317"/>
      <c r="J1" s="317"/>
      <c r="K1" s="317"/>
      <c r="L1" s="317"/>
      <c r="M1" s="317"/>
      <c r="N1" s="317"/>
      <c r="O1" s="317"/>
      <c r="P1" s="316" t="s">
        <v>3</v>
      </c>
      <c r="Q1" s="317"/>
      <c r="R1" s="3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1"/>
      <c r="P2" s="331"/>
      <c r="Q2" s="331"/>
      <c r="R2" s="331"/>
      <c r="S2" s="331"/>
      <c r="T2" s="331"/>
      <c r="U2" s="331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1"/>
      <c r="O3" s="331"/>
      <c r="P3" s="331"/>
      <c r="Q3" s="331"/>
      <c r="R3" s="331"/>
      <c r="S3" s="331"/>
      <c r="T3" s="331"/>
      <c r="U3" s="331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533" t="s">
        <v>8</v>
      </c>
      <c r="B5" s="351"/>
      <c r="C5" s="352"/>
      <c r="D5" s="612"/>
      <c r="E5" s="613"/>
      <c r="F5" s="385" t="s">
        <v>9</v>
      </c>
      <c r="G5" s="352"/>
      <c r="H5" s="612"/>
      <c r="I5" s="626"/>
      <c r="J5" s="626"/>
      <c r="K5" s="626"/>
      <c r="L5" s="613"/>
      <c r="N5" s="24" t="s">
        <v>10</v>
      </c>
      <c r="O5" s="366">
        <v>45257</v>
      </c>
      <c r="P5" s="367"/>
      <c r="R5" s="359" t="s">
        <v>11</v>
      </c>
      <c r="S5" s="360"/>
      <c r="T5" s="488" t="s">
        <v>12</v>
      </c>
      <c r="U5" s="367"/>
      <c r="Z5" s="51"/>
      <c r="AA5" s="51"/>
      <c r="AB5" s="51"/>
    </row>
    <row r="6" spans="1:29" s="305" customFormat="1" ht="24" customHeight="1" x14ac:dyDescent="0.2">
      <c r="A6" s="533" t="s">
        <v>13</v>
      </c>
      <c r="B6" s="351"/>
      <c r="C6" s="352"/>
      <c r="D6" s="406" t="s">
        <v>14</v>
      </c>
      <c r="E6" s="407"/>
      <c r="F6" s="407"/>
      <c r="G6" s="407"/>
      <c r="H6" s="407"/>
      <c r="I6" s="407"/>
      <c r="J6" s="407"/>
      <c r="K6" s="407"/>
      <c r="L6" s="367"/>
      <c r="N6" s="24" t="s">
        <v>15</v>
      </c>
      <c r="O6" s="566" t="str">
        <f>IF(O5=0," ",CHOOSE(WEEKDAY(O5,2),"Понедельник","Вторник","Среда","Четверг","Пятница","Суббота","Воскресенье"))</f>
        <v>Понедельник</v>
      </c>
      <c r="P6" s="320"/>
      <c r="R6" s="607" t="s">
        <v>16</v>
      </c>
      <c r="S6" s="360"/>
      <c r="T6" s="493" t="s">
        <v>17</v>
      </c>
      <c r="U6" s="494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470" t="str">
        <f>IFERROR(VLOOKUP(DeliveryAddress,Table,3,0),1)</f>
        <v>1</v>
      </c>
      <c r="E7" s="471"/>
      <c r="F7" s="471"/>
      <c r="G7" s="471"/>
      <c r="H7" s="471"/>
      <c r="I7" s="471"/>
      <c r="J7" s="471"/>
      <c r="K7" s="471"/>
      <c r="L7" s="419"/>
      <c r="N7" s="24"/>
      <c r="O7" s="42"/>
      <c r="P7" s="42"/>
      <c r="R7" s="331"/>
      <c r="S7" s="360"/>
      <c r="T7" s="495"/>
      <c r="U7" s="496"/>
      <c r="Z7" s="51"/>
      <c r="AA7" s="51"/>
      <c r="AB7" s="51"/>
    </row>
    <row r="8" spans="1:29" s="305" customFormat="1" ht="25.5" customHeight="1" x14ac:dyDescent="0.2">
      <c r="A8" s="340" t="s">
        <v>18</v>
      </c>
      <c r="B8" s="338"/>
      <c r="C8" s="339"/>
      <c r="D8" s="571"/>
      <c r="E8" s="572"/>
      <c r="F8" s="572"/>
      <c r="G8" s="572"/>
      <c r="H8" s="572"/>
      <c r="I8" s="572"/>
      <c r="J8" s="572"/>
      <c r="K8" s="572"/>
      <c r="L8" s="573"/>
      <c r="N8" s="24" t="s">
        <v>19</v>
      </c>
      <c r="O8" s="395">
        <v>0.33333333333333331</v>
      </c>
      <c r="P8" s="367"/>
      <c r="R8" s="331"/>
      <c r="S8" s="360"/>
      <c r="T8" s="495"/>
      <c r="U8" s="496"/>
      <c r="Z8" s="51"/>
      <c r="AA8" s="51"/>
      <c r="AB8" s="51"/>
    </row>
    <row r="9" spans="1:29" s="305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1"/>
      <c r="C9" s="331"/>
      <c r="D9" s="403"/>
      <c r="E9" s="358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1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26" t="s">
        <v>20</v>
      </c>
      <c r="O9" s="366"/>
      <c r="P9" s="367"/>
      <c r="R9" s="331"/>
      <c r="S9" s="360"/>
      <c r="T9" s="497"/>
      <c r="U9" s="498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1"/>
      <c r="C10" s="331"/>
      <c r="D10" s="403"/>
      <c r="E10" s="358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1"/>
      <c r="H10" s="435" t="str">
        <f>IFERROR(VLOOKUP($D$10,Proxy,2,FALSE),"")</f>
        <v/>
      </c>
      <c r="I10" s="331"/>
      <c r="J10" s="331"/>
      <c r="K10" s="331"/>
      <c r="L10" s="331"/>
      <c r="N10" s="26" t="s">
        <v>21</v>
      </c>
      <c r="O10" s="395"/>
      <c r="P10" s="367"/>
      <c r="S10" s="24" t="s">
        <v>22</v>
      </c>
      <c r="T10" s="634" t="s">
        <v>23</v>
      </c>
      <c r="U10" s="494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5"/>
      <c r="P11" s="367"/>
      <c r="S11" s="24" t="s">
        <v>26</v>
      </c>
      <c r="T11" s="390" t="s">
        <v>27</v>
      </c>
      <c r="U11" s="391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372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418"/>
      <c r="P12" s="419"/>
      <c r="Q12" s="23"/>
      <c r="S12" s="24"/>
      <c r="T12" s="317"/>
      <c r="U12" s="331"/>
      <c r="Z12" s="51"/>
      <c r="AA12" s="51"/>
      <c r="AB12" s="51"/>
    </row>
    <row r="13" spans="1:29" s="305" customFormat="1" ht="23.25" customHeight="1" x14ac:dyDescent="0.2">
      <c r="A13" s="372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390"/>
      <c r="P13" s="391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372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355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521" t="s">
        <v>34</v>
      </c>
      <c r="O15" s="317"/>
      <c r="P15" s="317"/>
      <c r="Q15" s="317"/>
      <c r="R15" s="3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2"/>
      <c r="O16" s="522"/>
      <c r="P16" s="522"/>
      <c r="Q16" s="522"/>
      <c r="R16" s="52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46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62"/>
      <c r="P17" s="562"/>
      <c r="Q17" s="562"/>
      <c r="R17" s="323"/>
      <c r="S17" s="353" t="s">
        <v>48</v>
      </c>
      <c r="T17" s="352"/>
      <c r="U17" s="322" t="s">
        <v>49</v>
      </c>
      <c r="V17" s="322" t="s">
        <v>50</v>
      </c>
      <c r="W17" s="617" t="s">
        <v>51</v>
      </c>
      <c r="X17" s="322" t="s">
        <v>52</v>
      </c>
      <c r="Y17" s="335" t="s">
        <v>53</v>
      </c>
      <c r="Z17" s="335" t="s">
        <v>54</v>
      </c>
      <c r="AA17" s="335" t="s">
        <v>55</v>
      </c>
      <c r="AB17" s="600"/>
      <c r="AC17" s="601"/>
      <c r="AD17" s="542"/>
      <c r="BA17" s="595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63"/>
      <c r="P18" s="563"/>
      <c r="Q18" s="563"/>
      <c r="R18" s="325"/>
      <c r="S18" s="306" t="s">
        <v>57</v>
      </c>
      <c r="T18" s="306" t="s">
        <v>58</v>
      </c>
      <c r="U18" s="329"/>
      <c r="V18" s="329"/>
      <c r="W18" s="618"/>
      <c r="X18" s="329"/>
      <c r="Y18" s="336"/>
      <c r="Z18" s="336"/>
      <c r="AA18" s="602"/>
      <c r="AB18" s="603"/>
      <c r="AC18" s="604"/>
      <c r="AD18" s="543"/>
      <c r="BA18" s="331"/>
    </row>
    <row r="19" spans="1:53" ht="27.75" customHeight="1" x14ac:dyDescent="0.2">
      <c r="A19" s="373" t="s">
        <v>59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48"/>
      <c r="Z19" s="48"/>
    </row>
    <row r="20" spans="1:53" ht="16.5" customHeight="1" x14ac:dyDescent="0.25">
      <c r="A20" s="354" t="s">
        <v>59</v>
      </c>
      <c r="B20" s="331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1"/>
      <c r="X20" s="331"/>
      <c r="Y20" s="307"/>
      <c r="Z20" s="307"/>
    </row>
    <row r="21" spans="1:53" ht="14.25" customHeight="1" x14ac:dyDescent="0.25">
      <c r="A21" s="333" t="s">
        <v>60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20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9"/>
      <c r="P22" s="319"/>
      <c r="Q22" s="319"/>
      <c r="R22" s="320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0"/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2"/>
      <c r="N23" s="337" t="s">
        <v>66</v>
      </c>
      <c r="O23" s="338"/>
      <c r="P23" s="338"/>
      <c r="Q23" s="338"/>
      <c r="R23" s="338"/>
      <c r="S23" s="338"/>
      <c r="T23" s="339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31"/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2"/>
      <c r="N24" s="337" t="s">
        <v>66</v>
      </c>
      <c r="O24" s="338"/>
      <c r="P24" s="338"/>
      <c r="Q24" s="338"/>
      <c r="R24" s="338"/>
      <c r="S24" s="338"/>
      <c r="T24" s="339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3" t="s">
        <v>68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33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20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9"/>
      <c r="P26" s="319"/>
      <c r="Q26" s="319"/>
      <c r="R26" s="320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20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9"/>
      <c r="P27" s="319"/>
      <c r="Q27" s="319"/>
      <c r="R27" s="320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1">
        <v>4607091383935</v>
      </c>
      <c r="E28" s="320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9"/>
      <c r="P28" s="319"/>
      <c r="Q28" s="319"/>
      <c r="R28" s="320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1">
        <v>4680115881853</v>
      </c>
      <c r="E29" s="320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9"/>
      <c r="P29" s="319"/>
      <c r="Q29" s="319"/>
      <c r="R29" s="320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1">
        <v>4607091383911</v>
      </c>
      <c r="E30" s="320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9"/>
      <c r="P30" s="319"/>
      <c r="Q30" s="319"/>
      <c r="R30" s="320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1">
        <v>4607091388244</v>
      </c>
      <c r="E31" s="320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9"/>
      <c r="P31" s="319"/>
      <c r="Q31" s="319"/>
      <c r="R31" s="320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30"/>
      <c r="B32" s="331"/>
      <c r="C32" s="331"/>
      <c r="D32" s="331"/>
      <c r="E32" s="331"/>
      <c r="F32" s="331"/>
      <c r="G32" s="331"/>
      <c r="H32" s="331"/>
      <c r="I32" s="331"/>
      <c r="J32" s="331"/>
      <c r="K32" s="331"/>
      <c r="L32" s="331"/>
      <c r="M32" s="332"/>
      <c r="N32" s="337" t="s">
        <v>66</v>
      </c>
      <c r="O32" s="338"/>
      <c r="P32" s="338"/>
      <c r="Q32" s="338"/>
      <c r="R32" s="338"/>
      <c r="S32" s="338"/>
      <c r="T32" s="339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31"/>
      <c r="B33" s="331"/>
      <c r="C33" s="331"/>
      <c r="D33" s="331"/>
      <c r="E33" s="331"/>
      <c r="F33" s="331"/>
      <c r="G33" s="331"/>
      <c r="H33" s="331"/>
      <c r="I33" s="331"/>
      <c r="J33" s="331"/>
      <c r="K33" s="331"/>
      <c r="L33" s="331"/>
      <c r="M33" s="332"/>
      <c r="N33" s="337" t="s">
        <v>66</v>
      </c>
      <c r="O33" s="338"/>
      <c r="P33" s="338"/>
      <c r="Q33" s="338"/>
      <c r="R33" s="338"/>
      <c r="S33" s="338"/>
      <c r="T33" s="339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33" t="s">
        <v>81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33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1">
        <v>4607091388503</v>
      </c>
      <c r="E35" s="320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9"/>
      <c r="P35" s="319"/>
      <c r="Q35" s="319"/>
      <c r="R35" s="320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30"/>
      <c r="B36" s="331"/>
      <c r="C36" s="331"/>
      <c r="D36" s="331"/>
      <c r="E36" s="331"/>
      <c r="F36" s="331"/>
      <c r="G36" s="331"/>
      <c r="H36" s="331"/>
      <c r="I36" s="331"/>
      <c r="J36" s="331"/>
      <c r="K36" s="331"/>
      <c r="L36" s="331"/>
      <c r="M36" s="332"/>
      <c r="N36" s="337" t="s">
        <v>66</v>
      </c>
      <c r="O36" s="338"/>
      <c r="P36" s="338"/>
      <c r="Q36" s="338"/>
      <c r="R36" s="338"/>
      <c r="S36" s="338"/>
      <c r="T36" s="339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31"/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L37" s="331"/>
      <c r="M37" s="332"/>
      <c r="N37" s="337" t="s">
        <v>66</v>
      </c>
      <c r="O37" s="338"/>
      <c r="P37" s="338"/>
      <c r="Q37" s="338"/>
      <c r="R37" s="338"/>
      <c r="S37" s="338"/>
      <c r="T37" s="339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3" t="s">
        <v>86</v>
      </c>
      <c r="B38" s="331"/>
      <c r="C38" s="331"/>
      <c r="D38" s="331"/>
      <c r="E38" s="331"/>
      <c r="F38" s="331"/>
      <c r="G38" s="331"/>
      <c r="H38" s="331"/>
      <c r="I38" s="331"/>
      <c r="J38" s="331"/>
      <c r="K38" s="331"/>
      <c r="L38" s="331"/>
      <c r="M38" s="331"/>
      <c r="N38" s="331"/>
      <c r="O38" s="331"/>
      <c r="P38" s="331"/>
      <c r="Q38" s="331"/>
      <c r="R38" s="331"/>
      <c r="S38" s="331"/>
      <c r="T38" s="331"/>
      <c r="U38" s="331"/>
      <c r="V38" s="331"/>
      <c r="W38" s="331"/>
      <c r="X38" s="33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1">
        <v>4607091388282</v>
      </c>
      <c r="E39" s="320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9"/>
      <c r="P39" s="319"/>
      <c r="Q39" s="319"/>
      <c r="R39" s="320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30"/>
      <c r="B40" s="331"/>
      <c r="C40" s="331"/>
      <c r="D40" s="331"/>
      <c r="E40" s="331"/>
      <c r="F40" s="331"/>
      <c r="G40" s="331"/>
      <c r="H40" s="331"/>
      <c r="I40" s="331"/>
      <c r="J40" s="331"/>
      <c r="K40" s="331"/>
      <c r="L40" s="331"/>
      <c r="M40" s="332"/>
      <c r="N40" s="337" t="s">
        <v>66</v>
      </c>
      <c r="O40" s="338"/>
      <c r="P40" s="338"/>
      <c r="Q40" s="338"/>
      <c r="R40" s="338"/>
      <c r="S40" s="338"/>
      <c r="T40" s="339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31"/>
      <c r="B41" s="331"/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2"/>
      <c r="N41" s="337" t="s">
        <v>66</v>
      </c>
      <c r="O41" s="338"/>
      <c r="P41" s="338"/>
      <c r="Q41" s="338"/>
      <c r="R41" s="338"/>
      <c r="S41" s="338"/>
      <c r="T41" s="339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3" t="s">
        <v>90</v>
      </c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1"/>
      <c r="N42" s="331"/>
      <c r="O42" s="331"/>
      <c r="P42" s="331"/>
      <c r="Q42" s="331"/>
      <c r="R42" s="331"/>
      <c r="S42" s="331"/>
      <c r="T42" s="331"/>
      <c r="U42" s="331"/>
      <c r="V42" s="331"/>
      <c r="W42" s="331"/>
      <c r="X42" s="33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1">
        <v>4607091389111</v>
      </c>
      <c r="E43" s="320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9"/>
      <c r="P43" s="319"/>
      <c r="Q43" s="319"/>
      <c r="R43" s="320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30"/>
      <c r="B44" s="331"/>
      <c r="C44" s="331"/>
      <c r="D44" s="331"/>
      <c r="E44" s="331"/>
      <c r="F44" s="331"/>
      <c r="G44" s="331"/>
      <c r="H44" s="331"/>
      <c r="I44" s="331"/>
      <c r="J44" s="331"/>
      <c r="K44" s="331"/>
      <c r="L44" s="331"/>
      <c r="M44" s="332"/>
      <c r="N44" s="337" t="s">
        <v>66</v>
      </c>
      <c r="O44" s="338"/>
      <c r="P44" s="338"/>
      <c r="Q44" s="338"/>
      <c r="R44" s="338"/>
      <c r="S44" s="338"/>
      <c r="T44" s="339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31"/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2"/>
      <c r="N45" s="337" t="s">
        <v>66</v>
      </c>
      <c r="O45" s="338"/>
      <c r="P45" s="338"/>
      <c r="Q45" s="338"/>
      <c r="R45" s="338"/>
      <c r="S45" s="338"/>
      <c r="T45" s="339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73" t="s">
        <v>93</v>
      </c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4"/>
      <c r="O46" s="374"/>
      <c r="P46" s="374"/>
      <c r="Q46" s="374"/>
      <c r="R46" s="374"/>
      <c r="S46" s="374"/>
      <c r="T46" s="374"/>
      <c r="U46" s="374"/>
      <c r="V46" s="374"/>
      <c r="W46" s="374"/>
      <c r="X46" s="374"/>
      <c r="Y46" s="48"/>
      <c r="Z46" s="48"/>
    </row>
    <row r="47" spans="1:53" ht="16.5" customHeight="1" x14ac:dyDescent="0.25">
      <c r="A47" s="354" t="s">
        <v>94</v>
      </c>
      <c r="B47" s="331"/>
      <c r="C47" s="331"/>
      <c r="D47" s="331"/>
      <c r="E47" s="331"/>
      <c r="F47" s="331"/>
      <c r="G47" s="331"/>
      <c r="H47" s="331"/>
      <c r="I47" s="331"/>
      <c r="J47" s="331"/>
      <c r="K47" s="331"/>
      <c r="L47" s="331"/>
      <c r="M47" s="331"/>
      <c r="N47" s="331"/>
      <c r="O47" s="331"/>
      <c r="P47" s="331"/>
      <c r="Q47" s="331"/>
      <c r="R47" s="331"/>
      <c r="S47" s="331"/>
      <c r="T47" s="331"/>
      <c r="U47" s="331"/>
      <c r="V47" s="331"/>
      <c r="W47" s="331"/>
      <c r="X47" s="331"/>
      <c r="Y47" s="307"/>
      <c r="Z47" s="307"/>
    </row>
    <row r="48" spans="1:53" ht="14.25" customHeight="1" x14ac:dyDescent="0.25">
      <c r="A48" s="333" t="s">
        <v>95</v>
      </c>
      <c r="B48" s="331"/>
      <c r="C48" s="331"/>
      <c r="D48" s="331"/>
      <c r="E48" s="331"/>
      <c r="F48" s="331"/>
      <c r="G48" s="331"/>
      <c r="H48" s="331"/>
      <c r="I48" s="331"/>
      <c r="J48" s="331"/>
      <c r="K48" s="331"/>
      <c r="L48" s="331"/>
      <c r="M48" s="331"/>
      <c r="N48" s="331"/>
      <c r="O48" s="331"/>
      <c r="P48" s="331"/>
      <c r="Q48" s="331"/>
      <c r="R48" s="331"/>
      <c r="S48" s="331"/>
      <c r="T48" s="331"/>
      <c r="U48" s="331"/>
      <c r="V48" s="331"/>
      <c r="W48" s="331"/>
      <c r="X48" s="33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1">
        <v>4680115881440</v>
      </c>
      <c r="E49" s="320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9"/>
      <c r="P49" s="319"/>
      <c r="Q49" s="319"/>
      <c r="R49" s="320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1">
        <v>4680115881433</v>
      </c>
      <c r="E50" s="320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9"/>
      <c r="P50" s="319"/>
      <c r="Q50" s="319"/>
      <c r="R50" s="320"/>
      <c r="S50" s="34"/>
      <c r="T50" s="34"/>
      <c r="U50" s="35" t="s">
        <v>65</v>
      </c>
      <c r="V50" s="312">
        <v>112.5</v>
      </c>
      <c r="W50" s="313">
        <f>IFERROR(IF(V50="",0,CEILING((V50/$H50),1)*$H50),"")</f>
        <v>113.4</v>
      </c>
      <c r="X50" s="36">
        <f>IFERROR(IF(W50=0,"",ROUNDUP(W50/H50,0)*0.00753),"")</f>
        <v>0.31625999999999999</v>
      </c>
      <c r="Y50" s="56"/>
      <c r="Z50" s="57"/>
      <c r="AD50" s="58"/>
      <c r="BA50" s="70" t="s">
        <v>1</v>
      </c>
    </row>
    <row r="51" spans="1:53" x14ac:dyDescent="0.2">
      <c r="A51" s="330"/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2"/>
      <c r="N51" s="337" t="s">
        <v>66</v>
      </c>
      <c r="O51" s="338"/>
      <c r="P51" s="338"/>
      <c r="Q51" s="338"/>
      <c r="R51" s="338"/>
      <c r="S51" s="338"/>
      <c r="T51" s="339"/>
      <c r="U51" s="37" t="s">
        <v>67</v>
      </c>
      <c r="V51" s="314">
        <f>IFERROR(V49/H49,"0")+IFERROR(V50/H50,"0")</f>
        <v>41.666666666666664</v>
      </c>
      <c r="W51" s="314">
        <f>IFERROR(W49/H49,"0")+IFERROR(W50/H50,"0")</f>
        <v>42</v>
      </c>
      <c r="X51" s="314">
        <f>IFERROR(IF(X49="",0,X49),"0")+IFERROR(IF(X50="",0,X50),"0")</f>
        <v>0.31625999999999999</v>
      </c>
      <c r="Y51" s="315"/>
      <c r="Z51" s="315"/>
    </row>
    <row r="52" spans="1:53" x14ac:dyDescent="0.2">
      <c r="A52" s="331"/>
      <c r="B52" s="331"/>
      <c r="C52" s="331"/>
      <c r="D52" s="331"/>
      <c r="E52" s="331"/>
      <c r="F52" s="331"/>
      <c r="G52" s="331"/>
      <c r="H52" s="331"/>
      <c r="I52" s="331"/>
      <c r="J52" s="331"/>
      <c r="K52" s="331"/>
      <c r="L52" s="331"/>
      <c r="M52" s="332"/>
      <c r="N52" s="337" t="s">
        <v>66</v>
      </c>
      <c r="O52" s="338"/>
      <c r="P52" s="338"/>
      <c r="Q52" s="338"/>
      <c r="R52" s="338"/>
      <c r="S52" s="338"/>
      <c r="T52" s="339"/>
      <c r="U52" s="37" t="s">
        <v>65</v>
      </c>
      <c r="V52" s="314">
        <f>IFERROR(SUM(V49:V50),"0")</f>
        <v>112.5</v>
      </c>
      <c r="W52" s="314">
        <f>IFERROR(SUM(W49:W50),"0")</f>
        <v>113.4</v>
      </c>
      <c r="X52" s="37"/>
      <c r="Y52" s="315"/>
      <c r="Z52" s="315"/>
    </row>
    <row r="53" spans="1:53" ht="16.5" customHeight="1" x14ac:dyDescent="0.25">
      <c r="A53" s="354" t="s">
        <v>102</v>
      </c>
      <c r="B53" s="331"/>
      <c r="C53" s="331"/>
      <c r="D53" s="331"/>
      <c r="E53" s="331"/>
      <c r="F53" s="331"/>
      <c r="G53" s="331"/>
      <c r="H53" s="331"/>
      <c r="I53" s="331"/>
      <c r="J53" s="331"/>
      <c r="K53" s="331"/>
      <c r="L53" s="331"/>
      <c r="M53" s="331"/>
      <c r="N53" s="331"/>
      <c r="O53" s="331"/>
      <c r="P53" s="331"/>
      <c r="Q53" s="331"/>
      <c r="R53" s="331"/>
      <c r="S53" s="331"/>
      <c r="T53" s="331"/>
      <c r="U53" s="331"/>
      <c r="V53" s="331"/>
      <c r="W53" s="331"/>
      <c r="X53" s="331"/>
      <c r="Y53" s="307"/>
      <c r="Z53" s="307"/>
    </row>
    <row r="54" spans="1:53" ht="14.25" customHeight="1" x14ac:dyDescent="0.25">
      <c r="A54" s="333" t="s">
        <v>103</v>
      </c>
      <c r="B54" s="331"/>
      <c r="C54" s="331"/>
      <c r="D54" s="331"/>
      <c r="E54" s="331"/>
      <c r="F54" s="331"/>
      <c r="G54" s="331"/>
      <c r="H54" s="331"/>
      <c r="I54" s="331"/>
      <c r="J54" s="331"/>
      <c r="K54" s="331"/>
      <c r="L54" s="331"/>
      <c r="M54" s="331"/>
      <c r="N54" s="331"/>
      <c r="O54" s="331"/>
      <c r="P54" s="331"/>
      <c r="Q54" s="331"/>
      <c r="R54" s="331"/>
      <c r="S54" s="331"/>
      <c r="T54" s="331"/>
      <c r="U54" s="331"/>
      <c r="V54" s="331"/>
      <c r="W54" s="331"/>
      <c r="X54" s="33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1">
        <v>4680115881426</v>
      </c>
      <c r="E55" s="320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9"/>
      <c r="P55" s="319"/>
      <c r="Q55" s="319"/>
      <c r="R55" s="320"/>
      <c r="S55" s="34"/>
      <c r="T55" s="34"/>
      <c r="U55" s="35" t="s">
        <v>65</v>
      </c>
      <c r="V55" s="312">
        <v>300</v>
      </c>
      <c r="W55" s="313">
        <f>IFERROR(IF(V55="",0,CEILING((V55/$H55),1)*$H55),"")</f>
        <v>302.40000000000003</v>
      </c>
      <c r="X55" s="36">
        <f>IFERROR(IF(W55=0,"",ROUNDUP(W55/H55,0)*0.02175),"")</f>
        <v>0.60899999999999999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1">
        <v>4680115881426</v>
      </c>
      <c r="E56" s="320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33" t="s">
        <v>108</v>
      </c>
      <c r="O56" s="319"/>
      <c r="P56" s="319"/>
      <c r="Q56" s="319"/>
      <c r="R56" s="320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1">
        <v>4680115881419</v>
      </c>
      <c r="E57" s="320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9"/>
      <c r="P57" s="319"/>
      <c r="Q57" s="319"/>
      <c r="R57" s="320"/>
      <c r="S57" s="34"/>
      <c r="T57" s="34"/>
      <c r="U57" s="35" t="s">
        <v>65</v>
      </c>
      <c r="V57" s="312">
        <v>450</v>
      </c>
      <c r="W57" s="313">
        <f>IFERROR(IF(V57="",0,CEILING((V57/$H57),1)*$H57),"")</f>
        <v>450</v>
      </c>
      <c r="X57" s="36">
        <f>IFERROR(IF(W57=0,"",ROUNDUP(W57/H57,0)*0.00937),"")</f>
        <v>0.93699999999999994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1">
        <v>4680115881525</v>
      </c>
      <c r="E58" s="320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35" t="s">
        <v>113</v>
      </c>
      <c r="O58" s="319"/>
      <c r="P58" s="319"/>
      <c r="Q58" s="319"/>
      <c r="R58" s="320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0"/>
      <c r="B59" s="331"/>
      <c r="C59" s="331"/>
      <c r="D59" s="331"/>
      <c r="E59" s="331"/>
      <c r="F59" s="331"/>
      <c r="G59" s="331"/>
      <c r="H59" s="331"/>
      <c r="I59" s="331"/>
      <c r="J59" s="331"/>
      <c r="K59" s="331"/>
      <c r="L59" s="331"/>
      <c r="M59" s="332"/>
      <c r="N59" s="337" t="s">
        <v>66</v>
      </c>
      <c r="O59" s="338"/>
      <c r="P59" s="338"/>
      <c r="Q59" s="338"/>
      <c r="R59" s="338"/>
      <c r="S59" s="338"/>
      <c r="T59" s="339"/>
      <c r="U59" s="37" t="s">
        <v>67</v>
      </c>
      <c r="V59" s="314">
        <f>IFERROR(V55/H55,"0")+IFERROR(V56/H56,"0")+IFERROR(V57/H57,"0")+IFERROR(V58/H58,"0")</f>
        <v>127.77777777777777</v>
      </c>
      <c r="W59" s="314">
        <f>IFERROR(W55/H55,"0")+IFERROR(W56/H56,"0")+IFERROR(W57/H57,"0")+IFERROR(W58/H58,"0")</f>
        <v>128</v>
      </c>
      <c r="X59" s="314">
        <f>IFERROR(IF(X55="",0,X55),"0")+IFERROR(IF(X56="",0,X56),"0")+IFERROR(IF(X57="",0,X57),"0")+IFERROR(IF(X58="",0,X58),"0")</f>
        <v>1.5459999999999998</v>
      </c>
      <c r="Y59" s="315"/>
      <c r="Z59" s="315"/>
    </row>
    <row r="60" spans="1:53" x14ac:dyDescent="0.2">
      <c r="A60" s="331"/>
      <c r="B60" s="331"/>
      <c r="C60" s="331"/>
      <c r="D60" s="331"/>
      <c r="E60" s="331"/>
      <c r="F60" s="331"/>
      <c r="G60" s="331"/>
      <c r="H60" s="331"/>
      <c r="I60" s="331"/>
      <c r="J60" s="331"/>
      <c r="K60" s="331"/>
      <c r="L60" s="331"/>
      <c r="M60" s="332"/>
      <c r="N60" s="337" t="s">
        <v>66</v>
      </c>
      <c r="O60" s="338"/>
      <c r="P60" s="338"/>
      <c r="Q60" s="338"/>
      <c r="R60" s="338"/>
      <c r="S60" s="338"/>
      <c r="T60" s="339"/>
      <c r="U60" s="37" t="s">
        <v>65</v>
      </c>
      <c r="V60" s="314">
        <f>IFERROR(SUM(V55:V58),"0")</f>
        <v>750</v>
      </c>
      <c r="W60" s="314">
        <f>IFERROR(SUM(W55:W58),"0")</f>
        <v>752.40000000000009</v>
      </c>
      <c r="X60" s="37"/>
      <c r="Y60" s="315"/>
      <c r="Z60" s="315"/>
    </row>
    <row r="61" spans="1:53" ht="16.5" customHeight="1" x14ac:dyDescent="0.25">
      <c r="A61" s="354" t="s">
        <v>93</v>
      </c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31"/>
      <c r="P61" s="331"/>
      <c r="Q61" s="331"/>
      <c r="R61" s="331"/>
      <c r="S61" s="331"/>
      <c r="T61" s="331"/>
      <c r="U61" s="331"/>
      <c r="V61" s="331"/>
      <c r="W61" s="331"/>
      <c r="X61" s="331"/>
      <c r="Y61" s="307"/>
      <c r="Z61" s="307"/>
    </row>
    <row r="62" spans="1:53" ht="14.25" customHeight="1" x14ac:dyDescent="0.25">
      <c r="A62" s="333" t="s">
        <v>103</v>
      </c>
      <c r="B62" s="331"/>
      <c r="C62" s="331"/>
      <c r="D62" s="331"/>
      <c r="E62" s="331"/>
      <c r="F62" s="331"/>
      <c r="G62" s="331"/>
      <c r="H62" s="331"/>
      <c r="I62" s="331"/>
      <c r="J62" s="331"/>
      <c r="K62" s="331"/>
      <c r="L62" s="331"/>
      <c r="M62" s="331"/>
      <c r="N62" s="331"/>
      <c r="O62" s="331"/>
      <c r="P62" s="331"/>
      <c r="Q62" s="331"/>
      <c r="R62" s="331"/>
      <c r="S62" s="331"/>
      <c r="T62" s="331"/>
      <c r="U62" s="331"/>
      <c r="V62" s="331"/>
      <c r="W62" s="331"/>
      <c r="X62" s="33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1">
        <v>4607091382945</v>
      </c>
      <c r="E63" s="320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5" t="s">
        <v>116</v>
      </c>
      <c r="O63" s="319"/>
      <c r="P63" s="319"/>
      <c r="Q63" s="319"/>
      <c r="R63" s="320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1">
        <v>4607091385670</v>
      </c>
      <c r="E64" s="320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5" t="s">
        <v>120</v>
      </c>
      <c r="O64" s="319"/>
      <c r="P64" s="319"/>
      <c r="Q64" s="319"/>
      <c r="R64" s="320"/>
      <c r="S64" s="34"/>
      <c r="T64" s="34"/>
      <c r="U64" s="35" t="s">
        <v>65</v>
      </c>
      <c r="V64" s="312">
        <v>250</v>
      </c>
      <c r="W64" s="313">
        <f t="shared" si="2"/>
        <v>257.59999999999997</v>
      </c>
      <c r="X64" s="36">
        <f>IFERROR(IF(W64=0,"",ROUNDUP(W64/H64,0)*0.02175),"")</f>
        <v>0.50024999999999997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1">
        <v>4680115881327</v>
      </c>
      <c r="E65" s="320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56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9"/>
      <c r="P65" s="319"/>
      <c r="Q65" s="319"/>
      <c r="R65" s="320"/>
      <c r="S65" s="34"/>
      <c r="T65" s="34"/>
      <c r="U65" s="35" t="s">
        <v>65</v>
      </c>
      <c r="V65" s="312">
        <v>300</v>
      </c>
      <c r="W65" s="313">
        <f t="shared" si="2"/>
        <v>302.40000000000003</v>
      </c>
      <c r="X65" s="36">
        <f>IFERROR(IF(W65=0,"",ROUNDUP(W65/H65,0)*0.02175),"")</f>
        <v>0.60899999999999999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1">
        <v>4680115882133</v>
      </c>
      <c r="E66" s="320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39" t="s">
        <v>126</v>
      </c>
      <c r="O66" s="319"/>
      <c r="P66" s="319"/>
      <c r="Q66" s="319"/>
      <c r="R66" s="320"/>
      <c r="S66" s="34"/>
      <c r="T66" s="34"/>
      <c r="U66" s="35" t="s">
        <v>65</v>
      </c>
      <c r="V66" s="312">
        <v>20</v>
      </c>
      <c r="W66" s="313">
        <f t="shared" si="2"/>
        <v>22.4</v>
      </c>
      <c r="X66" s="36">
        <f>IFERROR(IF(W66=0,"",ROUNDUP(W66/H66,0)*0.02175),"")</f>
        <v>4.3499999999999997E-2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1">
        <v>4607091382952</v>
      </c>
      <c r="E67" s="320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2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9"/>
      <c r="P67" s="319"/>
      <c r="Q67" s="319"/>
      <c r="R67" s="320"/>
      <c r="S67" s="34"/>
      <c r="T67" s="34"/>
      <c r="U67" s="35" t="s">
        <v>65</v>
      </c>
      <c r="V67" s="312">
        <v>25</v>
      </c>
      <c r="W67" s="313">
        <f t="shared" si="2"/>
        <v>27</v>
      </c>
      <c r="X67" s="36">
        <f>IFERROR(IF(W67=0,"",ROUNDUP(W67/H67,0)*0.00753),"")</f>
        <v>6.7769999999999997E-2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1">
        <v>4607091385687</v>
      </c>
      <c r="E68" s="320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4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9"/>
      <c r="P68" s="319"/>
      <c r="Q68" s="319"/>
      <c r="R68" s="320"/>
      <c r="S68" s="34"/>
      <c r="T68" s="34"/>
      <c r="U68" s="35" t="s">
        <v>65</v>
      </c>
      <c r="V68" s="312">
        <v>120</v>
      </c>
      <c r="W68" s="313">
        <f t="shared" si="2"/>
        <v>120</v>
      </c>
      <c r="X68" s="36">
        <f t="shared" ref="X68:X73" si="3">IFERROR(IF(W68=0,"",ROUNDUP(W68/H68,0)*0.00937),"")</f>
        <v>0.28110000000000002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1">
        <v>4680115882539</v>
      </c>
      <c r="E69" s="320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3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9"/>
      <c r="P69" s="319"/>
      <c r="Q69" s="319"/>
      <c r="R69" s="320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1">
        <v>4607091384604</v>
      </c>
      <c r="E70" s="320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8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9"/>
      <c r="P70" s="319"/>
      <c r="Q70" s="319"/>
      <c r="R70" s="320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1">
        <v>4680115880283</v>
      </c>
      <c r="E71" s="320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3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9"/>
      <c r="P71" s="319"/>
      <c r="Q71" s="319"/>
      <c r="R71" s="320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1">
        <v>4680115881518</v>
      </c>
      <c r="E72" s="320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38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9"/>
      <c r="P72" s="319"/>
      <c r="Q72" s="319"/>
      <c r="R72" s="320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1">
        <v>4680115881303</v>
      </c>
      <c r="E73" s="320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53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9"/>
      <c r="P73" s="319"/>
      <c r="Q73" s="319"/>
      <c r="R73" s="320"/>
      <c r="S73" s="34"/>
      <c r="T73" s="34"/>
      <c r="U73" s="35" t="s">
        <v>65</v>
      </c>
      <c r="V73" s="312">
        <v>405</v>
      </c>
      <c r="W73" s="313">
        <f t="shared" si="2"/>
        <v>405</v>
      </c>
      <c r="X73" s="36">
        <f t="shared" si="3"/>
        <v>0.84329999999999994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21">
        <v>4680115882577</v>
      </c>
      <c r="E74" s="320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502" t="s">
        <v>143</v>
      </c>
      <c r="O74" s="319"/>
      <c r="P74" s="319"/>
      <c r="Q74" s="319"/>
      <c r="R74" s="320"/>
      <c r="S74" s="34"/>
      <c r="T74" s="34"/>
      <c r="U74" s="35" t="s">
        <v>65</v>
      </c>
      <c r="V74" s="312">
        <v>60</v>
      </c>
      <c r="W74" s="313">
        <f t="shared" si="2"/>
        <v>60.800000000000004</v>
      </c>
      <c r="X74" s="36">
        <f>IFERROR(IF(W74=0,"",ROUNDUP(W74/H74,0)*0.00753),"")</f>
        <v>0.14307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21">
        <v>4680115882720</v>
      </c>
      <c r="E75" s="320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92" t="s">
        <v>146</v>
      </c>
      <c r="O75" s="319"/>
      <c r="P75" s="319"/>
      <c r="Q75" s="319"/>
      <c r="R75" s="320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21">
        <v>4607091388466</v>
      </c>
      <c r="E76" s="320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9"/>
      <c r="P76" s="319"/>
      <c r="Q76" s="319"/>
      <c r="R76" s="320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21">
        <v>4680115880269</v>
      </c>
      <c r="E77" s="320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9"/>
      <c r="P77" s="319"/>
      <c r="Q77" s="319"/>
      <c r="R77" s="320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21">
        <v>4680115880429</v>
      </c>
      <c r="E78" s="320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9"/>
      <c r="P78" s="319"/>
      <c r="Q78" s="319"/>
      <c r="R78" s="320"/>
      <c r="S78" s="34"/>
      <c r="T78" s="34"/>
      <c r="U78" s="35" t="s">
        <v>65</v>
      </c>
      <c r="V78" s="312">
        <v>450</v>
      </c>
      <c r="W78" s="313">
        <f t="shared" si="2"/>
        <v>450</v>
      </c>
      <c r="X78" s="36">
        <f>IFERROR(IF(W78=0,"",ROUNDUP(W78/H78,0)*0.00937),"")</f>
        <v>0.93699999999999994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21">
        <v>4680115881457</v>
      </c>
      <c r="E79" s="320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9"/>
      <c r="P79" s="319"/>
      <c r="Q79" s="319"/>
      <c r="R79" s="320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30"/>
      <c r="B80" s="331"/>
      <c r="C80" s="331"/>
      <c r="D80" s="331"/>
      <c r="E80" s="331"/>
      <c r="F80" s="331"/>
      <c r="G80" s="331"/>
      <c r="H80" s="331"/>
      <c r="I80" s="331"/>
      <c r="J80" s="331"/>
      <c r="K80" s="331"/>
      <c r="L80" s="331"/>
      <c r="M80" s="332"/>
      <c r="N80" s="337" t="s">
        <v>66</v>
      </c>
      <c r="O80" s="338"/>
      <c r="P80" s="338"/>
      <c r="Q80" s="338"/>
      <c r="R80" s="338"/>
      <c r="S80" s="338"/>
      <c r="T80" s="339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298.96825396825398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301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3.4249899999999998</v>
      </c>
      <c r="Y80" s="315"/>
      <c r="Z80" s="315"/>
    </row>
    <row r="81" spans="1:53" x14ac:dyDescent="0.2">
      <c r="A81" s="331"/>
      <c r="B81" s="331"/>
      <c r="C81" s="331"/>
      <c r="D81" s="331"/>
      <c r="E81" s="331"/>
      <c r="F81" s="331"/>
      <c r="G81" s="331"/>
      <c r="H81" s="331"/>
      <c r="I81" s="331"/>
      <c r="J81" s="331"/>
      <c r="K81" s="331"/>
      <c r="L81" s="331"/>
      <c r="M81" s="332"/>
      <c r="N81" s="337" t="s">
        <v>66</v>
      </c>
      <c r="O81" s="338"/>
      <c r="P81" s="338"/>
      <c r="Q81" s="338"/>
      <c r="R81" s="338"/>
      <c r="S81" s="338"/>
      <c r="T81" s="339"/>
      <c r="U81" s="37" t="s">
        <v>65</v>
      </c>
      <c r="V81" s="314">
        <f>IFERROR(SUM(V63:V79),"0")</f>
        <v>1630</v>
      </c>
      <c r="W81" s="314">
        <f>IFERROR(SUM(W63:W79),"0")</f>
        <v>1645.2</v>
      </c>
      <c r="X81" s="37"/>
      <c r="Y81" s="315"/>
      <c r="Z81" s="315"/>
    </row>
    <row r="82" spans="1:53" ht="14.25" customHeight="1" x14ac:dyDescent="0.25">
      <c r="A82" s="333" t="s">
        <v>95</v>
      </c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1"/>
      <c r="N82" s="331"/>
      <c r="O82" s="331"/>
      <c r="P82" s="331"/>
      <c r="Q82" s="331"/>
      <c r="R82" s="331"/>
      <c r="S82" s="331"/>
      <c r="T82" s="331"/>
      <c r="U82" s="331"/>
      <c r="V82" s="331"/>
      <c r="W82" s="331"/>
      <c r="X82" s="33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21">
        <v>4607091384789</v>
      </c>
      <c r="E83" s="320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362" t="s">
        <v>157</v>
      </c>
      <c r="O83" s="319"/>
      <c r="P83" s="319"/>
      <c r="Q83" s="319"/>
      <c r="R83" s="320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21">
        <v>4680115881488</v>
      </c>
      <c r="E84" s="320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9"/>
      <c r="P84" s="319"/>
      <c r="Q84" s="319"/>
      <c r="R84" s="320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21">
        <v>4607091384765</v>
      </c>
      <c r="E85" s="320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65" t="s">
        <v>162</v>
      </c>
      <c r="O85" s="319"/>
      <c r="P85" s="319"/>
      <c r="Q85" s="319"/>
      <c r="R85" s="320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21">
        <v>4680115882751</v>
      </c>
      <c r="E86" s="320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24" t="s">
        <v>165</v>
      </c>
      <c r="O86" s="319"/>
      <c r="P86" s="319"/>
      <c r="Q86" s="319"/>
      <c r="R86" s="320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21">
        <v>4680115882775</v>
      </c>
      <c r="E87" s="320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28" t="s">
        <v>169</v>
      </c>
      <c r="O87" s="319"/>
      <c r="P87" s="319"/>
      <c r="Q87" s="319"/>
      <c r="R87" s="320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21">
        <v>4680115880658</v>
      </c>
      <c r="E88" s="320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9"/>
      <c r="P88" s="319"/>
      <c r="Q88" s="319"/>
      <c r="R88" s="320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21">
        <v>4607091381962</v>
      </c>
      <c r="E89" s="320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9"/>
      <c r="P89" s="319"/>
      <c r="Q89" s="319"/>
      <c r="R89" s="320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30"/>
      <c r="B90" s="331"/>
      <c r="C90" s="331"/>
      <c r="D90" s="331"/>
      <c r="E90" s="331"/>
      <c r="F90" s="331"/>
      <c r="G90" s="331"/>
      <c r="H90" s="331"/>
      <c r="I90" s="331"/>
      <c r="J90" s="331"/>
      <c r="K90" s="331"/>
      <c r="L90" s="331"/>
      <c r="M90" s="332"/>
      <c r="N90" s="337" t="s">
        <v>66</v>
      </c>
      <c r="O90" s="338"/>
      <c r="P90" s="338"/>
      <c r="Q90" s="338"/>
      <c r="R90" s="338"/>
      <c r="S90" s="338"/>
      <c r="T90" s="339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31"/>
      <c r="B91" s="331"/>
      <c r="C91" s="331"/>
      <c r="D91" s="331"/>
      <c r="E91" s="331"/>
      <c r="F91" s="331"/>
      <c r="G91" s="331"/>
      <c r="H91" s="331"/>
      <c r="I91" s="331"/>
      <c r="J91" s="331"/>
      <c r="K91" s="331"/>
      <c r="L91" s="331"/>
      <c r="M91" s="332"/>
      <c r="N91" s="337" t="s">
        <v>66</v>
      </c>
      <c r="O91" s="338"/>
      <c r="P91" s="338"/>
      <c r="Q91" s="338"/>
      <c r="R91" s="338"/>
      <c r="S91" s="338"/>
      <c r="T91" s="339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33" t="s">
        <v>60</v>
      </c>
      <c r="B92" s="331"/>
      <c r="C92" s="331"/>
      <c r="D92" s="331"/>
      <c r="E92" s="331"/>
      <c r="F92" s="331"/>
      <c r="G92" s="331"/>
      <c r="H92" s="331"/>
      <c r="I92" s="331"/>
      <c r="J92" s="331"/>
      <c r="K92" s="331"/>
      <c r="L92" s="331"/>
      <c r="M92" s="331"/>
      <c r="N92" s="331"/>
      <c r="O92" s="331"/>
      <c r="P92" s="331"/>
      <c r="Q92" s="331"/>
      <c r="R92" s="331"/>
      <c r="S92" s="331"/>
      <c r="T92" s="331"/>
      <c r="U92" s="331"/>
      <c r="V92" s="331"/>
      <c r="W92" s="331"/>
      <c r="X92" s="33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21">
        <v>4607091387667</v>
      </c>
      <c r="E93" s="320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9"/>
      <c r="P93" s="319"/>
      <c r="Q93" s="319"/>
      <c r="R93" s="320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21">
        <v>4607091387636</v>
      </c>
      <c r="E94" s="320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9"/>
      <c r="P94" s="319"/>
      <c r="Q94" s="319"/>
      <c r="R94" s="320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21">
        <v>4607091384727</v>
      </c>
      <c r="E95" s="320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7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9"/>
      <c r="P95" s="319"/>
      <c r="Q95" s="319"/>
      <c r="R95" s="320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21">
        <v>4607091386745</v>
      </c>
      <c r="E96" s="320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9"/>
      <c r="P96" s="319"/>
      <c r="Q96" s="319"/>
      <c r="R96" s="320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21">
        <v>4607091382426</v>
      </c>
      <c r="E97" s="320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9"/>
      <c r="P97" s="319"/>
      <c r="Q97" s="319"/>
      <c r="R97" s="320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21">
        <v>4607091386547</v>
      </c>
      <c r="E98" s="320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9"/>
      <c r="P98" s="319"/>
      <c r="Q98" s="319"/>
      <c r="R98" s="320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21">
        <v>4607091384734</v>
      </c>
      <c r="E99" s="320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5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9"/>
      <c r="P99" s="319"/>
      <c r="Q99" s="319"/>
      <c r="R99" s="320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21">
        <v>4607091382464</v>
      </c>
      <c r="E100" s="320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5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9"/>
      <c r="P100" s="319"/>
      <c r="Q100" s="319"/>
      <c r="R100" s="320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4301031235</v>
      </c>
      <c r="D101" s="321">
        <v>4680115883444</v>
      </c>
      <c r="E101" s="320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7" t="s">
        <v>192</v>
      </c>
      <c r="O101" s="319"/>
      <c r="P101" s="319"/>
      <c r="Q101" s="319"/>
      <c r="R101" s="320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4301031234</v>
      </c>
      <c r="D102" s="321">
        <v>4680115883444</v>
      </c>
      <c r="E102" s="320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05" t="s">
        <v>192</v>
      </c>
      <c r="O102" s="319"/>
      <c r="P102" s="319"/>
      <c r="Q102" s="319"/>
      <c r="R102" s="320"/>
      <c r="S102" s="34"/>
      <c r="T102" s="34"/>
      <c r="U102" s="35" t="s">
        <v>65</v>
      </c>
      <c r="V102" s="312">
        <v>28</v>
      </c>
      <c r="W102" s="313">
        <f t="shared" si="5"/>
        <v>28</v>
      </c>
      <c r="X102" s="36">
        <f>IFERROR(IF(W102=0,"",ROUNDUP(W102/H102,0)*0.00753),"")</f>
        <v>7.5300000000000006E-2</v>
      </c>
      <c r="Y102" s="56"/>
      <c r="Z102" s="57"/>
      <c r="AD102" s="58"/>
      <c r="BA102" s="108" t="s">
        <v>1</v>
      </c>
    </row>
    <row r="103" spans="1:53" x14ac:dyDescent="0.2">
      <c r="A103" s="330"/>
      <c r="B103" s="331"/>
      <c r="C103" s="331"/>
      <c r="D103" s="331"/>
      <c r="E103" s="331"/>
      <c r="F103" s="331"/>
      <c r="G103" s="331"/>
      <c r="H103" s="331"/>
      <c r="I103" s="331"/>
      <c r="J103" s="331"/>
      <c r="K103" s="331"/>
      <c r="L103" s="331"/>
      <c r="M103" s="332"/>
      <c r="N103" s="337" t="s">
        <v>66</v>
      </c>
      <c r="O103" s="338"/>
      <c r="P103" s="338"/>
      <c r="Q103" s="338"/>
      <c r="R103" s="338"/>
      <c r="S103" s="338"/>
      <c r="T103" s="339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10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10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7.5300000000000006E-2</v>
      </c>
      <c r="Y103" s="315"/>
      <c r="Z103" s="315"/>
    </row>
    <row r="104" spans="1:53" x14ac:dyDescent="0.2">
      <c r="A104" s="331"/>
      <c r="B104" s="331"/>
      <c r="C104" s="331"/>
      <c r="D104" s="331"/>
      <c r="E104" s="331"/>
      <c r="F104" s="331"/>
      <c r="G104" s="331"/>
      <c r="H104" s="331"/>
      <c r="I104" s="331"/>
      <c r="J104" s="331"/>
      <c r="K104" s="331"/>
      <c r="L104" s="331"/>
      <c r="M104" s="332"/>
      <c r="N104" s="337" t="s">
        <v>66</v>
      </c>
      <c r="O104" s="338"/>
      <c r="P104" s="338"/>
      <c r="Q104" s="338"/>
      <c r="R104" s="338"/>
      <c r="S104" s="338"/>
      <c r="T104" s="339"/>
      <c r="U104" s="37" t="s">
        <v>65</v>
      </c>
      <c r="V104" s="314">
        <f>IFERROR(SUM(V93:V102),"0")</f>
        <v>28</v>
      </c>
      <c r="W104" s="314">
        <f>IFERROR(SUM(W93:W102),"0")</f>
        <v>28</v>
      </c>
      <c r="X104" s="37"/>
      <c r="Y104" s="315"/>
      <c r="Z104" s="315"/>
    </row>
    <row r="105" spans="1:53" ht="14.25" customHeight="1" x14ac:dyDescent="0.25">
      <c r="A105" s="333" t="s">
        <v>68</v>
      </c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  <c r="L105" s="331"/>
      <c r="M105" s="331"/>
      <c r="N105" s="331"/>
      <c r="O105" s="331"/>
      <c r="P105" s="331"/>
      <c r="Q105" s="331"/>
      <c r="R105" s="331"/>
      <c r="S105" s="331"/>
      <c r="T105" s="331"/>
      <c r="U105" s="331"/>
      <c r="V105" s="331"/>
      <c r="W105" s="331"/>
      <c r="X105" s="33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21">
        <v>4607091386967</v>
      </c>
      <c r="E106" s="320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30" t="s">
        <v>196</v>
      </c>
      <c r="O106" s="319"/>
      <c r="P106" s="319"/>
      <c r="Q106" s="319"/>
      <c r="R106" s="320"/>
      <c r="S106" s="34"/>
      <c r="T106" s="34"/>
      <c r="U106" s="35" t="s">
        <v>65</v>
      </c>
      <c r="V106" s="312">
        <v>0</v>
      </c>
      <c r="W106" s="313">
        <f t="shared" ref="W106:W116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21">
        <v>4607091386967</v>
      </c>
      <c r="E107" s="320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17" t="s">
        <v>198</v>
      </c>
      <c r="O107" s="319"/>
      <c r="P107" s="319"/>
      <c r="Q107" s="319"/>
      <c r="R107" s="320"/>
      <c r="S107" s="34"/>
      <c r="T107" s="34"/>
      <c r="U107" s="35" t="s">
        <v>65</v>
      </c>
      <c r="V107" s="312">
        <v>100</v>
      </c>
      <c r="W107" s="313">
        <f t="shared" si="6"/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21">
        <v>4607091385304</v>
      </c>
      <c r="E108" s="320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78" t="s">
        <v>201</v>
      </c>
      <c r="O108" s="319"/>
      <c r="P108" s="319"/>
      <c r="Q108" s="319"/>
      <c r="R108" s="320"/>
      <c r="S108" s="34"/>
      <c r="T108" s="34"/>
      <c r="U108" s="35" t="s">
        <v>65</v>
      </c>
      <c r="V108" s="312">
        <v>30</v>
      </c>
      <c r="W108" s="313">
        <f t="shared" si="6"/>
        <v>33.6</v>
      </c>
      <c r="X108" s="36">
        <f>IFERROR(IF(W108=0,"",ROUNDUP(W108/H108,0)*0.02175),"")</f>
        <v>8.6999999999999994E-2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21">
        <v>4607091386264</v>
      </c>
      <c r="E109" s="320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9"/>
      <c r="P109" s="319"/>
      <c r="Q109" s="319"/>
      <c r="R109" s="320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4301051477</v>
      </c>
      <c r="D110" s="321">
        <v>4680115882584</v>
      </c>
      <c r="E110" s="320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5" t="s">
        <v>206</v>
      </c>
      <c r="O110" s="319"/>
      <c r="P110" s="319"/>
      <c r="Q110" s="319"/>
      <c r="R110" s="320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204</v>
      </c>
      <c r="B111" s="54" t="s">
        <v>207</v>
      </c>
      <c r="C111" s="31">
        <v>4301051476</v>
      </c>
      <c r="D111" s="321">
        <v>4680115882584</v>
      </c>
      <c r="E111" s="320"/>
      <c r="F111" s="311">
        <v>0.33</v>
      </c>
      <c r="G111" s="32">
        <v>8</v>
      </c>
      <c r="H111" s="311">
        <v>2.64</v>
      </c>
      <c r="I111" s="311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43" t="s">
        <v>208</v>
      </c>
      <c r="O111" s="319"/>
      <c r="P111" s="319"/>
      <c r="Q111" s="319"/>
      <c r="R111" s="320"/>
      <c r="S111" s="34"/>
      <c r="T111" s="34"/>
      <c r="U111" s="35" t="s">
        <v>65</v>
      </c>
      <c r="V111" s="312">
        <v>39.6</v>
      </c>
      <c r="W111" s="313">
        <f t="shared" si="6"/>
        <v>39.6</v>
      </c>
      <c r="X111" s="36">
        <f>IFERROR(IF(W111=0,"",ROUNDUP(W111/H111,0)*0.00753),"")</f>
        <v>0.11295000000000001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209</v>
      </c>
      <c r="B112" s="54" t="s">
        <v>210</v>
      </c>
      <c r="C112" s="31">
        <v>4301051436</v>
      </c>
      <c r="D112" s="321">
        <v>4607091385731</v>
      </c>
      <c r="E112" s="320"/>
      <c r="F112" s="311">
        <v>0.45</v>
      </c>
      <c r="G112" s="32">
        <v>6</v>
      </c>
      <c r="H112" s="311">
        <v>2.7</v>
      </c>
      <c r="I112" s="311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629" t="s">
        <v>211</v>
      </c>
      <c r="O112" s="319"/>
      <c r="P112" s="319"/>
      <c r="Q112" s="319"/>
      <c r="R112" s="320"/>
      <c r="S112" s="34"/>
      <c r="T112" s="34"/>
      <c r="U112" s="35" t="s">
        <v>65</v>
      </c>
      <c r="V112" s="312">
        <v>315</v>
      </c>
      <c r="W112" s="313">
        <f t="shared" si="6"/>
        <v>315.90000000000003</v>
      </c>
      <c r="X112" s="36">
        <f>IFERROR(IF(W112=0,"",ROUNDUP(W112/H112,0)*0.00753),"")</f>
        <v>0.88101000000000007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212</v>
      </c>
      <c r="B113" s="54" t="s">
        <v>213</v>
      </c>
      <c r="C113" s="31">
        <v>4301051439</v>
      </c>
      <c r="D113" s="321">
        <v>4680115880214</v>
      </c>
      <c r="E113" s="320"/>
      <c r="F113" s="311">
        <v>0.45</v>
      </c>
      <c r="G113" s="32">
        <v>6</v>
      </c>
      <c r="H113" s="311">
        <v>2.7</v>
      </c>
      <c r="I113" s="311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596" t="s">
        <v>214</v>
      </c>
      <c r="O113" s="319"/>
      <c r="P113" s="319"/>
      <c r="Q113" s="319"/>
      <c r="R113" s="320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215</v>
      </c>
      <c r="B114" s="54" t="s">
        <v>216</v>
      </c>
      <c r="C114" s="31">
        <v>4301051438</v>
      </c>
      <c r="D114" s="321">
        <v>4680115880894</v>
      </c>
      <c r="E114" s="320"/>
      <c r="F114" s="311">
        <v>0.33</v>
      </c>
      <c r="G114" s="32">
        <v>6</v>
      </c>
      <c r="H114" s="311">
        <v>1.98</v>
      </c>
      <c r="I114" s="311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465" t="s">
        <v>217</v>
      </c>
      <c r="O114" s="319"/>
      <c r="P114" s="319"/>
      <c r="Q114" s="319"/>
      <c r="R114" s="320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4301051313</v>
      </c>
      <c r="D115" s="321">
        <v>4607091385427</v>
      </c>
      <c r="E115" s="320"/>
      <c r="F115" s="311">
        <v>0.5</v>
      </c>
      <c r="G115" s="32">
        <v>6</v>
      </c>
      <c r="H115" s="311">
        <v>3</v>
      </c>
      <c r="I115" s="311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19"/>
      <c r="P115" s="319"/>
      <c r="Q115" s="319"/>
      <c r="R115" s="320"/>
      <c r="S115" s="34"/>
      <c r="T115" s="34"/>
      <c r="U115" s="35" t="s">
        <v>65</v>
      </c>
      <c r="V115" s="312">
        <v>20</v>
      </c>
      <c r="W115" s="313">
        <f t="shared" si="6"/>
        <v>21</v>
      </c>
      <c r="X115" s="36">
        <f>IFERROR(IF(W115=0,"",ROUNDUP(W115/H115,0)*0.00753),"")</f>
        <v>5.271E-2</v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4301051480</v>
      </c>
      <c r="D116" s="321">
        <v>4680115882645</v>
      </c>
      <c r="E116" s="320"/>
      <c r="F116" s="311">
        <v>0.3</v>
      </c>
      <c r="G116" s="32">
        <v>6</v>
      </c>
      <c r="H116" s="311">
        <v>1.8</v>
      </c>
      <c r="I116" s="311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576" t="s">
        <v>222</v>
      </c>
      <c r="O116" s="319"/>
      <c r="P116" s="319"/>
      <c r="Q116" s="319"/>
      <c r="R116" s="320"/>
      <c r="S116" s="34"/>
      <c r="T116" s="34"/>
      <c r="U116" s="35" t="s">
        <v>65</v>
      </c>
      <c r="V116" s="312">
        <v>0</v>
      </c>
      <c r="W116" s="31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30"/>
      <c r="B117" s="331"/>
      <c r="C117" s="331"/>
      <c r="D117" s="331"/>
      <c r="E117" s="331"/>
      <c r="F117" s="331"/>
      <c r="G117" s="331"/>
      <c r="H117" s="331"/>
      <c r="I117" s="331"/>
      <c r="J117" s="331"/>
      <c r="K117" s="331"/>
      <c r="L117" s="331"/>
      <c r="M117" s="332"/>
      <c r="N117" s="337" t="s">
        <v>66</v>
      </c>
      <c r="O117" s="338"/>
      <c r="P117" s="338"/>
      <c r="Q117" s="338"/>
      <c r="R117" s="338"/>
      <c r="S117" s="338"/>
      <c r="T117" s="339"/>
      <c r="U117" s="37" t="s">
        <v>67</v>
      </c>
      <c r="V117" s="31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153.8095238095238</v>
      </c>
      <c r="W117" s="31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155</v>
      </c>
      <c r="X117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1.3946700000000001</v>
      </c>
      <c r="Y117" s="315"/>
      <c r="Z117" s="315"/>
    </row>
    <row r="118" spans="1:53" x14ac:dyDescent="0.2">
      <c r="A118" s="331"/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2"/>
      <c r="N118" s="337" t="s">
        <v>66</v>
      </c>
      <c r="O118" s="338"/>
      <c r="P118" s="338"/>
      <c r="Q118" s="338"/>
      <c r="R118" s="338"/>
      <c r="S118" s="338"/>
      <c r="T118" s="339"/>
      <c r="U118" s="37" t="s">
        <v>65</v>
      </c>
      <c r="V118" s="314">
        <f>IFERROR(SUM(V106:V116),"0")</f>
        <v>504.6</v>
      </c>
      <c r="W118" s="314">
        <f>IFERROR(SUM(W106:W116),"0")</f>
        <v>510.90000000000003</v>
      </c>
      <c r="X118" s="37"/>
      <c r="Y118" s="315"/>
      <c r="Z118" s="315"/>
    </row>
    <row r="119" spans="1:53" ht="14.25" customHeight="1" x14ac:dyDescent="0.25">
      <c r="A119" s="333" t="s">
        <v>223</v>
      </c>
      <c r="B119" s="331"/>
      <c r="C119" s="331"/>
      <c r="D119" s="331"/>
      <c r="E119" s="331"/>
      <c r="F119" s="331"/>
      <c r="G119" s="331"/>
      <c r="H119" s="331"/>
      <c r="I119" s="331"/>
      <c r="J119" s="331"/>
      <c r="K119" s="331"/>
      <c r="L119" s="331"/>
      <c r="M119" s="331"/>
      <c r="N119" s="331"/>
      <c r="O119" s="331"/>
      <c r="P119" s="331"/>
      <c r="Q119" s="331"/>
      <c r="R119" s="331"/>
      <c r="S119" s="331"/>
      <c r="T119" s="331"/>
      <c r="U119" s="331"/>
      <c r="V119" s="331"/>
      <c r="W119" s="331"/>
      <c r="X119" s="331"/>
      <c r="Y119" s="308"/>
      <c r="Z119" s="308"/>
    </row>
    <row r="120" spans="1:53" ht="27" customHeight="1" x14ac:dyDescent="0.25">
      <c r="A120" s="54" t="s">
        <v>224</v>
      </c>
      <c r="B120" s="54" t="s">
        <v>225</v>
      </c>
      <c r="C120" s="31">
        <v>4301060296</v>
      </c>
      <c r="D120" s="321">
        <v>4607091383065</v>
      </c>
      <c r="E120" s="320"/>
      <c r="F120" s="311">
        <v>0.83</v>
      </c>
      <c r="G120" s="32">
        <v>4</v>
      </c>
      <c r="H120" s="311">
        <v>3.32</v>
      </c>
      <c r="I120" s="311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58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19"/>
      <c r="P120" s="319"/>
      <c r="Q120" s="319"/>
      <c r="R120" s="320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4301060350</v>
      </c>
      <c r="D121" s="321">
        <v>4680115881532</v>
      </c>
      <c r="E121" s="320"/>
      <c r="F121" s="311">
        <v>1.35</v>
      </c>
      <c r="G121" s="32">
        <v>6</v>
      </c>
      <c r="H121" s="311">
        <v>8.1</v>
      </c>
      <c r="I121" s="311">
        <v>8.58</v>
      </c>
      <c r="J121" s="32">
        <v>56</v>
      </c>
      <c r="K121" s="32" t="s">
        <v>98</v>
      </c>
      <c r="L121" s="33" t="s">
        <v>119</v>
      </c>
      <c r="M121" s="32">
        <v>30</v>
      </c>
      <c r="N121" s="4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19"/>
      <c r="P121" s="319"/>
      <c r="Q121" s="319"/>
      <c r="R121" s="320"/>
      <c r="S121" s="34"/>
      <c r="T121" s="34"/>
      <c r="U121" s="35" t="s">
        <v>65</v>
      </c>
      <c r="V121" s="312">
        <v>50</v>
      </c>
      <c r="W121" s="313">
        <f>IFERROR(IF(V121="",0,CEILING((V121/$H121),1)*$H121),"")</f>
        <v>56.699999999999996</v>
      </c>
      <c r="X121" s="36">
        <f>IFERROR(IF(W121=0,"",ROUNDUP(W121/H121,0)*0.02175),"")</f>
        <v>0.15225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4301060356</v>
      </c>
      <c r="D122" s="321">
        <v>4680115882652</v>
      </c>
      <c r="E122" s="320"/>
      <c r="F122" s="311">
        <v>0.33</v>
      </c>
      <c r="G122" s="32">
        <v>6</v>
      </c>
      <c r="H122" s="311">
        <v>1.98</v>
      </c>
      <c r="I122" s="311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14" t="s">
        <v>230</v>
      </c>
      <c r="O122" s="319"/>
      <c r="P122" s="319"/>
      <c r="Q122" s="319"/>
      <c r="R122" s="320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231</v>
      </c>
      <c r="B123" s="54" t="s">
        <v>232</v>
      </c>
      <c r="C123" s="31">
        <v>4301060309</v>
      </c>
      <c r="D123" s="321">
        <v>4680115880238</v>
      </c>
      <c r="E123" s="320"/>
      <c r="F123" s="311">
        <v>0.33</v>
      </c>
      <c r="G123" s="32">
        <v>6</v>
      </c>
      <c r="H123" s="311">
        <v>1.98</v>
      </c>
      <c r="I123" s="311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45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3" s="319"/>
      <c r="P123" s="319"/>
      <c r="Q123" s="319"/>
      <c r="R123" s="320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233</v>
      </c>
      <c r="B124" s="54" t="s">
        <v>234</v>
      </c>
      <c r="C124" s="31">
        <v>4301060351</v>
      </c>
      <c r="D124" s="321">
        <v>4680115881464</v>
      </c>
      <c r="E124" s="320"/>
      <c r="F124" s="311">
        <v>0.4</v>
      </c>
      <c r="G124" s="32">
        <v>6</v>
      </c>
      <c r="H124" s="311">
        <v>2.4</v>
      </c>
      <c r="I124" s="311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554" t="s">
        <v>235</v>
      </c>
      <c r="O124" s="319"/>
      <c r="P124" s="319"/>
      <c r="Q124" s="319"/>
      <c r="R124" s="320"/>
      <c r="S124" s="34"/>
      <c r="T124" s="34"/>
      <c r="U124" s="35" t="s">
        <v>65</v>
      </c>
      <c r="V124" s="312">
        <v>0</v>
      </c>
      <c r="W124" s="313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30"/>
      <c r="B125" s="331"/>
      <c r="C125" s="331"/>
      <c r="D125" s="331"/>
      <c r="E125" s="331"/>
      <c r="F125" s="331"/>
      <c r="G125" s="331"/>
      <c r="H125" s="331"/>
      <c r="I125" s="331"/>
      <c r="J125" s="331"/>
      <c r="K125" s="331"/>
      <c r="L125" s="331"/>
      <c r="M125" s="332"/>
      <c r="N125" s="337" t="s">
        <v>66</v>
      </c>
      <c r="O125" s="338"/>
      <c r="P125" s="338"/>
      <c r="Q125" s="338"/>
      <c r="R125" s="338"/>
      <c r="S125" s="338"/>
      <c r="T125" s="339"/>
      <c r="U125" s="37" t="s">
        <v>67</v>
      </c>
      <c r="V125" s="314">
        <f>IFERROR(V120/H120,"0")+IFERROR(V121/H121,"0")+IFERROR(V122/H122,"0")+IFERROR(V123/H123,"0")+IFERROR(V124/H124,"0")</f>
        <v>6.1728395061728394</v>
      </c>
      <c r="W125" s="314">
        <f>IFERROR(W120/H120,"0")+IFERROR(W121/H121,"0")+IFERROR(W122/H122,"0")+IFERROR(W123/H123,"0")+IFERROR(W124/H124,"0")</f>
        <v>7</v>
      </c>
      <c r="X125" s="314">
        <f>IFERROR(IF(X120="",0,X120),"0")+IFERROR(IF(X121="",0,X121),"0")+IFERROR(IF(X122="",0,X122),"0")+IFERROR(IF(X123="",0,X123),"0")+IFERROR(IF(X124="",0,X124),"0")</f>
        <v>0.15225</v>
      </c>
      <c r="Y125" s="315"/>
      <c r="Z125" s="315"/>
    </row>
    <row r="126" spans="1:53" x14ac:dyDescent="0.2">
      <c r="A126" s="331"/>
      <c r="B126" s="331"/>
      <c r="C126" s="331"/>
      <c r="D126" s="331"/>
      <c r="E126" s="331"/>
      <c r="F126" s="331"/>
      <c r="G126" s="331"/>
      <c r="H126" s="331"/>
      <c r="I126" s="331"/>
      <c r="J126" s="331"/>
      <c r="K126" s="331"/>
      <c r="L126" s="331"/>
      <c r="M126" s="332"/>
      <c r="N126" s="337" t="s">
        <v>66</v>
      </c>
      <c r="O126" s="338"/>
      <c r="P126" s="338"/>
      <c r="Q126" s="338"/>
      <c r="R126" s="338"/>
      <c r="S126" s="338"/>
      <c r="T126" s="339"/>
      <c r="U126" s="37" t="s">
        <v>65</v>
      </c>
      <c r="V126" s="314">
        <f>IFERROR(SUM(V120:V124),"0")</f>
        <v>50</v>
      </c>
      <c r="W126" s="314">
        <f>IFERROR(SUM(W120:W124),"0")</f>
        <v>56.699999999999996</v>
      </c>
      <c r="X126" s="37"/>
      <c r="Y126" s="315"/>
      <c r="Z126" s="315"/>
    </row>
    <row r="127" spans="1:53" ht="16.5" customHeight="1" x14ac:dyDescent="0.25">
      <c r="A127" s="354" t="s">
        <v>236</v>
      </c>
      <c r="B127" s="331"/>
      <c r="C127" s="331"/>
      <c r="D127" s="331"/>
      <c r="E127" s="331"/>
      <c r="F127" s="331"/>
      <c r="G127" s="331"/>
      <c r="H127" s="331"/>
      <c r="I127" s="331"/>
      <c r="J127" s="331"/>
      <c r="K127" s="331"/>
      <c r="L127" s="331"/>
      <c r="M127" s="331"/>
      <c r="N127" s="331"/>
      <c r="O127" s="331"/>
      <c r="P127" s="331"/>
      <c r="Q127" s="331"/>
      <c r="R127" s="331"/>
      <c r="S127" s="331"/>
      <c r="T127" s="331"/>
      <c r="U127" s="331"/>
      <c r="V127" s="331"/>
      <c r="W127" s="331"/>
      <c r="X127" s="331"/>
      <c r="Y127" s="307"/>
      <c r="Z127" s="307"/>
    </row>
    <row r="128" spans="1:53" ht="14.25" customHeight="1" x14ac:dyDescent="0.25">
      <c r="A128" s="333" t="s">
        <v>68</v>
      </c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31"/>
      <c r="N128" s="331"/>
      <c r="O128" s="331"/>
      <c r="P128" s="331"/>
      <c r="Q128" s="331"/>
      <c r="R128" s="331"/>
      <c r="S128" s="331"/>
      <c r="T128" s="331"/>
      <c r="U128" s="331"/>
      <c r="V128" s="331"/>
      <c r="W128" s="331"/>
      <c r="X128" s="331"/>
      <c r="Y128" s="308"/>
      <c r="Z128" s="308"/>
    </row>
    <row r="129" spans="1:53" ht="27" customHeight="1" x14ac:dyDescent="0.25">
      <c r="A129" s="54" t="s">
        <v>237</v>
      </c>
      <c r="B129" s="54" t="s">
        <v>238</v>
      </c>
      <c r="C129" s="31">
        <v>4301051612</v>
      </c>
      <c r="D129" s="321">
        <v>4607091385168</v>
      </c>
      <c r="E129" s="320"/>
      <c r="F129" s="311">
        <v>1.4</v>
      </c>
      <c r="G129" s="32">
        <v>6</v>
      </c>
      <c r="H129" s="311">
        <v>8.4</v>
      </c>
      <c r="I129" s="311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564" t="s">
        <v>239</v>
      </c>
      <c r="O129" s="319"/>
      <c r="P129" s="319"/>
      <c r="Q129" s="319"/>
      <c r="R129" s="320"/>
      <c r="S129" s="34"/>
      <c r="T129" s="34"/>
      <c r="U129" s="35" t="s">
        <v>65</v>
      </c>
      <c r="V129" s="312">
        <v>600</v>
      </c>
      <c r="W129" s="313">
        <f>IFERROR(IF(V129="",0,CEILING((V129/$H129),1)*$H129),"")</f>
        <v>604.80000000000007</v>
      </c>
      <c r="X129" s="36">
        <f>IFERROR(IF(W129=0,"",ROUNDUP(W129/H129,0)*0.02175),"")</f>
        <v>1.5659999999999998</v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4301051362</v>
      </c>
      <c r="D130" s="321">
        <v>4607091383256</v>
      </c>
      <c r="E130" s="320"/>
      <c r="F130" s="311">
        <v>0.33</v>
      </c>
      <c r="G130" s="32">
        <v>6</v>
      </c>
      <c r="H130" s="311">
        <v>1.98</v>
      </c>
      <c r="I130" s="311">
        <v>2.246</v>
      </c>
      <c r="J130" s="32">
        <v>156</v>
      </c>
      <c r="K130" s="32" t="s">
        <v>63</v>
      </c>
      <c r="L130" s="33" t="s">
        <v>119</v>
      </c>
      <c r="M130" s="32">
        <v>45</v>
      </c>
      <c r="N130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19"/>
      <c r="P130" s="319"/>
      <c r="Q130" s="319"/>
      <c r="R130" s="320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4301051358</v>
      </c>
      <c r="D131" s="321">
        <v>4607091385748</v>
      </c>
      <c r="E131" s="320"/>
      <c r="F131" s="311">
        <v>0.45</v>
      </c>
      <c r="G131" s="32">
        <v>6</v>
      </c>
      <c r="H131" s="311">
        <v>2.7</v>
      </c>
      <c r="I131" s="311">
        <v>2.972</v>
      </c>
      <c r="J131" s="32">
        <v>156</v>
      </c>
      <c r="K131" s="32" t="s">
        <v>63</v>
      </c>
      <c r="L131" s="33" t="s">
        <v>119</v>
      </c>
      <c r="M131" s="32">
        <v>45</v>
      </c>
      <c r="N131" s="57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19"/>
      <c r="P131" s="319"/>
      <c r="Q131" s="319"/>
      <c r="R131" s="320"/>
      <c r="S131" s="34"/>
      <c r="T131" s="34"/>
      <c r="U131" s="35" t="s">
        <v>65</v>
      </c>
      <c r="V131" s="312">
        <v>225</v>
      </c>
      <c r="W131" s="313">
        <f>IFERROR(IF(V131="",0,CEILING((V131/$H131),1)*$H131),"")</f>
        <v>226.8</v>
      </c>
      <c r="X131" s="36">
        <f>IFERROR(IF(W131=0,"",ROUNDUP(W131/H131,0)*0.00753),"")</f>
        <v>0.63251999999999997</v>
      </c>
      <c r="Y131" s="56"/>
      <c r="Z131" s="57"/>
      <c r="AD131" s="58"/>
      <c r="BA131" s="127" t="s">
        <v>1</v>
      </c>
    </row>
    <row r="132" spans="1:53" x14ac:dyDescent="0.2">
      <c r="A132" s="330"/>
      <c r="B132" s="331"/>
      <c r="C132" s="331"/>
      <c r="D132" s="331"/>
      <c r="E132" s="331"/>
      <c r="F132" s="331"/>
      <c r="G132" s="331"/>
      <c r="H132" s="331"/>
      <c r="I132" s="331"/>
      <c r="J132" s="331"/>
      <c r="K132" s="331"/>
      <c r="L132" s="331"/>
      <c r="M132" s="332"/>
      <c r="N132" s="337" t="s">
        <v>66</v>
      </c>
      <c r="O132" s="338"/>
      <c r="P132" s="338"/>
      <c r="Q132" s="338"/>
      <c r="R132" s="338"/>
      <c r="S132" s="338"/>
      <c r="T132" s="339"/>
      <c r="U132" s="37" t="s">
        <v>67</v>
      </c>
      <c r="V132" s="314">
        <f>IFERROR(V129/H129,"0")+IFERROR(V130/H130,"0")+IFERROR(V131/H131,"0")</f>
        <v>154.76190476190476</v>
      </c>
      <c r="W132" s="314">
        <f>IFERROR(W129/H129,"0")+IFERROR(W130/H130,"0")+IFERROR(W131/H131,"0")</f>
        <v>156</v>
      </c>
      <c r="X132" s="314">
        <f>IFERROR(IF(X129="",0,X129),"0")+IFERROR(IF(X130="",0,X130),"0")+IFERROR(IF(X131="",0,X131),"0")</f>
        <v>2.1985199999999998</v>
      </c>
      <c r="Y132" s="315"/>
      <c r="Z132" s="315"/>
    </row>
    <row r="133" spans="1:53" x14ac:dyDescent="0.2">
      <c r="A133" s="331"/>
      <c r="B133" s="331"/>
      <c r="C133" s="331"/>
      <c r="D133" s="331"/>
      <c r="E133" s="331"/>
      <c r="F133" s="331"/>
      <c r="G133" s="331"/>
      <c r="H133" s="331"/>
      <c r="I133" s="331"/>
      <c r="J133" s="331"/>
      <c r="K133" s="331"/>
      <c r="L133" s="331"/>
      <c r="M133" s="332"/>
      <c r="N133" s="337" t="s">
        <v>66</v>
      </c>
      <c r="O133" s="338"/>
      <c r="P133" s="338"/>
      <c r="Q133" s="338"/>
      <c r="R133" s="338"/>
      <c r="S133" s="338"/>
      <c r="T133" s="339"/>
      <c r="U133" s="37" t="s">
        <v>65</v>
      </c>
      <c r="V133" s="314">
        <f>IFERROR(SUM(V129:V131),"0")</f>
        <v>825</v>
      </c>
      <c r="W133" s="314">
        <f>IFERROR(SUM(W129:W131),"0")</f>
        <v>831.60000000000014</v>
      </c>
      <c r="X133" s="37"/>
      <c r="Y133" s="315"/>
      <c r="Z133" s="315"/>
    </row>
    <row r="134" spans="1:53" ht="27.75" customHeight="1" x14ac:dyDescent="0.2">
      <c r="A134" s="373" t="s">
        <v>244</v>
      </c>
      <c r="B134" s="374"/>
      <c r="C134" s="374"/>
      <c r="D134" s="374"/>
      <c r="E134" s="374"/>
      <c r="F134" s="374"/>
      <c r="G134" s="374"/>
      <c r="H134" s="374"/>
      <c r="I134" s="374"/>
      <c r="J134" s="374"/>
      <c r="K134" s="374"/>
      <c r="L134" s="374"/>
      <c r="M134" s="374"/>
      <c r="N134" s="374"/>
      <c r="O134" s="374"/>
      <c r="P134" s="374"/>
      <c r="Q134" s="374"/>
      <c r="R134" s="374"/>
      <c r="S134" s="374"/>
      <c r="T134" s="374"/>
      <c r="U134" s="374"/>
      <c r="V134" s="374"/>
      <c r="W134" s="374"/>
      <c r="X134" s="374"/>
      <c r="Y134" s="48"/>
      <c r="Z134" s="48"/>
    </row>
    <row r="135" spans="1:53" ht="16.5" customHeight="1" x14ac:dyDescent="0.25">
      <c r="A135" s="354" t="s">
        <v>245</v>
      </c>
      <c r="B135" s="331"/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31"/>
      <c r="N135" s="331"/>
      <c r="O135" s="331"/>
      <c r="P135" s="331"/>
      <c r="Q135" s="331"/>
      <c r="R135" s="331"/>
      <c r="S135" s="331"/>
      <c r="T135" s="331"/>
      <c r="U135" s="331"/>
      <c r="V135" s="331"/>
      <c r="W135" s="331"/>
      <c r="X135" s="331"/>
      <c r="Y135" s="307"/>
      <c r="Z135" s="307"/>
    </row>
    <row r="136" spans="1:53" ht="14.25" customHeight="1" x14ac:dyDescent="0.25">
      <c r="A136" s="333" t="s">
        <v>103</v>
      </c>
      <c r="B136" s="331"/>
      <c r="C136" s="331"/>
      <c r="D136" s="331"/>
      <c r="E136" s="331"/>
      <c r="F136" s="331"/>
      <c r="G136" s="331"/>
      <c r="H136" s="331"/>
      <c r="I136" s="331"/>
      <c r="J136" s="331"/>
      <c r="K136" s="331"/>
      <c r="L136" s="331"/>
      <c r="M136" s="331"/>
      <c r="N136" s="331"/>
      <c r="O136" s="331"/>
      <c r="P136" s="331"/>
      <c r="Q136" s="331"/>
      <c r="R136" s="331"/>
      <c r="S136" s="331"/>
      <c r="T136" s="331"/>
      <c r="U136" s="331"/>
      <c r="V136" s="331"/>
      <c r="W136" s="331"/>
      <c r="X136" s="331"/>
      <c r="Y136" s="308"/>
      <c r="Z136" s="308"/>
    </row>
    <row r="137" spans="1:53" ht="27" customHeight="1" x14ac:dyDescent="0.25">
      <c r="A137" s="54" t="s">
        <v>246</v>
      </c>
      <c r="B137" s="54" t="s">
        <v>247</v>
      </c>
      <c r="C137" s="31">
        <v>4301011223</v>
      </c>
      <c r="D137" s="321">
        <v>4607091383423</v>
      </c>
      <c r="E137" s="320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119</v>
      </c>
      <c r="M137" s="32">
        <v>35</v>
      </c>
      <c r="N137" s="5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19"/>
      <c r="P137" s="319"/>
      <c r="Q137" s="319"/>
      <c r="R137" s="320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4301011338</v>
      </c>
      <c r="D138" s="321">
        <v>4607091381405</v>
      </c>
      <c r="E138" s="320"/>
      <c r="F138" s="311">
        <v>1.35</v>
      </c>
      <c r="G138" s="32">
        <v>8</v>
      </c>
      <c r="H138" s="311">
        <v>10.8</v>
      </c>
      <c r="I138" s="311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19"/>
      <c r="P138" s="319"/>
      <c r="Q138" s="319"/>
      <c r="R138" s="320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4301011333</v>
      </c>
      <c r="D139" s="321">
        <v>4607091386516</v>
      </c>
      <c r="E139" s="320"/>
      <c r="F139" s="311">
        <v>1.4</v>
      </c>
      <c r="G139" s="32">
        <v>8</v>
      </c>
      <c r="H139" s="311">
        <v>11.2</v>
      </c>
      <c r="I139" s="311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4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19"/>
      <c r="P139" s="319"/>
      <c r="Q139" s="319"/>
      <c r="R139" s="320"/>
      <c r="S139" s="34"/>
      <c r="T139" s="34"/>
      <c r="U139" s="35" t="s">
        <v>65</v>
      </c>
      <c r="V139" s="312">
        <v>0</v>
      </c>
      <c r="W139" s="313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x14ac:dyDescent="0.2">
      <c r="A140" s="330"/>
      <c r="B140" s="331"/>
      <c r="C140" s="331"/>
      <c r="D140" s="331"/>
      <c r="E140" s="331"/>
      <c r="F140" s="331"/>
      <c r="G140" s="331"/>
      <c r="H140" s="331"/>
      <c r="I140" s="331"/>
      <c r="J140" s="331"/>
      <c r="K140" s="331"/>
      <c r="L140" s="331"/>
      <c r="M140" s="332"/>
      <c r="N140" s="337" t="s">
        <v>66</v>
      </c>
      <c r="O140" s="338"/>
      <c r="P140" s="338"/>
      <c r="Q140" s="338"/>
      <c r="R140" s="338"/>
      <c r="S140" s="338"/>
      <c r="T140" s="339"/>
      <c r="U140" s="37" t="s">
        <v>67</v>
      </c>
      <c r="V140" s="314">
        <f>IFERROR(V137/H137,"0")+IFERROR(V138/H138,"0")+IFERROR(V139/H139,"0")</f>
        <v>0</v>
      </c>
      <c r="W140" s="314">
        <f>IFERROR(W137/H137,"0")+IFERROR(W138/H138,"0")+IFERROR(W139/H139,"0")</f>
        <v>0</v>
      </c>
      <c r="X140" s="314">
        <f>IFERROR(IF(X137="",0,X137),"0")+IFERROR(IF(X138="",0,X138),"0")+IFERROR(IF(X139="",0,X139),"0")</f>
        <v>0</v>
      </c>
      <c r="Y140" s="315"/>
      <c r="Z140" s="315"/>
    </row>
    <row r="141" spans="1:53" x14ac:dyDescent="0.2">
      <c r="A141" s="331"/>
      <c r="B141" s="331"/>
      <c r="C141" s="331"/>
      <c r="D141" s="331"/>
      <c r="E141" s="331"/>
      <c r="F141" s="331"/>
      <c r="G141" s="331"/>
      <c r="H141" s="331"/>
      <c r="I141" s="331"/>
      <c r="J141" s="331"/>
      <c r="K141" s="331"/>
      <c r="L141" s="331"/>
      <c r="M141" s="332"/>
      <c r="N141" s="337" t="s">
        <v>66</v>
      </c>
      <c r="O141" s="338"/>
      <c r="P141" s="338"/>
      <c r="Q141" s="338"/>
      <c r="R141" s="338"/>
      <c r="S141" s="338"/>
      <c r="T141" s="339"/>
      <c r="U141" s="37" t="s">
        <v>65</v>
      </c>
      <c r="V141" s="314">
        <f>IFERROR(SUM(V137:V139),"0")</f>
        <v>0</v>
      </c>
      <c r="W141" s="314">
        <f>IFERROR(SUM(W137:W139),"0")</f>
        <v>0</v>
      </c>
      <c r="X141" s="37"/>
      <c r="Y141" s="315"/>
      <c r="Z141" s="315"/>
    </row>
    <row r="142" spans="1:53" ht="16.5" customHeight="1" x14ac:dyDescent="0.25">
      <c r="A142" s="354" t="s">
        <v>252</v>
      </c>
      <c r="B142" s="331"/>
      <c r="C142" s="331"/>
      <c r="D142" s="331"/>
      <c r="E142" s="331"/>
      <c r="F142" s="331"/>
      <c r="G142" s="331"/>
      <c r="H142" s="331"/>
      <c r="I142" s="331"/>
      <c r="J142" s="331"/>
      <c r="K142" s="331"/>
      <c r="L142" s="331"/>
      <c r="M142" s="331"/>
      <c r="N142" s="331"/>
      <c r="O142" s="331"/>
      <c r="P142" s="331"/>
      <c r="Q142" s="331"/>
      <c r="R142" s="331"/>
      <c r="S142" s="331"/>
      <c r="T142" s="331"/>
      <c r="U142" s="331"/>
      <c r="V142" s="331"/>
      <c r="W142" s="331"/>
      <c r="X142" s="331"/>
      <c r="Y142" s="307"/>
      <c r="Z142" s="307"/>
    </row>
    <row r="143" spans="1:53" ht="14.25" customHeight="1" x14ac:dyDescent="0.25">
      <c r="A143" s="333" t="s">
        <v>60</v>
      </c>
      <c r="B143" s="331"/>
      <c r="C143" s="331"/>
      <c r="D143" s="331"/>
      <c r="E143" s="331"/>
      <c r="F143" s="331"/>
      <c r="G143" s="331"/>
      <c r="H143" s="331"/>
      <c r="I143" s="331"/>
      <c r="J143" s="331"/>
      <c r="K143" s="331"/>
      <c r="L143" s="331"/>
      <c r="M143" s="331"/>
      <c r="N143" s="331"/>
      <c r="O143" s="331"/>
      <c r="P143" s="331"/>
      <c r="Q143" s="331"/>
      <c r="R143" s="331"/>
      <c r="S143" s="331"/>
      <c r="T143" s="331"/>
      <c r="U143" s="331"/>
      <c r="V143" s="331"/>
      <c r="W143" s="331"/>
      <c r="X143" s="331"/>
      <c r="Y143" s="308"/>
      <c r="Z143" s="308"/>
    </row>
    <row r="144" spans="1:53" ht="27" customHeight="1" x14ac:dyDescent="0.25">
      <c r="A144" s="54" t="s">
        <v>253</v>
      </c>
      <c r="B144" s="54" t="s">
        <v>254</v>
      </c>
      <c r="C144" s="31">
        <v>4301031191</v>
      </c>
      <c r="D144" s="321">
        <v>4680115880993</v>
      </c>
      <c r="E144" s="320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19"/>
      <c r="P144" s="319"/>
      <c r="Q144" s="319"/>
      <c r="R144" s="320"/>
      <c r="S144" s="34"/>
      <c r="T144" s="34"/>
      <c r="U144" s="35" t="s">
        <v>65</v>
      </c>
      <c r="V144" s="312">
        <v>100</v>
      </c>
      <c r="W144" s="313">
        <f t="shared" ref="W144:W151" si="7">IFERROR(IF(V144="",0,CEILING((V144/$H144),1)*$H144),"")</f>
        <v>100.80000000000001</v>
      </c>
      <c r="X144" s="36">
        <f>IFERROR(IF(W144=0,"",ROUNDUP(W144/H144,0)*0.00753),"")</f>
        <v>0.18071999999999999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4301031204</v>
      </c>
      <c r="D145" s="321">
        <v>4680115881761</v>
      </c>
      <c r="E145" s="320"/>
      <c r="F145" s="311">
        <v>0.7</v>
      </c>
      <c r="G145" s="32">
        <v>6</v>
      </c>
      <c r="H145" s="311">
        <v>4.2</v>
      </c>
      <c r="I145" s="311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19"/>
      <c r="P145" s="319"/>
      <c r="Q145" s="319"/>
      <c r="R145" s="320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4301031201</v>
      </c>
      <c r="D146" s="321">
        <v>4680115881563</v>
      </c>
      <c r="E146" s="320"/>
      <c r="F146" s="311">
        <v>0.7</v>
      </c>
      <c r="G146" s="32">
        <v>6</v>
      </c>
      <c r="H146" s="311">
        <v>4.2</v>
      </c>
      <c r="I146" s="311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3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19"/>
      <c r="P146" s="319"/>
      <c r="Q146" s="319"/>
      <c r="R146" s="320"/>
      <c r="S146" s="34"/>
      <c r="T146" s="34"/>
      <c r="U146" s="35" t="s">
        <v>65</v>
      </c>
      <c r="V146" s="312">
        <v>100</v>
      </c>
      <c r="W146" s="313">
        <f t="shared" si="7"/>
        <v>100.80000000000001</v>
      </c>
      <c r="X146" s="36">
        <f>IFERROR(IF(W146=0,"",ROUNDUP(W146/H146,0)*0.00753),"")</f>
        <v>0.18071999999999999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4301031199</v>
      </c>
      <c r="D147" s="321">
        <v>4680115880986</v>
      </c>
      <c r="E147" s="320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168</v>
      </c>
      <c r="L147" s="33" t="s">
        <v>64</v>
      </c>
      <c r="M147" s="32">
        <v>40</v>
      </c>
      <c r="N147" s="6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19"/>
      <c r="P147" s="319"/>
      <c r="Q147" s="319"/>
      <c r="R147" s="320"/>
      <c r="S147" s="34"/>
      <c r="T147" s="34"/>
      <c r="U147" s="35" t="s">
        <v>65</v>
      </c>
      <c r="V147" s="312">
        <v>105</v>
      </c>
      <c r="W147" s="313">
        <f t="shared" si="7"/>
        <v>105</v>
      </c>
      <c r="X147" s="36">
        <f>IFERROR(IF(W147=0,"",ROUNDUP(W147/H147,0)*0.00502),"")</f>
        <v>0.251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4301031190</v>
      </c>
      <c r="D148" s="321">
        <v>4680115880207</v>
      </c>
      <c r="E148" s="320"/>
      <c r="F148" s="311">
        <v>0.4</v>
      </c>
      <c r="G148" s="32">
        <v>6</v>
      </c>
      <c r="H148" s="311">
        <v>2.4</v>
      </c>
      <c r="I148" s="311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47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19"/>
      <c r="P148" s="319"/>
      <c r="Q148" s="319"/>
      <c r="R148" s="320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4301031205</v>
      </c>
      <c r="D149" s="321">
        <v>4680115881785</v>
      </c>
      <c r="E149" s="320"/>
      <c r="F149" s="311">
        <v>0.35</v>
      </c>
      <c r="G149" s="32">
        <v>6</v>
      </c>
      <c r="H149" s="311">
        <v>2.1</v>
      </c>
      <c r="I149" s="311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19"/>
      <c r="P149" s="319"/>
      <c r="Q149" s="319"/>
      <c r="R149" s="320"/>
      <c r="S149" s="34"/>
      <c r="T149" s="34"/>
      <c r="U149" s="35" t="s">
        <v>65</v>
      </c>
      <c r="V149" s="312">
        <v>70</v>
      </c>
      <c r="W149" s="313">
        <f t="shared" si="7"/>
        <v>71.400000000000006</v>
      </c>
      <c r="X149" s="36">
        <f>IFERROR(IF(W149=0,"",ROUNDUP(W149/H149,0)*0.00502),"")</f>
        <v>0.17068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4301031202</v>
      </c>
      <c r="D150" s="321">
        <v>4680115881679</v>
      </c>
      <c r="E150" s="320"/>
      <c r="F150" s="311">
        <v>0.35</v>
      </c>
      <c r="G150" s="32">
        <v>6</v>
      </c>
      <c r="H150" s="311">
        <v>2.1</v>
      </c>
      <c r="I150" s="311">
        <v>2.2000000000000002</v>
      </c>
      <c r="J150" s="32">
        <v>234</v>
      </c>
      <c r="K150" s="32" t="s">
        <v>168</v>
      </c>
      <c r="L150" s="33" t="s">
        <v>64</v>
      </c>
      <c r="M150" s="32">
        <v>40</v>
      </c>
      <c r="N150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19"/>
      <c r="P150" s="319"/>
      <c r="Q150" s="319"/>
      <c r="R150" s="320"/>
      <c r="S150" s="34"/>
      <c r="T150" s="34"/>
      <c r="U150" s="35" t="s">
        <v>65</v>
      </c>
      <c r="V150" s="312">
        <v>105</v>
      </c>
      <c r="W150" s="313">
        <f t="shared" si="7"/>
        <v>105</v>
      </c>
      <c r="X150" s="36">
        <f>IFERROR(IF(W150=0,"",ROUNDUP(W150/H150,0)*0.00502),"")</f>
        <v>0.251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267</v>
      </c>
      <c r="B151" s="54" t="s">
        <v>268</v>
      </c>
      <c r="C151" s="31">
        <v>4301031158</v>
      </c>
      <c r="D151" s="321">
        <v>4680115880191</v>
      </c>
      <c r="E151" s="320"/>
      <c r="F151" s="311">
        <v>0.4</v>
      </c>
      <c r="G151" s="32">
        <v>6</v>
      </c>
      <c r="H151" s="311">
        <v>2.4</v>
      </c>
      <c r="I151" s="311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3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19"/>
      <c r="P151" s="319"/>
      <c r="Q151" s="319"/>
      <c r="R151" s="320"/>
      <c r="S151" s="34"/>
      <c r="T151" s="34"/>
      <c r="U151" s="35" t="s">
        <v>65</v>
      </c>
      <c r="V151" s="312">
        <v>0</v>
      </c>
      <c r="W151" s="313">
        <f t="shared" si="7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x14ac:dyDescent="0.2">
      <c r="A152" s="330"/>
      <c r="B152" s="331"/>
      <c r="C152" s="331"/>
      <c r="D152" s="331"/>
      <c r="E152" s="331"/>
      <c r="F152" s="331"/>
      <c r="G152" s="331"/>
      <c r="H152" s="331"/>
      <c r="I152" s="331"/>
      <c r="J152" s="331"/>
      <c r="K152" s="331"/>
      <c r="L152" s="331"/>
      <c r="M152" s="332"/>
      <c r="N152" s="337" t="s">
        <v>66</v>
      </c>
      <c r="O152" s="338"/>
      <c r="P152" s="338"/>
      <c r="Q152" s="338"/>
      <c r="R152" s="338"/>
      <c r="S152" s="338"/>
      <c r="T152" s="339"/>
      <c r="U152" s="37" t="s">
        <v>67</v>
      </c>
      <c r="V152" s="314">
        <f>IFERROR(V144/H144,"0")+IFERROR(V145/H145,"0")+IFERROR(V146/H146,"0")+IFERROR(V147/H147,"0")+IFERROR(V148/H148,"0")+IFERROR(V149/H149,"0")+IFERROR(V150/H150,"0")+IFERROR(V151/H151,"0")</f>
        <v>180.95238095238096</v>
      </c>
      <c r="W152" s="314">
        <f>IFERROR(W144/H144,"0")+IFERROR(W145/H145,"0")+IFERROR(W146/H146,"0")+IFERROR(W147/H147,"0")+IFERROR(W148/H148,"0")+IFERROR(W149/H149,"0")+IFERROR(W150/H150,"0")+IFERROR(W151/H151,"0")</f>
        <v>182</v>
      </c>
      <c r="X152" s="314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>1.0341200000000002</v>
      </c>
      <c r="Y152" s="315"/>
      <c r="Z152" s="315"/>
    </row>
    <row r="153" spans="1:53" x14ac:dyDescent="0.2">
      <c r="A153" s="331"/>
      <c r="B153" s="331"/>
      <c r="C153" s="331"/>
      <c r="D153" s="331"/>
      <c r="E153" s="331"/>
      <c r="F153" s="331"/>
      <c r="G153" s="331"/>
      <c r="H153" s="331"/>
      <c r="I153" s="331"/>
      <c r="J153" s="331"/>
      <c r="K153" s="331"/>
      <c r="L153" s="331"/>
      <c r="M153" s="332"/>
      <c r="N153" s="337" t="s">
        <v>66</v>
      </c>
      <c r="O153" s="338"/>
      <c r="P153" s="338"/>
      <c r="Q153" s="338"/>
      <c r="R153" s="338"/>
      <c r="S153" s="338"/>
      <c r="T153" s="339"/>
      <c r="U153" s="37" t="s">
        <v>65</v>
      </c>
      <c r="V153" s="314">
        <f>IFERROR(SUM(V144:V151),"0")</f>
        <v>480</v>
      </c>
      <c r="W153" s="314">
        <f>IFERROR(SUM(W144:W151),"0")</f>
        <v>483</v>
      </c>
      <c r="X153" s="37"/>
      <c r="Y153" s="315"/>
      <c r="Z153" s="315"/>
    </row>
    <row r="154" spans="1:53" ht="16.5" customHeight="1" x14ac:dyDescent="0.25">
      <c r="A154" s="354" t="s">
        <v>269</v>
      </c>
      <c r="B154" s="331"/>
      <c r="C154" s="331"/>
      <c r="D154" s="331"/>
      <c r="E154" s="331"/>
      <c r="F154" s="331"/>
      <c r="G154" s="331"/>
      <c r="H154" s="331"/>
      <c r="I154" s="331"/>
      <c r="J154" s="331"/>
      <c r="K154" s="331"/>
      <c r="L154" s="331"/>
      <c r="M154" s="331"/>
      <c r="N154" s="331"/>
      <c r="O154" s="331"/>
      <c r="P154" s="331"/>
      <c r="Q154" s="331"/>
      <c r="R154" s="331"/>
      <c r="S154" s="331"/>
      <c r="T154" s="331"/>
      <c r="U154" s="331"/>
      <c r="V154" s="331"/>
      <c r="W154" s="331"/>
      <c r="X154" s="331"/>
      <c r="Y154" s="307"/>
      <c r="Z154" s="307"/>
    </row>
    <row r="155" spans="1:53" ht="14.25" customHeight="1" x14ac:dyDescent="0.25">
      <c r="A155" s="333" t="s">
        <v>103</v>
      </c>
      <c r="B155" s="331"/>
      <c r="C155" s="331"/>
      <c r="D155" s="331"/>
      <c r="E155" s="331"/>
      <c r="F155" s="331"/>
      <c r="G155" s="331"/>
      <c r="H155" s="331"/>
      <c r="I155" s="331"/>
      <c r="J155" s="331"/>
      <c r="K155" s="331"/>
      <c r="L155" s="331"/>
      <c r="M155" s="331"/>
      <c r="N155" s="331"/>
      <c r="O155" s="331"/>
      <c r="P155" s="331"/>
      <c r="Q155" s="331"/>
      <c r="R155" s="331"/>
      <c r="S155" s="331"/>
      <c r="T155" s="331"/>
      <c r="U155" s="331"/>
      <c r="V155" s="331"/>
      <c r="W155" s="331"/>
      <c r="X155" s="331"/>
      <c r="Y155" s="308"/>
      <c r="Z155" s="308"/>
    </row>
    <row r="156" spans="1:53" ht="16.5" customHeight="1" x14ac:dyDescent="0.25">
      <c r="A156" s="54" t="s">
        <v>270</v>
      </c>
      <c r="B156" s="54" t="s">
        <v>271</v>
      </c>
      <c r="C156" s="31">
        <v>4301011450</v>
      </c>
      <c r="D156" s="321">
        <v>4680115881402</v>
      </c>
      <c r="E156" s="320"/>
      <c r="F156" s="311">
        <v>1.35</v>
      </c>
      <c r="G156" s="32">
        <v>8</v>
      </c>
      <c r="H156" s="311">
        <v>10.8</v>
      </c>
      <c r="I156" s="311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3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19"/>
      <c r="P156" s="319"/>
      <c r="Q156" s="319"/>
      <c r="R156" s="320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272</v>
      </c>
      <c r="B157" s="54" t="s">
        <v>273</v>
      </c>
      <c r="C157" s="31">
        <v>4301011454</v>
      </c>
      <c r="D157" s="321">
        <v>4680115881396</v>
      </c>
      <c r="E157" s="320"/>
      <c r="F157" s="311">
        <v>0.45</v>
      </c>
      <c r="G157" s="32">
        <v>6</v>
      </c>
      <c r="H157" s="311">
        <v>2.7</v>
      </c>
      <c r="I157" s="311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6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19"/>
      <c r="P157" s="319"/>
      <c r="Q157" s="319"/>
      <c r="R157" s="320"/>
      <c r="S157" s="34"/>
      <c r="T157" s="34"/>
      <c r="U157" s="35" t="s">
        <v>65</v>
      </c>
      <c r="V157" s="312">
        <v>0</v>
      </c>
      <c r="W157" s="313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30"/>
      <c r="B158" s="331"/>
      <c r="C158" s="331"/>
      <c r="D158" s="331"/>
      <c r="E158" s="331"/>
      <c r="F158" s="331"/>
      <c r="G158" s="331"/>
      <c r="H158" s="331"/>
      <c r="I158" s="331"/>
      <c r="J158" s="331"/>
      <c r="K158" s="331"/>
      <c r="L158" s="331"/>
      <c r="M158" s="332"/>
      <c r="N158" s="337" t="s">
        <v>66</v>
      </c>
      <c r="O158" s="338"/>
      <c r="P158" s="338"/>
      <c r="Q158" s="338"/>
      <c r="R158" s="338"/>
      <c r="S158" s="338"/>
      <c r="T158" s="339"/>
      <c r="U158" s="37" t="s">
        <v>67</v>
      </c>
      <c r="V158" s="314">
        <f>IFERROR(V156/H156,"0")+IFERROR(V157/H157,"0")</f>
        <v>0</v>
      </c>
      <c r="W158" s="314">
        <f>IFERROR(W156/H156,"0")+IFERROR(W157/H157,"0")</f>
        <v>0</v>
      </c>
      <c r="X158" s="314">
        <f>IFERROR(IF(X156="",0,X156),"0")+IFERROR(IF(X157="",0,X157),"0")</f>
        <v>0</v>
      </c>
      <c r="Y158" s="315"/>
      <c r="Z158" s="315"/>
    </row>
    <row r="159" spans="1:53" x14ac:dyDescent="0.2">
      <c r="A159" s="331"/>
      <c r="B159" s="331"/>
      <c r="C159" s="331"/>
      <c r="D159" s="331"/>
      <c r="E159" s="331"/>
      <c r="F159" s="331"/>
      <c r="G159" s="331"/>
      <c r="H159" s="331"/>
      <c r="I159" s="331"/>
      <c r="J159" s="331"/>
      <c r="K159" s="331"/>
      <c r="L159" s="331"/>
      <c r="M159" s="332"/>
      <c r="N159" s="337" t="s">
        <v>66</v>
      </c>
      <c r="O159" s="338"/>
      <c r="P159" s="338"/>
      <c r="Q159" s="338"/>
      <c r="R159" s="338"/>
      <c r="S159" s="338"/>
      <c r="T159" s="339"/>
      <c r="U159" s="37" t="s">
        <v>65</v>
      </c>
      <c r="V159" s="314">
        <f>IFERROR(SUM(V156:V157),"0")</f>
        <v>0</v>
      </c>
      <c r="W159" s="314">
        <f>IFERROR(SUM(W156:W157),"0")</f>
        <v>0</v>
      </c>
      <c r="X159" s="37"/>
      <c r="Y159" s="315"/>
      <c r="Z159" s="315"/>
    </row>
    <row r="160" spans="1:53" ht="14.25" customHeight="1" x14ac:dyDescent="0.25">
      <c r="A160" s="333" t="s">
        <v>95</v>
      </c>
      <c r="B160" s="331"/>
      <c r="C160" s="331"/>
      <c r="D160" s="331"/>
      <c r="E160" s="331"/>
      <c r="F160" s="331"/>
      <c r="G160" s="331"/>
      <c r="H160" s="331"/>
      <c r="I160" s="331"/>
      <c r="J160" s="331"/>
      <c r="K160" s="331"/>
      <c r="L160" s="331"/>
      <c r="M160" s="331"/>
      <c r="N160" s="331"/>
      <c r="O160" s="331"/>
      <c r="P160" s="331"/>
      <c r="Q160" s="331"/>
      <c r="R160" s="331"/>
      <c r="S160" s="331"/>
      <c r="T160" s="331"/>
      <c r="U160" s="331"/>
      <c r="V160" s="331"/>
      <c r="W160" s="331"/>
      <c r="X160" s="331"/>
      <c r="Y160" s="308"/>
      <c r="Z160" s="308"/>
    </row>
    <row r="161" spans="1:53" ht="16.5" customHeight="1" x14ac:dyDescent="0.25">
      <c r="A161" s="54" t="s">
        <v>274</v>
      </c>
      <c r="B161" s="54" t="s">
        <v>275</v>
      </c>
      <c r="C161" s="31">
        <v>4301020262</v>
      </c>
      <c r="D161" s="321">
        <v>4680115882935</v>
      </c>
      <c r="E161" s="320"/>
      <c r="F161" s="311">
        <v>1.35</v>
      </c>
      <c r="G161" s="32">
        <v>8</v>
      </c>
      <c r="H161" s="311">
        <v>10.8</v>
      </c>
      <c r="I161" s="311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650" t="s">
        <v>276</v>
      </c>
      <c r="O161" s="319"/>
      <c r="P161" s="319"/>
      <c r="Q161" s="319"/>
      <c r="R161" s="320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277</v>
      </c>
      <c r="B162" s="54" t="s">
        <v>278</v>
      </c>
      <c r="C162" s="31">
        <v>4301020220</v>
      </c>
      <c r="D162" s="321">
        <v>4680115880764</v>
      </c>
      <c r="E162" s="320"/>
      <c r="F162" s="311">
        <v>0.35</v>
      </c>
      <c r="G162" s="32">
        <v>6</v>
      </c>
      <c r="H162" s="311">
        <v>2.1</v>
      </c>
      <c r="I162" s="311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4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19"/>
      <c r="P162" s="319"/>
      <c r="Q162" s="319"/>
      <c r="R162" s="320"/>
      <c r="S162" s="34"/>
      <c r="T162" s="34"/>
      <c r="U162" s="35" t="s">
        <v>65</v>
      </c>
      <c r="V162" s="312">
        <v>0</v>
      </c>
      <c r="W162" s="31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30"/>
      <c r="B163" s="331"/>
      <c r="C163" s="331"/>
      <c r="D163" s="331"/>
      <c r="E163" s="331"/>
      <c r="F163" s="331"/>
      <c r="G163" s="331"/>
      <c r="H163" s="331"/>
      <c r="I163" s="331"/>
      <c r="J163" s="331"/>
      <c r="K163" s="331"/>
      <c r="L163" s="331"/>
      <c r="M163" s="332"/>
      <c r="N163" s="337" t="s">
        <v>66</v>
      </c>
      <c r="O163" s="338"/>
      <c r="P163" s="338"/>
      <c r="Q163" s="338"/>
      <c r="R163" s="338"/>
      <c r="S163" s="338"/>
      <c r="T163" s="339"/>
      <c r="U163" s="37" t="s">
        <v>67</v>
      </c>
      <c r="V163" s="314">
        <f>IFERROR(V161/H161,"0")+IFERROR(V162/H162,"0")</f>
        <v>0</v>
      </c>
      <c r="W163" s="314">
        <f>IFERROR(W161/H161,"0")+IFERROR(W162/H162,"0")</f>
        <v>0</v>
      </c>
      <c r="X163" s="314">
        <f>IFERROR(IF(X161="",0,X161),"0")+IFERROR(IF(X162="",0,X162),"0")</f>
        <v>0</v>
      </c>
      <c r="Y163" s="315"/>
      <c r="Z163" s="315"/>
    </row>
    <row r="164" spans="1:53" x14ac:dyDescent="0.2">
      <c r="A164" s="331"/>
      <c r="B164" s="331"/>
      <c r="C164" s="331"/>
      <c r="D164" s="331"/>
      <c r="E164" s="331"/>
      <c r="F164" s="331"/>
      <c r="G164" s="331"/>
      <c r="H164" s="331"/>
      <c r="I164" s="331"/>
      <c r="J164" s="331"/>
      <c r="K164" s="331"/>
      <c r="L164" s="331"/>
      <c r="M164" s="332"/>
      <c r="N164" s="337" t="s">
        <v>66</v>
      </c>
      <c r="O164" s="338"/>
      <c r="P164" s="338"/>
      <c r="Q164" s="338"/>
      <c r="R164" s="338"/>
      <c r="S164" s="338"/>
      <c r="T164" s="339"/>
      <c r="U164" s="37" t="s">
        <v>65</v>
      </c>
      <c r="V164" s="314">
        <f>IFERROR(SUM(V161:V162),"0")</f>
        <v>0</v>
      </c>
      <c r="W164" s="314">
        <f>IFERROR(SUM(W161:W162),"0")</f>
        <v>0</v>
      </c>
      <c r="X164" s="37"/>
      <c r="Y164" s="315"/>
      <c r="Z164" s="315"/>
    </row>
    <row r="165" spans="1:53" ht="14.25" customHeight="1" x14ac:dyDescent="0.25">
      <c r="A165" s="333" t="s">
        <v>60</v>
      </c>
      <c r="B165" s="331"/>
      <c r="C165" s="331"/>
      <c r="D165" s="331"/>
      <c r="E165" s="331"/>
      <c r="F165" s="331"/>
      <c r="G165" s="331"/>
      <c r="H165" s="331"/>
      <c r="I165" s="331"/>
      <c r="J165" s="331"/>
      <c r="K165" s="331"/>
      <c r="L165" s="331"/>
      <c r="M165" s="331"/>
      <c r="N165" s="331"/>
      <c r="O165" s="331"/>
      <c r="P165" s="331"/>
      <c r="Q165" s="331"/>
      <c r="R165" s="331"/>
      <c r="S165" s="331"/>
      <c r="T165" s="331"/>
      <c r="U165" s="331"/>
      <c r="V165" s="331"/>
      <c r="W165" s="331"/>
      <c r="X165" s="331"/>
      <c r="Y165" s="308"/>
      <c r="Z165" s="308"/>
    </row>
    <row r="166" spans="1:53" ht="27" customHeight="1" x14ac:dyDescent="0.25">
      <c r="A166" s="54" t="s">
        <v>279</v>
      </c>
      <c r="B166" s="54" t="s">
        <v>280</v>
      </c>
      <c r="C166" s="31">
        <v>4301031224</v>
      </c>
      <c r="D166" s="321">
        <v>4680115882683</v>
      </c>
      <c r="E166" s="320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19"/>
      <c r="P166" s="319"/>
      <c r="Q166" s="319"/>
      <c r="R166" s="320"/>
      <c r="S166" s="34"/>
      <c r="T166" s="34"/>
      <c r="U166" s="35" t="s">
        <v>65</v>
      </c>
      <c r="V166" s="312">
        <v>100</v>
      </c>
      <c r="W166" s="313">
        <f>IFERROR(IF(V166="",0,CEILING((V166/$H166),1)*$H166),"")</f>
        <v>102.60000000000001</v>
      </c>
      <c r="X166" s="36">
        <f>IFERROR(IF(W166=0,"",ROUNDUP(W166/H166,0)*0.00937),"")</f>
        <v>0.17802999999999999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4301031230</v>
      </c>
      <c r="D167" s="321">
        <v>4680115882690</v>
      </c>
      <c r="E167" s="320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19"/>
      <c r="P167" s="319"/>
      <c r="Q167" s="319"/>
      <c r="R167" s="320"/>
      <c r="S167" s="34"/>
      <c r="T167" s="34"/>
      <c r="U167" s="35" t="s">
        <v>65</v>
      </c>
      <c r="V167" s="312">
        <v>100</v>
      </c>
      <c r="W167" s="313">
        <f>IFERROR(IF(V167="",0,CEILING((V167/$H167),1)*$H167),"")</f>
        <v>102.60000000000001</v>
      </c>
      <c r="X167" s="36">
        <f>IFERROR(IF(W167=0,"",ROUNDUP(W167/H167,0)*0.00937),"")</f>
        <v>0.17802999999999999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4301031220</v>
      </c>
      <c r="D168" s="321">
        <v>4680115882669</v>
      </c>
      <c r="E168" s="320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19"/>
      <c r="P168" s="319"/>
      <c r="Q168" s="319"/>
      <c r="R168" s="320"/>
      <c r="S168" s="34"/>
      <c r="T168" s="34"/>
      <c r="U168" s="35" t="s">
        <v>65</v>
      </c>
      <c r="V168" s="312">
        <v>150</v>
      </c>
      <c r="W168" s="313">
        <f>IFERROR(IF(V168="",0,CEILING((V168/$H168),1)*$H168),"")</f>
        <v>151.20000000000002</v>
      </c>
      <c r="X168" s="36">
        <f>IFERROR(IF(W168=0,"",ROUNDUP(W168/H168,0)*0.00937),"")</f>
        <v>0.26235999999999998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285</v>
      </c>
      <c r="B169" s="54" t="s">
        <v>286</v>
      </c>
      <c r="C169" s="31">
        <v>4301031221</v>
      </c>
      <c r="D169" s="321">
        <v>4680115882676</v>
      </c>
      <c r="E169" s="320"/>
      <c r="F169" s="311">
        <v>0.9</v>
      </c>
      <c r="G169" s="32">
        <v>6</v>
      </c>
      <c r="H169" s="311">
        <v>5.4</v>
      </c>
      <c r="I169" s="311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19"/>
      <c r="P169" s="319"/>
      <c r="Q169" s="319"/>
      <c r="R169" s="320"/>
      <c r="S169" s="34"/>
      <c r="T169" s="34"/>
      <c r="U169" s="35" t="s">
        <v>65</v>
      </c>
      <c r="V169" s="312">
        <v>100</v>
      </c>
      <c r="W169" s="313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x14ac:dyDescent="0.2">
      <c r="A170" s="330"/>
      <c r="B170" s="331"/>
      <c r="C170" s="331"/>
      <c r="D170" s="331"/>
      <c r="E170" s="331"/>
      <c r="F170" s="331"/>
      <c r="G170" s="331"/>
      <c r="H170" s="331"/>
      <c r="I170" s="331"/>
      <c r="J170" s="331"/>
      <c r="K170" s="331"/>
      <c r="L170" s="331"/>
      <c r="M170" s="332"/>
      <c r="N170" s="337" t="s">
        <v>66</v>
      </c>
      <c r="O170" s="338"/>
      <c r="P170" s="338"/>
      <c r="Q170" s="338"/>
      <c r="R170" s="338"/>
      <c r="S170" s="338"/>
      <c r="T170" s="339"/>
      <c r="U170" s="37" t="s">
        <v>67</v>
      </c>
      <c r="V170" s="314">
        <f>IFERROR(V166/H166,"0")+IFERROR(V167/H167,"0")+IFERROR(V168/H168,"0")+IFERROR(V169/H169,"0")</f>
        <v>83.333333333333329</v>
      </c>
      <c r="W170" s="314">
        <f>IFERROR(W166/H166,"0")+IFERROR(W167/H167,"0")+IFERROR(W168/H168,"0")+IFERROR(W169/H169,"0")</f>
        <v>85</v>
      </c>
      <c r="X170" s="314">
        <f>IFERROR(IF(X166="",0,X166),"0")+IFERROR(IF(X167="",0,X167),"0")+IFERROR(IF(X168="",0,X168),"0")+IFERROR(IF(X169="",0,X169),"0")</f>
        <v>0.79644999999999999</v>
      </c>
      <c r="Y170" s="315"/>
      <c r="Z170" s="315"/>
    </row>
    <row r="171" spans="1:53" x14ac:dyDescent="0.2">
      <c r="A171" s="331"/>
      <c r="B171" s="331"/>
      <c r="C171" s="331"/>
      <c r="D171" s="331"/>
      <c r="E171" s="331"/>
      <c r="F171" s="331"/>
      <c r="G171" s="331"/>
      <c r="H171" s="331"/>
      <c r="I171" s="331"/>
      <c r="J171" s="331"/>
      <c r="K171" s="331"/>
      <c r="L171" s="331"/>
      <c r="M171" s="332"/>
      <c r="N171" s="337" t="s">
        <v>66</v>
      </c>
      <c r="O171" s="338"/>
      <c r="P171" s="338"/>
      <c r="Q171" s="338"/>
      <c r="R171" s="338"/>
      <c r="S171" s="338"/>
      <c r="T171" s="339"/>
      <c r="U171" s="37" t="s">
        <v>65</v>
      </c>
      <c r="V171" s="314">
        <f>IFERROR(SUM(V166:V169),"0")</f>
        <v>450</v>
      </c>
      <c r="W171" s="314">
        <f>IFERROR(SUM(W166:W169),"0")</f>
        <v>459.00000000000006</v>
      </c>
      <c r="X171" s="37"/>
      <c r="Y171" s="315"/>
      <c r="Z171" s="315"/>
    </row>
    <row r="172" spans="1:53" ht="14.25" customHeight="1" x14ac:dyDescent="0.25">
      <c r="A172" s="333" t="s">
        <v>68</v>
      </c>
      <c r="B172" s="331"/>
      <c r="C172" s="331"/>
      <c r="D172" s="331"/>
      <c r="E172" s="331"/>
      <c r="F172" s="331"/>
      <c r="G172" s="331"/>
      <c r="H172" s="331"/>
      <c r="I172" s="331"/>
      <c r="J172" s="331"/>
      <c r="K172" s="331"/>
      <c r="L172" s="331"/>
      <c r="M172" s="331"/>
      <c r="N172" s="331"/>
      <c r="O172" s="331"/>
      <c r="P172" s="331"/>
      <c r="Q172" s="331"/>
      <c r="R172" s="331"/>
      <c r="S172" s="331"/>
      <c r="T172" s="331"/>
      <c r="U172" s="331"/>
      <c r="V172" s="331"/>
      <c r="W172" s="331"/>
      <c r="X172" s="331"/>
      <c r="Y172" s="308"/>
      <c r="Z172" s="308"/>
    </row>
    <row r="173" spans="1:53" ht="27" customHeight="1" x14ac:dyDescent="0.25">
      <c r="A173" s="54" t="s">
        <v>287</v>
      </c>
      <c r="B173" s="54" t="s">
        <v>288</v>
      </c>
      <c r="C173" s="31">
        <v>4301051409</v>
      </c>
      <c r="D173" s="321">
        <v>4680115881556</v>
      </c>
      <c r="E173" s="320"/>
      <c r="F173" s="311">
        <v>1</v>
      </c>
      <c r="G173" s="32">
        <v>4</v>
      </c>
      <c r="H173" s="311">
        <v>4</v>
      </c>
      <c r="I173" s="311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59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19"/>
      <c r="P173" s="319"/>
      <c r="Q173" s="319"/>
      <c r="R173" s="320"/>
      <c r="S173" s="34"/>
      <c r="T173" s="34"/>
      <c r="U173" s="35" t="s">
        <v>65</v>
      </c>
      <c r="V173" s="312">
        <v>0</v>
      </c>
      <c r="W173" s="313">
        <f t="shared" ref="W173:W189" si="8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4301051538</v>
      </c>
      <c r="D174" s="321">
        <v>4680115880573</v>
      </c>
      <c r="E174" s="320"/>
      <c r="F174" s="311">
        <v>1.45</v>
      </c>
      <c r="G174" s="32">
        <v>6</v>
      </c>
      <c r="H174" s="311">
        <v>8.6999999999999993</v>
      </c>
      <c r="I174" s="311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489" t="s">
        <v>291</v>
      </c>
      <c r="O174" s="319"/>
      <c r="P174" s="319"/>
      <c r="Q174" s="319"/>
      <c r="R174" s="320"/>
      <c r="S174" s="34"/>
      <c r="T174" s="34"/>
      <c r="U174" s="35" t="s">
        <v>65</v>
      </c>
      <c r="V174" s="312">
        <v>200</v>
      </c>
      <c r="W174" s="313">
        <f t="shared" si="8"/>
        <v>200.1</v>
      </c>
      <c r="X174" s="36">
        <f>IFERROR(IF(W174=0,"",ROUNDUP(W174/H174,0)*0.02175),"")</f>
        <v>0.50024999999999997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4301051408</v>
      </c>
      <c r="D175" s="321">
        <v>4680115881594</v>
      </c>
      <c r="E175" s="320"/>
      <c r="F175" s="311">
        <v>1.35</v>
      </c>
      <c r="G175" s="32">
        <v>6</v>
      </c>
      <c r="H175" s="311">
        <v>8.1</v>
      </c>
      <c r="I175" s="311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6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19"/>
      <c r="P175" s="319"/>
      <c r="Q175" s="319"/>
      <c r="R175" s="320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294</v>
      </c>
      <c r="B176" s="54" t="s">
        <v>295</v>
      </c>
      <c r="C176" s="31">
        <v>4301051505</v>
      </c>
      <c r="D176" s="321">
        <v>4680115881587</v>
      </c>
      <c r="E176" s="320"/>
      <c r="F176" s="311">
        <v>1</v>
      </c>
      <c r="G176" s="32">
        <v>4</v>
      </c>
      <c r="H176" s="311">
        <v>4</v>
      </c>
      <c r="I176" s="311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583" t="s">
        <v>296</v>
      </c>
      <c r="O176" s="319"/>
      <c r="P176" s="319"/>
      <c r="Q176" s="319"/>
      <c r="R176" s="320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297</v>
      </c>
      <c r="B177" s="54" t="s">
        <v>298</v>
      </c>
      <c r="C177" s="31">
        <v>4301051380</v>
      </c>
      <c r="D177" s="321">
        <v>4680115880962</v>
      </c>
      <c r="E177" s="320"/>
      <c r="F177" s="311">
        <v>1.3</v>
      </c>
      <c r="G177" s="32">
        <v>6</v>
      </c>
      <c r="H177" s="311">
        <v>7.8</v>
      </c>
      <c r="I177" s="311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4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19"/>
      <c r="P177" s="319"/>
      <c r="Q177" s="319"/>
      <c r="R177" s="320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4301051411</v>
      </c>
      <c r="D178" s="321">
        <v>4680115881617</v>
      </c>
      <c r="E178" s="320"/>
      <c r="F178" s="311">
        <v>1.35</v>
      </c>
      <c r="G178" s="32">
        <v>6</v>
      </c>
      <c r="H178" s="311">
        <v>8.1</v>
      </c>
      <c r="I178" s="311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6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19"/>
      <c r="P178" s="319"/>
      <c r="Q178" s="319"/>
      <c r="R178" s="320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4301051487</v>
      </c>
      <c r="D179" s="321">
        <v>4680115881228</v>
      </c>
      <c r="E179" s="320"/>
      <c r="F179" s="311">
        <v>0.4</v>
      </c>
      <c r="G179" s="32">
        <v>6</v>
      </c>
      <c r="H179" s="311">
        <v>2.4</v>
      </c>
      <c r="I179" s="311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475" t="s">
        <v>303</v>
      </c>
      <c r="O179" s="319"/>
      <c r="P179" s="319"/>
      <c r="Q179" s="319"/>
      <c r="R179" s="320"/>
      <c r="S179" s="34"/>
      <c r="T179" s="34"/>
      <c r="U179" s="35" t="s">
        <v>65</v>
      </c>
      <c r="V179" s="312">
        <v>400</v>
      </c>
      <c r="W179" s="313">
        <f t="shared" si="8"/>
        <v>400.8</v>
      </c>
      <c r="X179" s="36">
        <f>IFERROR(IF(W179=0,"",ROUNDUP(W179/H179,0)*0.00753),"")</f>
        <v>1.2575100000000001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4301051506</v>
      </c>
      <c r="D180" s="321">
        <v>4680115881037</v>
      </c>
      <c r="E180" s="320"/>
      <c r="F180" s="311">
        <v>0.84</v>
      </c>
      <c r="G180" s="32">
        <v>4</v>
      </c>
      <c r="H180" s="311">
        <v>3.36</v>
      </c>
      <c r="I180" s="311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342" t="s">
        <v>306</v>
      </c>
      <c r="O180" s="319"/>
      <c r="P180" s="319"/>
      <c r="Q180" s="319"/>
      <c r="R180" s="320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4301051384</v>
      </c>
      <c r="D181" s="321">
        <v>4680115881211</v>
      </c>
      <c r="E181" s="320"/>
      <c r="F181" s="311">
        <v>0.4</v>
      </c>
      <c r="G181" s="32">
        <v>6</v>
      </c>
      <c r="H181" s="311">
        <v>2.4</v>
      </c>
      <c r="I181" s="311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6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19"/>
      <c r="P181" s="319"/>
      <c r="Q181" s="319"/>
      <c r="R181" s="320"/>
      <c r="S181" s="34"/>
      <c r="T181" s="34"/>
      <c r="U181" s="35" t="s">
        <v>65</v>
      </c>
      <c r="V181" s="312">
        <v>480</v>
      </c>
      <c r="W181" s="313">
        <f t="shared" si="8"/>
        <v>480</v>
      </c>
      <c r="X181" s="36">
        <f>IFERROR(IF(W181=0,"",ROUNDUP(W181/H181,0)*0.00753),"")</f>
        <v>1.506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4301051378</v>
      </c>
      <c r="D182" s="321">
        <v>4680115881020</v>
      </c>
      <c r="E182" s="320"/>
      <c r="F182" s="311">
        <v>0.84</v>
      </c>
      <c r="G182" s="32">
        <v>4</v>
      </c>
      <c r="H182" s="311">
        <v>3.36</v>
      </c>
      <c r="I182" s="311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3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19"/>
      <c r="P182" s="319"/>
      <c r="Q182" s="319"/>
      <c r="R182" s="320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4301051407</v>
      </c>
      <c r="D183" s="321">
        <v>4680115882195</v>
      </c>
      <c r="E183" s="320"/>
      <c r="F183" s="311">
        <v>0.4</v>
      </c>
      <c r="G183" s="32">
        <v>6</v>
      </c>
      <c r="H183" s="311">
        <v>2.4</v>
      </c>
      <c r="I183" s="311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4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19"/>
      <c r="P183" s="319"/>
      <c r="Q183" s="319"/>
      <c r="R183" s="320"/>
      <c r="S183" s="34"/>
      <c r="T183" s="34"/>
      <c r="U183" s="35" t="s">
        <v>65</v>
      </c>
      <c r="V183" s="312">
        <v>200</v>
      </c>
      <c r="W183" s="313">
        <f t="shared" si="8"/>
        <v>201.6</v>
      </c>
      <c r="X183" s="36">
        <f t="shared" ref="X183:X189" si="9">IFERROR(IF(W183=0,"",ROUNDUP(W183/H183,0)*0.00753),"")</f>
        <v>0.63251999999999997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4301051479</v>
      </c>
      <c r="D184" s="321">
        <v>4680115882607</v>
      </c>
      <c r="E184" s="320"/>
      <c r="F184" s="311">
        <v>0.3</v>
      </c>
      <c r="G184" s="32">
        <v>6</v>
      </c>
      <c r="H184" s="311">
        <v>1.8</v>
      </c>
      <c r="I184" s="311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19"/>
      <c r="P184" s="319"/>
      <c r="Q184" s="319"/>
      <c r="R184" s="320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4301051468</v>
      </c>
      <c r="D185" s="321">
        <v>4680115880092</v>
      </c>
      <c r="E185" s="320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19"/>
      <c r="P185" s="319"/>
      <c r="Q185" s="319"/>
      <c r="R185" s="320"/>
      <c r="S185" s="34"/>
      <c r="T185" s="34"/>
      <c r="U185" s="35" t="s">
        <v>65</v>
      </c>
      <c r="V185" s="312">
        <v>440</v>
      </c>
      <c r="W185" s="313">
        <f t="shared" si="8"/>
        <v>441.59999999999997</v>
      </c>
      <c r="X185" s="36">
        <f t="shared" si="9"/>
        <v>1.3855200000000001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317</v>
      </c>
      <c r="B186" s="54" t="s">
        <v>318</v>
      </c>
      <c r="C186" s="31">
        <v>4301051469</v>
      </c>
      <c r="D186" s="321">
        <v>4680115880221</v>
      </c>
      <c r="E186" s="320"/>
      <c r="F186" s="311">
        <v>0.4</v>
      </c>
      <c r="G186" s="32">
        <v>6</v>
      </c>
      <c r="H186" s="311">
        <v>2.4</v>
      </c>
      <c r="I186" s="311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6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19"/>
      <c r="P186" s="319"/>
      <c r="Q186" s="319"/>
      <c r="R186" s="320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4301051523</v>
      </c>
      <c r="D187" s="321">
        <v>4680115882942</v>
      </c>
      <c r="E187" s="320"/>
      <c r="F187" s="311">
        <v>0.3</v>
      </c>
      <c r="G187" s="32">
        <v>6</v>
      </c>
      <c r="H187" s="311">
        <v>1.8</v>
      </c>
      <c r="I187" s="311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4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19"/>
      <c r="P187" s="319"/>
      <c r="Q187" s="319"/>
      <c r="R187" s="320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321</v>
      </c>
      <c r="B188" s="54" t="s">
        <v>322</v>
      </c>
      <c r="C188" s="31">
        <v>4301051326</v>
      </c>
      <c r="D188" s="321">
        <v>4680115880504</v>
      </c>
      <c r="E188" s="320"/>
      <c r="F188" s="311">
        <v>0.4</v>
      </c>
      <c r="G188" s="32">
        <v>6</v>
      </c>
      <c r="H188" s="311">
        <v>2.4</v>
      </c>
      <c r="I188" s="311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19"/>
      <c r="P188" s="319"/>
      <c r="Q188" s="319"/>
      <c r="R188" s="320"/>
      <c r="S188" s="34"/>
      <c r="T188" s="34"/>
      <c r="U188" s="35" t="s">
        <v>65</v>
      </c>
      <c r="V188" s="312">
        <v>80</v>
      </c>
      <c r="W188" s="313">
        <f t="shared" si="8"/>
        <v>81.599999999999994</v>
      </c>
      <c r="X188" s="36">
        <f t="shared" si="9"/>
        <v>0.25602000000000003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323</v>
      </c>
      <c r="B189" s="54" t="s">
        <v>324</v>
      </c>
      <c r="C189" s="31">
        <v>4301051410</v>
      </c>
      <c r="D189" s="321">
        <v>4680115882164</v>
      </c>
      <c r="E189" s="320"/>
      <c r="F189" s="311">
        <v>0.4</v>
      </c>
      <c r="G189" s="32">
        <v>6</v>
      </c>
      <c r="H189" s="311">
        <v>2.4</v>
      </c>
      <c r="I189" s="311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3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19"/>
      <c r="P189" s="319"/>
      <c r="Q189" s="319"/>
      <c r="R189" s="320"/>
      <c r="S189" s="34"/>
      <c r="T189" s="34"/>
      <c r="U189" s="35" t="s">
        <v>65</v>
      </c>
      <c r="V189" s="312">
        <v>160</v>
      </c>
      <c r="W189" s="313">
        <f t="shared" si="8"/>
        <v>160.79999999999998</v>
      </c>
      <c r="X189" s="36">
        <f t="shared" si="9"/>
        <v>0.50451000000000001</v>
      </c>
      <c r="Y189" s="56"/>
      <c r="Z189" s="57"/>
      <c r="AD189" s="58"/>
      <c r="BA189" s="163" t="s">
        <v>1</v>
      </c>
    </row>
    <row r="190" spans="1:53" x14ac:dyDescent="0.2">
      <c r="A190" s="330"/>
      <c r="B190" s="331"/>
      <c r="C190" s="331"/>
      <c r="D190" s="331"/>
      <c r="E190" s="331"/>
      <c r="F190" s="331"/>
      <c r="G190" s="331"/>
      <c r="H190" s="331"/>
      <c r="I190" s="331"/>
      <c r="J190" s="331"/>
      <c r="K190" s="331"/>
      <c r="L190" s="331"/>
      <c r="M190" s="332"/>
      <c r="N190" s="337" t="s">
        <v>66</v>
      </c>
      <c r="O190" s="338"/>
      <c r="P190" s="338"/>
      <c r="Q190" s="338"/>
      <c r="R190" s="338"/>
      <c r="S190" s="338"/>
      <c r="T190" s="339"/>
      <c r="U190" s="37" t="s">
        <v>67</v>
      </c>
      <c r="V190" s="31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756.32183908045988</v>
      </c>
      <c r="W190" s="31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759</v>
      </c>
      <c r="X190" s="31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6.0423300000000006</v>
      </c>
      <c r="Y190" s="315"/>
      <c r="Z190" s="315"/>
    </row>
    <row r="191" spans="1:53" x14ac:dyDescent="0.2">
      <c r="A191" s="331"/>
      <c r="B191" s="331"/>
      <c r="C191" s="331"/>
      <c r="D191" s="331"/>
      <c r="E191" s="331"/>
      <c r="F191" s="331"/>
      <c r="G191" s="331"/>
      <c r="H191" s="331"/>
      <c r="I191" s="331"/>
      <c r="J191" s="331"/>
      <c r="K191" s="331"/>
      <c r="L191" s="331"/>
      <c r="M191" s="332"/>
      <c r="N191" s="337" t="s">
        <v>66</v>
      </c>
      <c r="O191" s="338"/>
      <c r="P191" s="338"/>
      <c r="Q191" s="338"/>
      <c r="R191" s="338"/>
      <c r="S191" s="338"/>
      <c r="T191" s="339"/>
      <c r="U191" s="37" t="s">
        <v>65</v>
      </c>
      <c r="V191" s="314">
        <f>IFERROR(SUM(V173:V189),"0")</f>
        <v>1960</v>
      </c>
      <c r="W191" s="314">
        <f>IFERROR(SUM(W173:W189),"0")</f>
        <v>1966.4999999999998</v>
      </c>
      <c r="X191" s="37"/>
      <c r="Y191" s="315"/>
      <c r="Z191" s="315"/>
    </row>
    <row r="192" spans="1:53" ht="14.25" customHeight="1" x14ac:dyDescent="0.25">
      <c r="A192" s="333" t="s">
        <v>223</v>
      </c>
      <c r="B192" s="331"/>
      <c r="C192" s="331"/>
      <c r="D192" s="331"/>
      <c r="E192" s="331"/>
      <c r="F192" s="331"/>
      <c r="G192" s="331"/>
      <c r="H192" s="331"/>
      <c r="I192" s="331"/>
      <c r="J192" s="331"/>
      <c r="K192" s="331"/>
      <c r="L192" s="331"/>
      <c r="M192" s="331"/>
      <c r="N192" s="331"/>
      <c r="O192" s="331"/>
      <c r="P192" s="331"/>
      <c r="Q192" s="331"/>
      <c r="R192" s="331"/>
      <c r="S192" s="331"/>
      <c r="T192" s="331"/>
      <c r="U192" s="331"/>
      <c r="V192" s="331"/>
      <c r="W192" s="331"/>
      <c r="X192" s="331"/>
      <c r="Y192" s="308"/>
      <c r="Z192" s="308"/>
    </row>
    <row r="193" spans="1:53" ht="16.5" customHeight="1" x14ac:dyDescent="0.25">
      <c r="A193" s="54" t="s">
        <v>325</v>
      </c>
      <c r="B193" s="54" t="s">
        <v>326</v>
      </c>
      <c r="C193" s="31">
        <v>4301060338</v>
      </c>
      <c r="D193" s="321">
        <v>4680115880801</v>
      </c>
      <c r="E193" s="320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3" s="319"/>
      <c r="P193" s="319"/>
      <c r="Q193" s="319"/>
      <c r="R193" s="320"/>
      <c r="S193" s="34"/>
      <c r="T193" s="34"/>
      <c r="U193" s="35" t="s">
        <v>65</v>
      </c>
      <c r="V193" s="312">
        <v>24</v>
      </c>
      <c r="W193" s="313">
        <f>IFERROR(IF(V193="",0,CEILING((V193/$H193),1)*$H193),"")</f>
        <v>24</v>
      </c>
      <c r="X193" s="36">
        <f>IFERROR(IF(W193=0,"",ROUNDUP(W193/H193,0)*0.00753),"")</f>
        <v>7.5300000000000006E-2</v>
      </c>
      <c r="Y193" s="56"/>
      <c r="Z193" s="57"/>
      <c r="AD193" s="58"/>
      <c r="BA193" s="164" t="s">
        <v>1</v>
      </c>
    </row>
    <row r="194" spans="1:53" ht="27" customHeight="1" x14ac:dyDescent="0.25">
      <c r="A194" s="54" t="s">
        <v>327</v>
      </c>
      <c r="B194" s="54" t="s">
        <v>328</v>
      </c>
      <c r="C194" s="31">
        <v>4301060339</v>
      </c>
      <c r="D194" s="321">
        <v>4680115880818</v>
      </c>
      <c r="E194" s="320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4" s="319"/>
      <c r="P194" s="319"/>
      <c r="Q194" s="319"/>
      <c r="R194" s="320"/>
      <c r="S194" s="34"/>
      <c r="T194" s="34"/>
      <c r="U194" s="35" t="s">
        <v>65</v>
      </c>
      <c r="V194" s="312">
        <v>28</v>
      </c>
      <c r="W194" s="313">
        <f>IFERROR(IF(V194="",0,CEILING((V194/$H194),1)*$H194),"")</f>
        <v>28.799999999999997</v>
      </c>
      <c r="X194" s="36">
        <f>IFERROR(IF(W194=0,"",ROUNDUP(W194/H194,0)*0.00753),"")</f>
        <v>9.0359999999999996E-2</v>
      </c>
      <c r="Y194" s="56"/>
      <c r="Z194" s="57"/>
      <c r="AD194" s="58"/>
      <c r="BA194" s="165" t="s">
        <v>1</v>
      </c>
    </row>
    <row r="195" spans="1:53" x14ac:dyDescent="0.2">
      <c r="A195" s="330"/>
      <c r="B195" s="331"/>
      <c r="C195" s="331"/>
      <c r="D195" s="331"/>
      <c r="E195" s="331"/>
      <c r="F195" s="331"/>
      <c r="G195" s="331"/>
      <c r="H195" s="331"/>
      <c r="I195" s="331"/>
      <c r="J195" s="331"/>
      <c r="K195" s="331"/>
      <c r="L195" s="331"/>
      <c r="M195" s="332"/>
      <c r="N195" s="337" t="s">
        <v>66</v>
      </c>
      <c r="O195" s="338"/>
      <c r="P195" s="338"/>
      <c r="Q195" s="338"/>
      <c r="R195" s="338"/>
      <c r="S195" s="338"/>
      <c r="T195" s="339"/>
      <c r="U195" s="37" t="s">
        <v>67</v>
      </c>
      <c r="V195" s="314">
        <f>IFERROR(V193/H193,"0")+IFERROR(V194/H194,"0")</f>
        <v>21.666666666666668</v>
      </c>
      <c r="W195" s="314">
        <f>IFERROR(W193/H193,"0")+IFERROR(W194/H194,"0")</f>
        <v>22</v>
      </c>
      <c r="X195" s="314">
        <f>IFERROR(IF(X193="",0,X193),"0")+IFERROR(IF(X194="",0,X194),"0")</f>
        <v>0.16566</v>
      </c>
      <c r="Y195" s="315"/>
      <c r="Z195" s="315"/>
    </row>
    <row r="196" spans="1:53" x14ac:dyDescent="0.2">
      <c r="A196" s="331"/>
      <c r="B196" s="331"/>
      <c r="C196" s="331"/>
      <c r="D196" s="331"/>
      <c r="E196" s="331"/>
      <c r="F196" s="331"/>
      <c r="G196" s="331"/>
      <c r="H196" s="331"/>
      <c r="I196" s="331"/>
      <c r="J196" s="331"/>
      <c r="K196" s="331"/>
      <c r="L196" s="331"/>
      <c r="M196" s="332"/>
      <c r="N196" s="337" t="s">
        <v>66</v>
      </c>
      <c r="O196" s="338"/>
      <c r="P196" s="338"/>
      <c r="Q196" s="338"/>
      <c r="R196" s="338"/>
      <c r="S196" s="338"/>
      <c r="T196" s="339"/>
      <c r="U196" s="37" t="s">
        <v>65</v>
      </c>
      <c r="V196" s="314">
        <f>IFERROR(SUM(V193:V194),"0")</f>
        <v>52</v>
      </c>
      <c r="W196" s="314">
        <f>IFERROR(SUM(W193:W194),"0")</f>
        <v>52.8</v>
      </c>
      <c r="X196" s="37"/>
      <c r="Y196" s="315"/>
      <c r="Z196" s="315"/>
    </row>
    <row r="197" spans="1:53" ht="16.5" customHeight="1" x14ac:dyDescent="0.25">
      <c r="A197" s="354" t="s">
        <v>329</v>
      </c>
      <c r="B197" s="331"/>
      <c r="C197" s="331"/>
      <c r="D197" s="331"/>
      <c r="E197" s="331"/>
      <c r="F197" s="331"/>
      <c r="G197" s="331"/>
      <c r="H197" s="331"/>
      <c r="I197" s="331"/>
      <c r="J197" s="331"/>
      <c r="K197" s="331"/>
      <c r="L197" s="331"/>
      <c r="M197" s="331"/>
      <c r="N197" s="331"/>
      <c r="O197" s="331"/>
      <c r="P197" s="331"/>
      <c r="Q197" s="331"/>
      <c r="R197" s="331"/>
      <c r="S197" s="331"/>
      <c r="T197" s="331"/>
      <c r="U197" s="331"/>
      <c r="V197" s="331"/>
      <c r="W197" s="331"/>
      <c r="X197" s="331"/>
      <c r="Y197" s="307"/>
      <c r="Z197" s="307"/>
    </row>
    <row r="198" spans="1:53" ht="14.25" customHeight="1" x14ac:dyDescent="0.25">
      <c r="A198" s="333" t="s">
        <v>103</v>
      </c>
      <c r="B198" s="331"/>
      <c r="C198" s="331"/>
      <c r="D198" s="331"/>
      <c r="E198" s="331"/>
      <c r="F198" s="331"/>
      <c r="G198" s="331"/>
      <c r="H198" s="331"/>
      <c r="I198" s="331"/>
      <c r="J198" s="331"/>
      <c r="K198" s="331"/>
      <c r="L198" s="331"/>
      <c r="M198" s="331"/>
      <c r="N198" s="331"/>
      <c r="O198" s="331"/>
      <c r="P198" s="331"/>
      <c r="Q198" s="331"/>
      <c r="R198" s="331"/>
      <c r="S198" s="331"/>
      <c r="T198" s="331"/>
      <c r="U198" s="331"/>
      <c r="V198" s="331"/>
      <c r="W198" s="331"/>
      <c r="X198" s="331"/>
      <c r="Y198" s="308"/>
      <c r="Z198" s="308"/>
    </row>
    <row r="199" spans="1:53" ht="27" customHeight="1" x14ac:dyDescent="0.25">
      <c r="A199" s="54" t="s">
        <v>330</v>
      </c>
      <c r="B199" s="54" t="s">
        <v>331</v>
      </c>
      <c r="C199" s="31">
        <v>4301011346</v>
      </c>
      <c r="D199" s="321">
        <v>4607091387445</v>
      </c>
      <c r="E199" s="320"/>
      <c r="F199" s="311">
        <v>0.9</v>
      </c>
      <c r="G199" s="32">
        <v>10</v>
      </c>
      <c r="H199" s="311">
        <v>9</v>
      </c>
      <c r="I199" s="311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19"/>
      <c r="P199" s="319"/>
      <c r="Q199" s="319"/>
      <c r="R199" s="320"/>
      <c r="S199" s="34"/>
      <c r="T199" s="34"/>
      <c r="U199" s="35" t="s">
        <v>65</v>
      </c>
      <c r="V199" s="312">
        <v>0</v>
      </c>
      <c r="W199" s="313">
        <f t="shared" ref="W199:W212" si="10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332</v>
      </c>
      <c r="B200" s="54" t="s">
        <v>333</v>
      </c>
      <c r="C200" s="31">
        <v>4301011362</v>
      </c>
      <c r="D200" s="321">
        <v>4607091386004</v>
      </c>
      <c r="E200" s="320"/>
      <c r="F200" s="311">
        <v>1.35</v>
      </c>
      <c r="G200" s="32">
        <v>8</v>
      </c>
      <c r="H200" s="311">
        <v>10.8</v>
      </c>
      <c r="I200" s="311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5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9"/>
      <c r="P200" s="319"/>
      <c r="Q200" s="319"/>
      <c r="R200" s="320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334</v>
      </c>
      <c r="C201" s="31">
        <v>4301011308</v>
      </c>
      <c r="D201" s="321">
        <v>4607091386004</v>
      </c>
      <c r="E201" s="320"/>
      <c r="F201" s="311">
        <v>1.35</v>
      </c>
      <c r="G201" s="32">
        <v>8</v>
      </c>
      <c r="H201" s="311">
        <v>10.8</v>
      </c>
      <c r="I201" s="31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0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9"/>
      <c r="P201" s="319"/>
      <c r="Q201" s="319"/>
      <c r="R201" s="320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4301011347</v>
      </c>
      <c r="D202" s="321">
        <v>4607091386073</v>
      </c>
      <c r="E202" s="320"/>
      <c r="F202" s="311">
        <v>0.9</v>
      </c>
      <c r="G202" s="32">
        <v>10</v>
      </c>
      <c r="H202" s="311">
        <v>9</v>
      </c>
      <c r="I202" s="311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1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19"/>
      <c r="P202" s="319"/>
      <c r="Q202" s="319"/>
      <c r="R202" s="320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4301011395</v>
      </c>
      <c r="D203" s="321">
        <v>4607091387322</v>
      </c>
      <c r="E203" s="320"/>
      <c r="F203" s="311">
        <v>1.35</v>
      </c>
      <c r="G203" s="32">
        <v>8</v>
      </c>
      <c r="H203" s="311">
        <v>10.8</v>
      </c>
      <c r="I203" s="311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4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9"/>
      <c r="P203" s="319"/>
      <c r="Q203" s="319"/>
      <c r="R203" s="320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337</v>
      </c>
      <c r="B204" s="54" t="s">
        <v>339</v>
      </c>
      <c r="C204" s="31">
        <v>4301010928</v>
      </c>
      <c r="D204" s="321">
        <v>4607091387322</v>
      </c>
      <c r="E204" s="320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7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9"/>
      <c r="P204" s="319"/>
      <c r="Q204" s="319"/>
      <c r="R204" s="320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4301011311</v>
      </c>
      <c r="D205" s="321">
        <v>4607091387377</v>
      </c>
      <c r="E205" s="320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19"/>
      <c r="P205" s="319"/>
      <c r="Q205" s="319"/>
      <c r="R205" s="320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4301010945</v>
      </c>
      <c r="D206" s="321">
        <v>4607091387353</v>
      </c>
      <c r="E206" s="320"/>
      <c r="F206" s="311">
        <v>1.35</v>
      </c>
      <c r="G206" s="32">
        <v>8</v>
      </c>
      <c r="H206" s="311">
        <v>10.8</v>
      </c>
      <c r="I206" s="311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19"/>
      <c r="P206" s="319"/>
      <c r="Q206" s="319"/>
      <c r="R206" s="320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4301011328</v>
      </c>
      <c r="D207" s="321">
        <v>4607091386011</v>
      </c>
      <c r="E207" s="320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6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19"/>
      <c r="P207" s="319"/>
      <c r="Q207" s="319"/>
      <c r="R207" s="320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ref="X207:X212" si="11"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4301011329</v>
      </c>
      <c r="D208" s="321">
        <v>4607091387308</v>
      </c>
      <c r="E208" s="320"/>
      <c r="F208" s="311">
        <v>0.5</v>
      </c>
      <c r="G208" s="32">
        <v>10</v>
      </c>
      <c r="H208" s="311">
        <v>5</v>
      </c>
      <c r="I208" s="311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19"/>
      <c r="P208" s="319"/>
      <c r="Q208" s="319"/>
      <c r="R208" s="320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4301011049</v>
      </c>
      <c r="D209" s="321">
        <v>4607091387339</v>
      </c>
      <c r="E209" s="320"/>
      <c r="F209" s="311">
        <v>0.5</v>
      </c>
      <c r="G209" s="32">
        <v>10</v>
      </c>
      <c r="H209" s="311">
        <v>5</v>
      </c>
      <c r="I209" s="311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4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19"/>
      <c r="P209" s="319"/>
      <c r="Q209" s="319"/>
      <c r="R209" s="320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4301011433</v>
      </c>
      <c r="D210" s="321">
        <v>4680115882638</v>
      </c>
      <c r="E210" s="320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19"/>
      <c r="P210" s="319"/>
      <c r="Q210" s="319"/>
      <c r="R210" s="320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4301011573</v>
      </c>
      <c r="D211" s="321">
        <v>4680115881938</v>
      </c>
      <c r="E211" s="320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19"/>
      <c r="P211" s="319"/>
      <c r="Q211" s="319"/>
      <c r="R211" s="320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4301010944</v>
      </c>
      <c r="D212" s="321">
        <v>4607091387346</v>
      </c>
      <c r="E212" s="320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19"/>
      <c r="P212" s="319"/>
      <c r="Q212" s="319"/>
      <c r="R212" s="320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30"/>
      <c r="B213" s="331"/>
      <c r="C213" s="331"/>
      <c r="D213" s="331"/>
      <c r="E213" s="331"/>
      <c r="F213" s="331"/>
      <c r="G213" s="331"/>
      <c r="H213" s="331"/>
      <c r="I213" s="331"/>
      <c r="J213" s="331"/>
      <c r="K213" s="331"/>
      <c r="L213" s="331"/>
      <c r="M213" s="332"/>
      <c r="N213" s="337" t="s">
        <v>66</v>
      </c>
      <c r="O213" s="338"/>
      <c r="P213" s="338"/>
      <c r="Q213" s="338"/>
      <c r="R213" s="338"/>
      <c r="S213" s="338"/>
      <c r="T213" s="339"/>
      <c r="U213" s="37" t="s">
        <v>67</v>
      </c>
      <c r="V213" s="31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31"/>
      <c r="B214" s="331"/>
      <c r="C214" s="331"/>
      <c r="D214" s="331"/>
      <c r="E214" s="331"/>
      <c r="F214" s="331"/>
      <c r="G214" s="331"/>
      <c r="H214" s="331"/>
      <c r="I214" s="331"/>
      <c r="J214" s="331"/>
      <c r="K214" s="331"/>
      <c r="L214" s="331"/>
      <c r="M214" s="332"/>
      <c r="N214" s="337" t="s">
        <v>66</v>
      </c>
      <c r="O214" s="338"/>
      <c r="P214" s="338"/>
      <c r="Q214" s="338"/>
      <c r="R214" s="338"/>
      <c r="S214" s="338"/>
      <c r="T214" s="339"/>
      <c r="U214" s="37" t="s">
        <v>65</v>
      </c>
      <c r="V214" s="314">
        <f>IFERROR(SUM(V199:V212),"0")</f>
        <v>0</v>
      </c>
      <c r="W214" s="314">
        <f>IFERROR(SUM(W199:W212),"0")</f>
        <v>0</v>
      </c>
      <c r="X214" s="37"/>
      <c r="Y214" s="315"/>
      <c r="Z214" s="315"/>
    </row>
    <row r="215" spans="1:53" ht="14.25" customHeight="1" x14ac:dyDescent="0.25">
      <c r="A215" s="333" t="s">
        <v>95</v>
      </c>
      <c r="B215" s="331"/>
      <c r="C215" s="331"/>
      <c r="D215" s="331"/>
      <c r="E215" s="331"/>
      <c r="F215" s="331"/>
      <c r="G215" s="331"/>
      <c r="H215" s="331"/>
      <c r="I215" s="331"/>
      <c r="J215" s="331"/>
      <c r="K215" s="331"/>
      <c r="L215" s="331"/>
      <c r="M215" s="331"/>
      <c r="N215" s="331"/>
      <c r="O215" s="331"/>
      <c r="P215" s="331"/>
      <c r="Q215" s="331"/>
      <c r="R215" s="331"/>
      <c r="S215" s="331"/>
      <c r="T215" s="331"/>
      <c r="U215" s="331"/>
      <c r="V215" s="331"/>
      <c r="W215" s="331"/>
      <c r="X215" s="33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21">
        <v>4680115881914</v>
      </c>
      <c r="E216" s="320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9"/>
      <c r="P216" s="319"/>
      <c r="Q216" s="319"/>
      <c r="R216" s="320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30"/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2"/>
      <c r="N217" s="337" t="s">
        <v>66</v>
      </c>
      <c r="O217" s="338"/>
      <c r="P217" s="338"/>
      <c r="Q217" s="338"/>
      <c r="R217" s="338"/>
      <c r="S217" s="338"/>
      <c r="T217" s="339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31"/>
      <c r="B218" s="331"/>
      <c r="C218" s="331"/>
      <c r="D218" s="331"/>
      <c r="E218" s="331"/>
      <c r="F218" s="331"/>
      <c r="G218" s="331"/>
      <c r="H218" s="331"/>
      <c r="I218" s="331"/>
      <c r="J218" s="331"/>
      <c r="K218" s="331"/>
      <c r="L218" s="331"/>
      <c r="M218" s="332"/>
      <c r="N218" s="337" t="s">
        <v>66</v>
      </c>
      <c r="O218" s="338"/>
      <c r="P218" s="338"/>
      <c r="Q218" s="338"/>
      <c r="R218" s="338"/>
      <c r="S218" s="338"/>
      <c r="T218" s="339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3" t="s">
        <v>60</v>
      </c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  <c r="L219" s="331"/>
      <c r="M219" s="331"/>
      <c r="N219" s="331"/>
      <c r="O219" s="331"/>
      <c r="P219" s="331"/>
      <c r="Q219" s="331"/>
      <c r="R219" s="331"/>
      <c r="S219" s="331"/>
      <c r="T219" s="331"/>
      <c r="U219" s="331"/>
      <c r="V219" s="331"/>
      <c r="W219" s="331"/>
      <c r="X219" s="33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21">
        <v>4607091387193</v>
      </c>
      <c r="E220" s="320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9"/>
      <c r="P220" s="319"/>
      <c r="Q220" s="319"/>
      <c r="R220" s="320"/>
      <c r="S220" s="34"/>
      <c r="T220" s="34"/>
      <c r="U220" s="35" t="s">
        <v>65</v>
      </c>
      <c r="V220" s="312">
        <v>10</v>
      </c>
      <c r="W220" s="313">
        <f>IFERROR(IF(V220="",0,CEILING((V220/$H220),1)*$H220),"")</f>
        <v>12.600000000000001</v>
      </c>
      <c r="X220" s="36">
        <f>IFERROR(IF(W220=0,"",ROUNDUP(W220/H220,0)*0.00753),"")</f>
        <v>2.2589999999999999E-2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21">
        <v>4607091387230</v>
      </c>
      <c r="E221" s="320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5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9"/>
      <c r="P221" s="319"/>
      <c r="Q221" s="319"/>
      <c r="R221" s="320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21">
        <v>4607091387285</v>
      </c>
      <c r="E222" s="320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5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9"/>
      <c r="P222" s="319"/>
      <c r="Q222" s="319"/>
      <c r="R222" s="320"/>
      <c r="S222" s="34"/>
      <c r="T222" s="34"/>
      <c r="U222" s="35" t="s">
        <v>65</v>
      </c>
      <c r="V222" s="312">
        <v>3.5</v>
      </c>
      <c r="W222" s="313">
        <f>IFERROR(IF(V222="",0,CEILING((V222/$H222),1)*$H222),"")</f>
        <v>4.2</v>
      </c>
      <c r="X222" s="36">
        <f>IFERROR(IF(W222=0,"",ROUNDUP(W222/H222,0)*0.00502),"")</f>
        <v>1.004E-2</v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21">
        <v>4607091389845</v>
      </c>
      <c r="E223" s="320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61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9"/>
      <c r="P223" s="319"/>
      <c r="Q223" s="319"/>
      <c r="R223" s="320"/>
      <c r="S223" s="34"/>
      <c r="T223" s="34"/>
      <c r="U223" s="35" t="s">
        <v>65</v>
      </c>
      <c r="V223" s="312">
        <v>245</v>
      </c>
      <c r="W223" s="313">
        <f>IFERROR(IF(V223="",0,CEILING((V223/$H223),1)*$H223),"")</f>
        <v>245.70000000000002</v>
      </c>
      <c r="X223" s="36">
        <f>IFERROR(IF(W223=0,"",ROUNDUP(W223/H223,0)*0.00502),"")</f>
        <v>0.58733999999999997</v>
      </c>
      <c r="Y223" s="56"/>
      <c r="Z223" s="57"/>
      <c r="AD223" s="58"/>
      <c r="BA223" s="184" t="s">
        <v>1</v>
      </c>
    </row>
    <row r="224" spans="1:53" x14ac:dyDescent="0.2">
      <c r="A224" s="330"/>
      <c r="B224" s="331"/>
      <c r="C224" s="331"/>
      <c r="D224" s="331"/>
      <c r="E224" s="331"/>
      <c r="F224" s="331"/>
      <c r="G224" s="331"/>
      <c r="H224" s="331"/>
      <c r="I224" s="331"/>
      <c r="J224" s="331"/>
      <c r="K224" s="331"/>
      <c r="L224" s="331"/>
      <c r="M224" s="332"/>
      <c r="N224" s="337" t="s">
        <v>66</v>
      </c>
      <c r="O224" s="338"/>
      <c r="P224" s="338"/>
      <c r="Q224" s="338"/>
      <c r="R224" s="338"/>
      <c r="S224" s="338"/>
      <c r="T224" s="339"/>
      <c r="U224" s="37" t="s">
        <v>67</v>
      </c>
      <c r="V224" s="314">
        <f>IFERROR(V220/H220,"0")+IFERROR(V221/H221,"0")+IFERROR(V222/H222,"0")+IFERROR(V223/H223,"0")</f>
        <v>120.71428571428571</v>
      </c>
      <c r="W224" s="314">
        <f>IFERROR(W220/H220,"0")+IFERROR(W221/H221,"0")+IFERROR(W222/H222,"0")+IFERROR(W223/H223,"0")</f>
        <v>122</v>
      </c>
      <c r="X224" s="314">
        <f>IFERROR(IF(X220="",0,X220),"0")+IFERROR(IF(X221="",0,X221),"0")+IFERROR(IF(X222="",0,X222),"0")+IFERROR(IF(X223="",0,X223),"0")</f>
        <v>0.61997000000000002</v>
      </c>
      <c r="Y224" s="315"/>
      <c r="Z224" s="315"/>
    </row>
    <row r="225" spans="1:53" x14ac:dyDescent="0.2">
      <c r="A225" s="331"/>
      <c r="B225" s="331"/>
      <c r="C225" s="331"/>
      <c r="D225" s="331"/>
      <c r="E225" s="331"/>
      <c r="F225" s="331"/>
      <c r="G225" s="331"/>
      <c r="H225" s="331"/>
      <c r="I225" s="331"/>
      <c r="J225" s="331"/>
      <c r="K225" s="331"/>
      <c r="L225" s="331"/>
      <c r="M225" s="332"/>
      <c r="N225" s="337" t="s">
        <v>66</v>
      </c>
      <c r="O225" s="338"/>
      <c r="P225" s="338"/>
      <c r="Q225" s="338"/>
      <c r="R225" s="338"/>
      <c r="S225" s="338"/>
      <c r="T225" s="339"/>
      <c r="U225" s="37" t="s">
        <v>65</v>
      </c>
      <c r="V225" s="314">
        <f>IFERROR(SUM(V220:V223),"0")</f>
        <v>258.5</v>
      </c>
      <c r="W225" s="314">
        <f>IFERROR(SUM(W220:W223),"0")</f>
        <v>262.5</v>
      </c>
      <c r="X225" s="37"/>
      <c r="Y225" s="315"/>
      <c r="Z225" s="315"/>
    </row>
    <row r="226" spans="1:53" ht="14.25" customHeight="1" x14ac:dyDescent="0.25">
      <c r="A226" s="333" t="s">
        <v>68</v>
      </c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1"/>
      <c r="N226" s="331"/>
      <c r="O226" s="331"/>
      <c r="P226" s="331"/>
      <c r="Q226" s="331"/>
      <c r="R226" s="331"/>
      <c r="S226" s="331"/>
      <c r="T226" s="331"/>
      <c r="U226" s="331"/>
      <c r="V226" s="331"/>
      <c r="W226" s="331"/>
      <c r="X226" s="33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21">
        <v>4607091387766</v>
      </c>
      <c r="E227" s="320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9"/>
      <c r="P227" s="319"/>
      <c r="Q227" s="319"/>
      <c r="R227" s="320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21">
        <v>4607091387957</v>
      </c>
      <c r="E228" s="320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9"/>
      <c r="P228" s="319"/>
      <c r="Q228" s="319"/>
      <c r="R228" s="320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21">
        <v>4607091387964</v>
      </c>
      <c r="E229" s="320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5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9"/>
      <c r="P229" s="319"/>
      <c r="Q229" s="319"/>
      <c r="R229" s="320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21">
        <v>4680115883604</v>
      </c>
      <c r="E230" s="320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40" t="s">
        <v>374</v>
      </c>
      <c r="O230" s="319"/>
      <c r="P230" s="319"/>
      <c r="Q230" s="319"/>
      <c r="R230" s="320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21">
        <v>4680115883567</v>
      </c>
      <c r="E231" s="320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40" t="s">
        <v>377</v>
      </c>
      <c r="O231" s="319"/>
      <c r="P231" s="319"/>
      <c r="Q231" s="319"/>
      <c r="R231" s="320"/>
      <c r="S231" s="34"/>
      <c r="T231" s="34"/>
      <c r="U231" s="35" t="s">
        <v>65</v>
      </c>
      <c r="V231" s="312">
        <v>588</v>
      </c>
      <c r="W231" s="313">
        <f t="shared" si="12"/>
        <v>588</v>
      </c>
      <c r="X231" s="36">
        <f>IFERROR(IF(W231=0,"",ROUNDUP(W231/H231,0)*0.00753),"")</f>
        <v>2.1084000000000001</v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21">
        <v>4607091381672</v>
      </c>
      <c r="E232" s="320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9"/>
      <c r="P232" s="319"/>
      <c r="Q232" s="319"/>
      <c r="R232" s="320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21">
        <v>4607091387537</v>
      </c>
      <c r="E233" s="320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9"/>
      <c r="P233" s="319"/>
      <c r="Q233" s="319"/>
      <c r="R233" s="320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21">
        <v>4607091387513</v>
      </c>
      <c r="E234" s="320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9"/>
      <c r="P234" s="319"/>
      <c r="Q234" s="319"/>
      <c r="R234" s="320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21">
        <v>4680115880511</v>
      </c>
      <c r="E235" s="320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9"/>
      <c r="P235" s="319"/>
      <c r="Q235" s="319"/>
      <c r="R235" s="320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30"/>
      <c r="B236" s="331"/>
      <c r="C236" s="331"/>
      <c r="D236" s="331"/>
      <c r="E236" s="331"/>
      <c r="F236" s="331"/>
      <c r="G236" s="331"/>
      <c r="H236" s="331"/>
      <c r="I236" s="331"/>
      <c r="J236" s="331"/>
      <c r="K236" s="331"/>
      <c r="L236" s="331"/>
      <c r="M236" s="332"/>
      <c r="N236" s="337" t="s">
        <v>66</v>
      </c>
      <c r="O236" s="338"/>
      <c r="P236" s="338"/>
      <c r="Q236" s="338"/>
      <c r="R236" s="338"/>
      <c r="S236" s="338"/>
      <c r="T236" s="339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280</v>
      </c>
      <c r="W236" s="314">
        <f>IFERROR(W227/H227,"0")+IFERROR(W228/H228,"0")+IFERROR(W229/H229,"0")+IFERROR(W230/H230,"0")+IFERROR(W231/H231,"0")+IFERROR(W232/H232,"0")+IFERROR(W233/H233,"0")+IFERROR(W234/H234,"0")+IFERROR(W235/H235,"0")</f>
        <v>280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2.1084000000000001</v>
      </c>
      <c r="Y236" s="315"/>
      <c r="Z236" s="315"/>
    </row>
    <row r="237" spans="1:53" x14ac:dyDescent="0.2">
      <c r="A237" s="331"/>
      <c r="B237" s="331"/>
      <c r="C237" s="331"/>
      <c r="D237" s="331"/>
      <c r="E237" s="331"/>
      <c r="F237" s="331"/>
      <c r="G237" s="331"/>
      <c r="H237" s="331"/>
      <c r="I237" s="331"/>
      <c r="J237" s="331"/>
      <c r="K237" s="331"/>
      <c r="L237" s="331"/>
      <c r="M237" s="332"/>
      <c r="N237" s="337" t="s">
        <v>66</v>
      </c>
      <c r="O237" s="338"/>
      <c r="P237" s="338"/>
      <c r="Q237" s="338"/>
      <c r="R237" s="338"/>
      <c r="S237" s="338"/>
      <c r="T237" s="339"/>
      <c r="U237" s="37" t="s">
        <v>65</v>
      </c>
      <c r="V237" s="314">
        <f>IFERROR(SUM(V227:V235),"0")</f>
        <v>588</v>
      </c>
      <c r="W237" s="314">
        <f>IFERROR(SUM(W227:W235),"0")</f>
        <v>588</v>
      </c>
      <c r="X237" s="37"/>
      <c r="Y237" s="315"/>
      <c r="Z237" s="315"/>
    </row>
    <row r="238" spans="1:53" ht="14.25" customHeight="1" x14ac:dyDescent="0.25">
      <c r="A238" s="333" t="s">
        <v>223</v>
      </c>
      <c r="B238" s="331"/>
      <c r="C238" s="331"/>
      <c r="D238" s="331"/>
      <c r="E238" s="331"/>
      <c r="F238" s="331"/>
      <c r="G238" s="331"/>
      <c r="H238" s="331"/>
      <c r="I238" s="331"/>
      <c r="J238" s="331"/>
      <c r="K238" s="331"/>
      <c r="L238" s="331"/>
      <c r="M238" s="331"/>
      <c r="N238" s="331"/>
      <c r="O238" s="331"/>
      <c r="P238" s="331"/>
      <c r="Q238" s="331"/>
      <c r="R238" s="331"/>
      <c r="S238" s="331"/>
      <c r="T238" s="331"/>
      <c r="U238" s="331"/>
      <c r="V238" s="331"/>
      <c r="W238" s="331"/>
      <c r="X238" s="33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21">
        <v>4607091380880</v>
      </c>
      <c r="E239" s="320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9"/>
      <c r="P239" s="319"/>
      <c r="Q239" s="319"/>
      <c r="R239" s="320"/>
      <c r="S239" s="34"/>
      <c r="T239" s="34"/>
      <c r="U239" s="35" t="s">
        <v>65</v>
      </c>
      <c r="V239" s="312">
        <v>30</v>
      </c>
      <c r="W239" s="313">
        <f>IFERROR(IF(V239="",0,CEILING((V239/$H239),1)*$H239),"")</f>
        <v>33.6</v>
      </c>
      <c r="X239" s="36">
        <f>IFERROR(IF(W239=0,"",ROUNDUP(W239/H239,0)*0.02175),"")</f>
        <v>8.6999999999999994E-2</v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21">
        <v>4607091384482</v>
      </c>
      <c r="E240" s="320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9"/>
      <c r="P240" s="319"/>
      <c r="Q240" s="319"/>
      <c r="R240" s="320"/>
      <c r="S240" s="34"/>
      <c r="T240" s="34"/>
      <c r="U240" s="35" t="s">
        <v>65</v>
      </c>
      <c r="V240" s="312">
        <v>250</v>
      </c>
      <c r="W240" s="313">
        <f>IFERROR(IF(V240="",0,CEILING((V240/$H240),1)*$H240),"")</f>
        <v>257.39999999999998</v>
      </c>
      <c r="X240" s="36">
        <f>IFERROR(IF(W240=0,"",ROUNDUP(W240/H240,0)*0.02175),"")</f>
        <v>0.71775</v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21">
        <v>4607091380897</v>
      </c>
      <c r="E241" s="320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9"/>
      <c r="P241" s="319"/>
      <c r="Q241" s="319"/>
      <c r="R241" s="320"/>
      <c r="S241" s="34"/>
      <c r="T241" s="34"/>
      <c r="U241" s="35" t="s">
        <v>65</v>
      </c>
      <c r="V241" s="312">
        <v>30</v>
      </c>
      <c r="W241" s="313">
        <f>IFERROR(IF(V241="",0,CEILING((V241/$H241),1)*$H241),"")</f>
        <v>33.6</v>
      </c>
      <c r="X241" s="36">
        <f>IFERROR(IF(W241=0,"",ROUNDUP(W241/H241,0)*0.02175),"")</f>
        <v>8.6999999999999994E-2</v>
      </c>
      <c r="Y241" s="56"/>
      <c r="Z241" s="57"/>
      <c r="AD241" s="58"/>
      <c r="BA241" s="196" t="s">
        <v>1</v>
      </c>
    </row>
    <row r="242" spans="1:53" x14ac:dyDescent="0.2">
      <c r="A242" s="330"/>
      <c r="B242" s="331"/>
      <c r="C242" s="331"/>
      <c r="D242" s="331"/>
      <c r="E242" s="331"/>
      <c r="F242" s="331"/>
      <c r="G242" s="331"/>
      <c r="H242" s="331"/>
      <c r="I242" s="331"/>
      <c r="J242" s="331"/>
      <c r="K242" s="331"/>
      <c r="L242" s="331"/>
      <c r="M242" s="332"/>
      <c r="N242" s="337" t="s">
        <v>66</v>
      </c>
      <c r="O242" s="338"/>
      <c r="P242" s="338"/>
      <c r="Q242" s="338"/>
      <c r="R242" s="338"/>
      <c r="S242" s="338"/>
      <c r="T242" s="339"/>
      <c r="U242" s="37" t="s">
        <v>67</v>
      </c>
      <c r="V242" s="314">
        <f>IFERROR(V239/H239,"0")+IFERROR(V240/H240,"0")+IFERROR(V241/H241,"0")</f>
        <v>39.19413919413919</v>
      </c>
      <c r="W242" s="314">
        <f>IFERROR(W239/H239,"0")+IFERROR(W240/H240,"0")+IFERROR(W241/H241,"0")</f>
        <v>41</v>
      </c>
      <c r="X242" s="314">
        <f>IFERROR(IF(X239="",0,X239),"0")+IFERROR(IF(X240="",0,X240),"0")+IFERROR(IF(X241="",0,X241),"0")</f>
        <v>0.89174999999999993</v>
      </c>
      <c r="Y242" s="315"/>
      <c r="Z242" s="315"/>
    </row>
    <row r="243" spans="1:53" x14ac:dyDescent="0.2">
      <c r="A243" s="331"/>
      <c r="B243" s="331"/>
      <c r="C243" s="331"/>
      <c r="D243" s="331"/>
      <c r="E243" s="331"/>
      <c r="F243" s="331"/>
      <c r="G243" s="331"/>
      <c r="H243" s="331"/>
      <c r="I243" s="331"/>
      <c r="J243" s="331"/>
      <c r="K243" s="331"/>
      <c r="L243" s="331"/>
      <c r="M243" s="332"/>
      <c r="N243" s="337" t="s">
        <v>66</v>
      </c>
      <c r="O243" s="338"/>
      <c r="P243" s="338"/>
      <c r="Q243" s="338"/>
      <c r="R243" s="338"/>
      <c r="S243" s="338"/>
      <c r="T243" s="339"/>
      <c r="U243" s="37" t="s">
        <v>65</v>
      </c>
      <c r="V243" s="314">
        <f>IFERROR(SUM(V239:V241),"0")</f>
        <v>310</v>
      </c>
      <c r="W243" s="314">
        <f>IFERROR(SUM(W239:W241),"0")</f>
        <v>324.60000000000002</v>
      </c>
      <c r="X243" s="37"/>
      <c r="Y243" s="315"/>
      <c r="Z243" s="315"/>
    </row>
    <row r="244" spans="1:53" ht="14.25" customHeight="1" x14ac:dyDescent="0.25">
      <c r="A244" s="333" t="s">
        <v>81</v>
      </c>
      <c r="B244" s="331"/>
      <c r="C244" s="331"/>
      <c r="D244" s="331"/>
      <c r="E244" s="331"/>
      <c r="F244" s="331"/>
      <c r="G244" s="331"/>
      <c r="H244" s="331"/>
      <c r="I244" s="331"/>
      <c r="J244" s="331"/>
      <c r="K244" s="331"/>
      <c r="L244" s="331"/>
      <c r="M244" s="331"/>
      <c r="N244" s="331"/>
      <c r="O244" s="331"/>
      <c r="P244" s="331"/>
      <c r="Q244" s="331"/>
      <c r="R244" s="331"/>
      <c r="S244" s="331"/>
      <c r="T244" s="331"/>
      <c r="U244" s="331"/>
      <c r="V244" s="331"/>
      <c r="W244" s="331"/>
      <c r="X244" s="33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21">
        <v>4607091388374</v>
      </c>
      <c r="E245" s="320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17" t="s">
        <v>394</v>
      </c>
      <c r="O245" s="319"/>
      <c r="P245" s="319"/>
      <c r="Q245" s="319"/>
      <c r="R245" s="320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21">
        <v>4607091388381</v>
      </c>
      <c r="E246" s="320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80" t="s">
        <v>397</v>
      </c>
      <c r="O246" s="319"/>
      <c r="P246" s="319"/>
      <c r="Q246" s="319"/>
      <c r="R246" s="320"/>
      <c r="S246" s="34"/>
      <c r="T246" s="34"/>
      <c r="U246" s="35" t="s">
        <v>65</v>
      </c>
      <c r="V246" s="312">
        <v>50</v>
      </c>
      <c r="W246" s="313">
        <f>IFERROR(IF(V246="",0,CEILING((V246/$H246),1)*$H246),"")</f>
        <v>51.68</v>
      </c>
      <c r="X246" s="36">
        <f>IFERROR(IF(W246=0,"",ROUNDUP(W246/H246,0)*0.00753),"")</f>
        <v>0.12801000000000001</v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21">
        <v>4607091388404</v>
      </c>
      <c r="E247" s="320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9"/>
      <c r="P247" s="319"/>
      <c r="Q247" s="319"/>
      <c r="R247" s="320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30"/>
      <c r="B248" s="331"/>
      <c r="C248" s="331"/>
      <c r="D248" s="331"/>
      <c r="E248" s="331"/>
      <c r="F248" s="331"/>
      <c r="G248" s="331"/>
      <c r="H248" s="331"/>
      <c r="I248" s="331"/>
      <c r="J248" s="331"/>
      <c r="K248" s="331"/>
      <c r="L248" s="331"/>
      <c r="M248" s="332"/>
      <c r="N248" s="337" t="s">
        <v>66</v>
      </c>
      <c r="O248" s="338"/>
      <c r="P248" s="338"/>
      <c r="Q248" s="338"/>
      <c r="R248" s="338"/>
      <c r="S248" s="338"/>
      <c r="T248" s="339"/>
      <c r="U248" s="37" t="s">
        <v>67</v>
      </c>
      <c r="V248" s="314">
        <f>IFERROR(V245/H245,"0")+IFERROR(V246/H246,"0")+IFERROR(V247/H247,"0")</f>
        <v>16.44736842105263</v>
      </c>
      <c r="W248" s="314">
        <f>IFERROR(W245/H245,"0")+IFERROR(W246/H246,"0")+IFERROR(W247/H247,"0")</f>
        <v>17</v>
      </c>
      <c r="X248" s="314">
        <f>IFERROR(IF(X245="",0,X245),"0")+IFERROR(IF(X246="",0,X246),"0")+IFERROR(IF(X247="",0,X247),"0")</f>
        <v>0.12801000000000001</v>
      </c>
      <c r="Y248" s="315"/>
      <c r="Z248" s="315"/>
    </row>
    <row r="249" spans="1:53" x14ac:dyDescent="0.2">
      <c r="A249" s="331"/>
      <c r="B249" s="331"/>
      <c r="C249" s="331"/>
      <c r="D249" s="331"/>
      <c r="E249" s="331"/>
      <c r="F249" s="331"/>
      <c r="G249" s="331"/>
      <c r="H249" s="331"/>
      <c r="I249" s="331"/>
      <c r="J249" s="331"/>
      <c r="K249" s="331"/>
      <c r="L249" s="331"/>
      <c r="M249" s="332"/>
      <c r="N249" s="337" t="s">
        <v>66</v>
      </c>
      <c r="O249" s="338"/>
      <c r="P249" s="338"/>
      <c r="Q249" s="338"/>
      <c r="R249" s="338"/>
      <c r="S249" s="338"/>
      <c r="T249" s="339"/>
      <c r="U249" s="37" t="s">
        <v>65</v>
      </c>
      <c r="V249" s="314">
        <f>IFERROR(SUM(V245:V247),"0")</f>
        <v>50</v>
      </c>
      <c r="W249" s="314">
        <f>IFERROR(SUM(W245:W247),"0")</f>
        <v>51.68</v>
      </c>
      <c r="X249" s="37"/>
      <c r="Y249" s="315"/>
      <c r="Z249" s="315"/>
    </row>
    <row r="250" spans="1:53" ht="14.25" customHeight="1" x14ac:dyDescent="0.25">
      <c r="A250" s="333" t="s">
        <v>400</v>
      </c>
      <c r="B250" s="331"/>
      <c r="C250" s="331"/>
      <c r="D250" s="331"/>
      <c r="E250" s="331"/>
      <c r="F250" s="331"/>
      <c r="G250" s="331"/>
      <c r="H250" s="331"/>
      <c r="I250" s="331"/>
      <c r="J250" s="331"/>
      <c r="K250" s="331"/>
      <c r="L250" s="331"/>
      <c r="M250" s="331"/>
      <c r="N250" s="331"/>
      <c r="O250" s="331"/>
      <c r="P250" s="331"/>
      <c r="Q250" s="331"/>
      <c r="R250" s="331"/>
      <c r="S250" s="331"/>
      <c r="T250" s="331"/>
      <c r="U250" s="331"/>
      <c r="V250" s="331"/>
      <c r="W250" s="331"/>
      <c r="X250" s="33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21">
        <v>4680115881808</v>
      </c>
      <c r="E251" s="320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3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9"/>
      <c r="P251" s="319"/>
      <c r="Q251" s="319"/>
      <c r="R251" s="320"/>
      <c r="S251" s="34"/>
      <c r="T251" s="34"/>
      <c r="U251" s="35" t="s">
        <v>65</v>
      </c>
      <c r="V251" s="312">
        <v>50</v>
      </c>
      <c r="W251" s="313">
        <f>IFERROR(IF(V251="",0,CEILING((V251/$H251),1)*$H251),"")</f>
        <v>50</v>
      </c>
      <c r="X251" s="36">
        <f>IFERROR(IF(W251=0,"",ROUNDUP(W251/H251,0)*0.00474),"")</f>
        <v>0.11850000000000001</v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21">
        <v>4680115881822</v>
      </c>
      <c r="E252" s="320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6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9"/>
      <c r="P252" s="319"/>
      <c r="Q252" s="319"/>
      <c r="R252" s="320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21">
        <v>4680115880016</v>
      </c>
      <c r="E253" s="320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3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9"/>
      <c r="P253" s="319"/>
      <c r="Q253" s="319"/>
      <c r="R253" s="320"/>
      <c r="S253" s="34"/>
      <c r="T253" s="34"/>
      <c r="U253" s="35" t="s">
        <v>65</v>
      </c>
      <c r="V253" s="312">
        <v>50</v>
      </c>
      <c r="W253" s="313">
        <f>IFERROR(IF(V253="",0,CEILING((V253/$H253),1)*$H253),"")</f>
        <v>50</v>
      </c>
      <c r="X253" s="36">
        <f>IFERROR(IF(W253=0,"",ROUNDUP(W253/H253,0)*0.00474),"")</f>
        <v>0.11850000000000001</v>
      </c>
      <c r="Y253" s="56"/>
      <c r="Z253" s="57"/>
      <c r="AD253" s="58"/>
      <c r="BA253" s="202" t="s">
        <v>1</v>
      </c>
    </row>
    <row r="254" spans="1:53" x14ac:dyDescent="0.2">
      <c r="A254" s="330"/>
      <c r="B254" s="331"/>
      <c r="C254" s="331"/>
      <c r="D254" s="331"/>
      <c r="E254" s="331"/>
      <c r="F254" s="331"/>
      <c r="G254" s="331"/>
      <c r="H254" s="331"/>
      <c r="I254" s="331"/>
      <c r="J254" s="331"/>
      <c r="K254" s="331"/>
      <c r="L254" s="331"/>
      <c r="M254" s="332"/>
      <c r="N254" s="337" t="s">
        <v>66</v>
      </c>
      <c r="O254" s="338"/>
      <c r="P254" s="338"/>
      <c r="Q254" s="338"/>
      <c r="R254" s="338"/>
      <c r="S254" s="338"/>
      <c r="T254" s="339"/>
      <c r="U254" s="37" t="s">
        <v>67</v>
      </c>
      <c r="V254" s="314">
        <f>IFERROR(V251/H251,"0")+IFERROR(V252/H252,"0")+IFERROR(V253/H253,"0")</f>
        <v>50</v>
      </c>
      <c r="W254" s="314">
        <f>IFERROR(W251/H251,"0")+IFERROR(W252/H252,"0")+IFERROR(W253/H253,"0")</f>
        <v>50</v>
      </c>
      <c r="X254" s="314">
        <f>IFERROR(IF(X251="",0,X251),"0")+IFERROR(IF(X252="",0,X252),"0")+IFERROR(IF(X253="",0,X253),"0")</f>
        <v>0.23700000000000002</v>
      </c>
      <c r="Y254" s="315"/>
      <c r="Z254" s="315"/>
    </row>
    <row r="255" spans="1:53" x14ac:dyDescent="0.2">
      <c r="A255" s="331"/>
      <c r="B255" s="331"/>
      <c r="C255" s="331"/>
      <c r="D255" s="331"/>
      <c r="E255" s="331"/>
      <c r="F255" s="331"/>
      <c r="G255" s="331"/>
      <c r="H255" s="331"/>
      <c r="I255" s="331"/>
      <c r="J255" s="331"/>
      <c r="K255" s="331"/>
      <c r="L255" s="331"/>
      <c r="M255" s="332"/>
      <c r="N255" s="337" t="s">
        <v>66</v>
      </c>
      <c r="O255" s="338"/>
      <c r="P255" s="338"/>
      <c r="Q255" s="338"/>
      <c r="R255" s="338"/>
      <c r="S255" s="338"/>
      <c r="T255" s="339"/>
      <c r="U255" s="37" t="s">
        <v>65</v>
      </c>
      <c r="V255" s="314">
        <f>IFERROR(SUM(V251:V253),"0")</f>
        <v>100</v>
      </c>
      <c r="W255" s="314">
        <f>IFERROR(SUM(W251:W253),"0")</f>
        <v>100</v>
      </c>
      <c r="X255" s="37"/>
      <c r="Y255" s="315"/>
      <c r="Z255" s="315"/>
    </row>
    <row r="256" spans="1:53" ht="16.5" customHeight="1" x14ac:dyDescent="0.25">
      <c r="A256" s="354" t="s">
        <v>409</v>
      </c>
      <c r="B256" s="331"/>
      <c r="C256" s="331"/>
      <c r="D256" s="331"/>
      <c r="E256" s="331"/>
      <c r="F256" s="331"/>
      <c r="G256" s="331"/>
      <c r="H256" s="331"/>
      <c r="I256" s="331"/>
      <c r="J256" s="331"/>
      <c r="K256" s="331"/>
      <c r="L256" s="331"/>
      <c r="M256" s="331"/>
      <c r="N256" s="331"/>
      <c r="O256" s="331"/>
      <c r="P256" s="331"/>
      <c r="Q256" s="331"/>
      <c r="R256" s="331"/>
      <c r="S256" s="331"/>
      <c r="T256" s="331"/>
      <c r="U256" s="331"/>
      <c r="V256" s="331"/>
      <c r="W256" s="331"/>
      <c r="X256" s="331"/>
      <c r="Y256" s="307"/>
      <c r="Z256" s="307"/>
    </row>
    <row r="257" spans="1:53" ht="14.25" customHeight="1" x14ac:dyDescent="0.25">
      <c r="A257" s="333" t="s">
        <v>103</v>
      </c>
      <c r="B257" s="331"/>
      <c r="C257" s="331"/>
      <c r="D257" s="331"/>
      <c r="E257" s="331"/>
      <c r="F257" s="331"/>
      <c r="G257" s="331"/>
      <c r="H257" s="331"/>
      <c r="I257" s="331"/>
      <c r="J257" s="331"/>
      <c r="K257" s="331"/>
      <c r="L257" s="331"/>
      <c r="M257" s="331"/>
      <c r="N257" s="331"/>
      <c r="O257" s="331"/>
      <c r="P257" s="331"/>
      <c r="Q257" s="331"/>
      <c r="R257" s="331"/>
      <c r="S257" s="331"/>
      <c r="T257" s="331"/>
      <c r="U257" s="331"/>
      <c r="V257" s="331"/>
      <c r="W257" s="331"/>
      <c r="X257" s="33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21">
        <v>4607091387421</v>
      </c>
      <c r="E258" s="320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9"/>
      <c r="P258" s="319"/>
      <c r="Q258" s="319"/>
      <c r="R258" s="320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21">
        <v>4607091387421</v>
      </c>
      <c r="E259" s="320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3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9"/>
      <c r="P259" s="319"/>
      <c r="Q259" s="319"/>
      <c r="R259" s="320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21">
        <v>4607091387452</v>
      </c>
      <c r="E260" s="320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1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9"/>
      <c r="P260" s="319"/>
      <c r="Q260" s="319"/>
      <c r="R260" s="320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21">
        <v>4607091387452</v>
      </c>
      <c r="E261" s="320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356" t="s">
        <v>416</v>
      </c>
      <c r="O261" s="319"/>
      <c r="P261" s="319"/>
      <c r="Q261" s="319"/>
      <c r="R261" s="320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21">
        <v>4607091385984</v>
      </c>
      <c r="E262" s="320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9"/>
      <c r="P262" s="319"/>
      <c r="Q262" s="319"/>
      <c r="R262" s="320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21">
        <v>4607091387438</v>
      </c>
      <c r="E263" s="320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9"/>
      <c r="P263" s="319"/>
      <c r="Q263" s="319"/>
      <c r="R263" s="320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21">
        <v>4607091387469</v>
      </c>
      <c r="E264" s="320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9"/>
      <c r="P264" s="319"/>
      <c r="Q264" s="319"/>
      <c r="R264" s="320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30"/>
      <c r="B265" s="331"/>
      <c r="C265" s="331"/>
      <c r="D265" s="331"/>
      <c r="E265" s="331"/>
      <c r="F265" s="331"/>
      <c r="G265" s="331"/>
      <c r="H265" s="331"/>
      <c r="I265" s="331"/>
      <c r="J265" s="331"/>
      <c r="K265" s="331"/>
      <c r="L265" s="331"/>
      <c r="M265" s="332"/>
      <c r="N265" s="337" t="s">
        <v>66</v>
      </c>
      <c r="O265" s="338"/>
      <c r="P265" s="338"/>
      <c r="Q265" s="338"/>
      <c r="R265" s="338"/>
      <c r="S265" s="338"/>
      <c r="T265" s="339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31"/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2"/>
      <c r="N266" s="337" t="s">
        <v>66</v>
      </c>
      <c r="O266" s="338"/>
      <c r="P266" s="338"/>
      <c r="Q266" s="338"/>
      <c r="R266" s="338"/>
      <c r="S266" s="338"/>
      <c r="T266" s="339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33" t="s">
        <v>60</v>
      </c>
      <c r="B267" s="331"/>
      <c r="C267" s="331"/>
      <c r="D267" s="331"/>
      <c r="E267" s="331"/>
      <c r="F267" s="331"/>
      <c r="G267" s="331"/>
      <c r="H267" s="331"/>
      <c r="I267" s="331"/>
      <c r="J267" s="331"/>
      <c r="K267" s="331"/>
      <c r="L267" s="331"/>
      <c r="M267" s="331"/>
      <c r="N267" s="331"/>
      <c r="O267" s="331"/>
      <c r="P267" s="331"/>
      <c r="Q267" s="331"/>
      <c r="R267" s="331"/>
      <c r="S267" s="331"/>
      <c r="T267" s="331"/>
      <c r="U267" s="331"/>
      <c r="V267" s="331"/>
      <c r="W267" s="331"/>
      <c r="X267" s="33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21">
        <v>4607091387292</v>
      </c>
      <c r="E268" s="320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9"/>
      <c r="P268" s="319"/>
      <c r="Q268" s="319"/>
      <c r="R268" s="320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21">
        <v>4607091387315</v>
      </c>
      <c r="E269" s="320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9"/>
      <c r="P269" s="319"/>
      <c r="Q269" s="319"/>
      <c r="R269" s="320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30"/>
      <c r="B270" s="331"/>
      <c r="C270" s="331"/>
      <c r="D270" s="331"/>
      <c r="E270" s="331"/>
      <c r="F270" s="331"/>
      <c r="G270" s="331"/>
      <c r="H270" s="331"/>
      <c r="I270" s="331"/>
      <c r="J270" s="331"/>
      <c r="K270" s="331"/>
      <c r="L270" s="331"/>
      <c r="M270" s="332"/>
      <c r="N270" s="337" t="s">
        <v>66</v>
      </c>
      <c r="O270" s="338"/>
      <c r="P270" s="338"/>
      <c r="Q270" s="338"/>
      <c r="R270" s="338"/>
      <c r="S270" s="338"/>
      <c r="T270" s="339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31"/>
      <c r="B271" s="331"/>
      <c r="C271" s="331"/>
      <c r="D271" s="331"/>
      <c r="E271" s="331"/>
      <c r="F271" s="331"/>
      <c r="G271" s="331"/>
      <c r="H271" s="331"/>
      <c r="I271" s="331"/>
      <c r="J271" s="331"/>
      <c r="K271" s="331"/>
      <c r="L271" s="331"/>
      <c r="M271" s="332"/>
      <c r="N271" s="337" t="s">
        <v>66</v>
      </c>
      <c r="O271" s="338"/>
      <c r="P271" s="338"/>
      <c r="Q271" s="338"/>
      <c r="R271" s="338"/>
      <c r="S271" s="338"/>
      <c r="T271" s="339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54" t="s">
        <v>427</v>
      </c>
      <c r="B272" s="331"/>
      <c r="C272" s="331"/>
      <c r="D272" s="331"/>
      <c r="E272" s="331"/>
      <c r="F272" s="331"/>
      <c r="G272" s="331"/>
      <c r="H272" s="331"/>
      <c r="I272" s="331"/>
      <c r="J272" s="331"/>
      <c r="K272" s="331"/>
      <c r="L272" s="331"/>
      <c r="M272" s="331"/>
      <c r="N272" s="331"/>
      <c r="O272" s="331"/>
      <c r="P272" s="331"/>
      <c r="Q272" s="331"/>
      <c r="R272" s="331"/>
      <c r="S272" s="331"/>
      <c r="T272" s="331"/>
      <c r="U272" s="331"/>
      <c r="V272" s="331"/>
      <c r="W272" s="331"/>
      <c r="X272" s="331"/>
      <c r="Y272" s="307"/>
      <c r="Z272" s="307"/>
    </row>
    <row r="273" spans="1:53" ht="14.25" customHeight="1" x14ac:dyDescent="0.25">
      <c r="A273" s="333" t="s">
        <v>60</v>
      </c>
      <c r="B273" s="331"/>
      <c r="C273" s="331"/>
      <c r="D273" s="331"/>
      <c r="E273" s="331"/>
      <c r="F273" s="331"/>
      <c r="G273" s="331"/>
      <c r="H273" s="331"/>
      <c r="I273" s="331"/>
      <c r="J273" s="331"/>
      <c r="K273" s="331"/>
      <c r="L273" s="331"/>
      <c r="M273" s="331"/>
      <c r="N273" s="331"/>
      <c r="O273" s="331"/>
      <c r="P273" s="331"/>
      <c r="Q273" s="331"/>
      <c r="R273" s="331"/>
      <c r="S273" s="331"/>
      <c r="T273" s="331"/>
      <c r="U273" s="331"/>
      <c r="V273" s="331"/>
      <c r="W273" s="331"/>
      <c r="X273" s="33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21">
        <v>4607091383836</v>
      </c>
      <c r="E274" s="320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9"/>
      <c r="P274" s="319"/>
      <c r="Q274" s="319"/>
      <c r="R274" s="320"/>
      <c r="S274" s="34"/>
      <c r="T274" s="34"/>
      <c r="U274" s="35" t="s">
        <v>65</v>
      </c>
      <c r="V274" s="312">
        <v>21</v>
      </c>
      <c r="W274" s="313">
        <f>IFERROR(IF(V274="",0,CEILING((V274/$H274),1)*$H274),"")</f>
        <v>21.6</v>
      </c>
      <c r="X274" s="36">
        <f>IFERROR(IF(W274=0,"",ROUNDUP(W274/H274,0)*0.00753),"")</f>
        <v>9.0359999999999996E-2</v>
      </c>
      <c r="Y274" s="56"/>
      <c r="Z274" s="57"/>
      <c r="AD274" s="58"/>
      <c r="BA274" s="212" t="s">
        <v>1</v>
      </c>
    </row>
    <row r="275" spans="1:53" x14ac:dyDescent="0.2">
      <c r="A275" s="330"/>
      <c r="B275" s="331"/>
      <c r="C275" s="331"/>
      <c r="D275" s="331"/>
      <c r="E275" s="331"/>
      <c r="F275" s="331"/>
      <c r="G275" s="331"/>
      <c r="H275" s="331"/>
      <c r="I275" s="331"/>
      <c r="J275" s="331"/>
      <c r="K275" s="331"/>
      <c r="L275" s="331"/>
      <c r="M275" s="332"/>
      <c r="N275" s="337" t="s">
        <v>66</v>
      </c>
      <c r="O275" s="338"/>
      <c r="P275" s="338"/>
      <c r="Q275" s="338"/>
      <c r="R275" s="338"/>
      <c r="S275" s="338"/>
      <c r="T275" s="339"/>
      <c r="U275" s="37" t="s">
        <v>67</v>
      </c>
      <c r="V275" s="314">
        <f>IFERROR(V274/H274,"0")</f>
        <v>11.666666666666666</v>
      </c>
      <c r="W275" s="314">
        <f>IFERROR(W274/H274,"0")</f>
        <v>12</v>
      </c>
      <c r="X275" s="314">
        <f>IFERROR(IF(X274="",0,X274),"0")</f>
        <v>9.0359999999999996E-2</v>
      </c>
      <c r="Y275" s="315"/>
      <c r="Z275" s="315"/>
    </row>
    <row r="276" spans="1:53" x14ac:dyDescent="0.2">
      <c r="A276" s="331"/>
      <c r="B276" s="331"/>
      <c r="C276" s="331"/>
      <c r="D276" s="331"/>
      <c r="E276" s="331"/>
      <c r="F276" s="331"/>
      <c r="G276" s="331"/>
      <c r="H276" s="331"/>
      <c r="I276" s="331"/>
      <c r="J276" s="331"/>
      <c r="K276" s="331"/>
      <c r="L276" s="331"/>
      <c r="M276" s="332"/>
      <c r="N276" s="337" t="s">
        <v>66</v>
      </c>
      <c r="O276" s="338"/>
      <c r="P276" s="338"/>
      <c r="Q276" s="338"/>
      <c r="R276" s="338"/>
      <c r="S276" s="338"/>
      <c r="T276" s="339"/>
      <c r="U276" s="37" t="s">
        <v>65</v>
      </c>
      <c r="V276" s="314">
        <f>IFERROR(SUM(V274:V274),"0")</f>
        <v>21</v>
      </c>
      <c r="W276" s="314">
        <f>IFERROR(SUM(W274:W274),"0")</f>
        <v>21.6</v>
      </c>
      <c r="X276" s="37"/>
      <c r="Y276" s="315"/>
      <c r="Z276" s="315"/>
    </row>
    <row r="277" spans="1:53" ht="14.25" customHeight="1" x14ac:dyDescent="0.25">
      <c r="A277" s="333" t="s">
        <v>68</v>
      </c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1"/>
      <c r="N277" s="331"/>
      <c r="O277" s="331"/>
      <c r="P277" s="331"/>
      <c r="Q277" s="331"/>
      <c r="R277" s="331"/>
      <c r="S277" s="331"/>
      <c r="T277" s="331"/>
      <c r="U277" s="331"/>
      <c r="V277" s="331"/>
      <c r="W277" s="331"/>
      <c r="X277" s="33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21">
        <v>4607091387919</v>
      </c>
      <c r="E278" s="320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9"/>
      <c r="P278" s="319"/>
      <c r="Q278" s="319"/>
      <c r="R278" s="320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21">
        <v>4607091383942</v>
      </c>
      <c r="E279" s="320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45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9"/>
      <c r="P279" s="319"/>
      <c r="Q279" s="319"/>
      <c r="R279" s="320"/>
      <c r="S279" s="34"/>
      <c r="T279" s="34"/>
      <c r="U279" s="35" t="s">
        <v>65</v>
      </c>
      <c r="V279" s="312">
        <v>630</v>
      </c>
      <c r="W279" s="313">
        <f>IFERROR(IF(V279="",0,CEILING((V279/$H279),1)*$H279),"")</f>
        <v>630</v>
      </c>
      <c r="X279" s="36">
        <f>IFERROR(IF(W279=0,"",ROUNDUP(W279/H279,0)*0.00753),"")</f>
        <v>1.8825000000000001</v>
      </c>
      <c r="Y279" s="56"/>
      <c r="Z279" s="57"/>
      <c r="AD279" s="58"/>
      <c r="BA279" s="214" t="s">
        <v>1</v>
      </c>
    </row>
    <row r="280" spans="1:53" x14ac:dyDescent="0.2">
      <c r="A280" s="330"/>
      <c r="B280" s="331"/>
      <c r="C280" s="331"/>
      <c r="D280" s="331"/>
      <c r="E280" s="331"/>
      <c r="F280" s="331"/>
      <c r="G280" s="331"/>
      <c r="H280" s="331"/>
      <c r="I280" s="331"/>
      <c r="J280" s="331"/>
      <c r="K280" s="331"/>
      <c r="L280" s="331"/>
      <c r="M280" s="332"/>
      <c r="N280" s="337" t="s">
        <v>66</v>
      </c>
      <c r="O280" s="338"/>
      <c r="P280" s="338"/>
      <c r="Q280" s="338"/>
      <c r="R280" s="338"/>
      <c r="S280" s="338"/>
      <c r="T280" s="339"/>
      <c r="U280" s="37" t="s">
        <v>67</v>
      </c>
      <c r="V280" s="314">
        <f>IFERROR(V278/H278,"0")+IFERROR(V279/H279,"0")</f>
        <v>250</v>
      </c>
      <c r="W280" s="314">
        <f>IFERROR(W278/H278,"0")+IFERROR(W279/H279,"0")</f>
        <v>250</v>
      </c>
      <c r="X280" s="314">
        <f>IFERROR(IF(X278="",0,X278),"0")+IFERROR(IF(X279="",0,X279),"0")</f>
        <v>1.8825000000000001</v>
      </c>
      <c r="Y280" s="315"/>
      <c r="Z280" s="315"/>
    </row>
    <row r="281" spans="1:53" x14ac:dyDescent="0.2">
      <c r="A281" s="331"/>
      <c r="B281" s="331"/>
      <c r="C281" s="331"/>
      <c r="D281" s="331"/>
      <c r="E281" s="331"/>
      <c r="F281" s="331"/>
      <c r="G281" s="331"/>
      <c r="H281" s="331"/>
      <c r="I281" s="331"/>
      <c r="J281" s="331"/>
      <c r="K281" s="331"/>
      <c r="L281" s="331"/>
      <c r="M281" s="332"/>
      <c r="N281" s="337" t="s">
        <v>66</v>
      </c>
      <c r="O281" s="338"/>
      <c r="P281" s="338"/>
      <c r="Q281" s="338"/>
      <c r="R281" s="338"/>
      <c r="S281" s="338"/>
      <c r="T281" s="339"/>
      <c r="U281" s="37" t="s">
        <v>65</v>
      </c>
      <c r="V281" s="314">
        <f>IFERROR(SUM(V278:V279),"0")</f>
        <v>630</v>
      </c>
      <c r="W281" s="314">
        <f>IFERROR(SUM(W278:W279),"0")</f>
        <v>630</v>
      </c>
      <c r="X281" s="37"/>
      <c r="Y281" s="315"/>
      <c r="Z281" s="315"/>
    </row>
    <row r="282" spans="1:53" ht="14.25" customHeight="1" x14ac:dyDescent="0.25">
      <c r="A282" s="333" t="s">
        <v>223</v>
      </c>
      <c r="B282" s="331"/>
      <c r="C282" s="331"/>
      <c r="D282" s="331"/>
      <c r="E282" s="331"/>
      <c r="F282" s="331"/>
      <c r="G282" s="331"/>
      <c r="H282" s="331"/>
      <c r="I282" s="331"/>
      <c r="J282" s="331"/>
      <c r="K282" s="331"/>
      <c r="L282" s="331"/>
      <c r="M282" s="331"/>
      <c r="N282" s="331"/>
      <c r="O282" s="331"/>
      <c r="P282" s="331"/>
      <c r="Q282" s="331"/>
      <c r="R282" s="331"/>
      <c r="S282" s="331"/>
      <c r="T282" s="331"/>
      <c r="U282" s="331"/>
      <c r="V282" s="331"/>
      <c r="W282" s="331"/>
      <c r="X282" s="33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21">
        <v>4607091388831</v>
      </c>
      <c r="E283" s="320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4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9"/>
      <c r="P283" s="319"/>
      <c r="Q283" s="319"/>
      <c r="R283" s="320"/>
      <c r="S283" s="34"/>
      <c r="T283" s="34"/>
      <c r="U283" s="35" t="s">
        <v>65</v>
      </c>
      <c r="V283" s="312">
        <v>34.200000000000003</v>
      </c>
      <c r="W283" s="313">
        <f>IFERROR(IF(V283="",0,CEILING((V283/$H283),1)*$H283),"")</f>
        <v>34.199999999999996</v>
      </c>
      <c r="X283" s="36">
        <f>IFERROR(IF(W283=0,"",ROUNDUP(W283/H283,0)*0.00753),"")</f>
        <v>0.11295000000000001</v>
      </c>
      <c r="Y283" s="56"/>
      <c r="Z283" s="57"/>
      <c r="AD283" s="58"/>
      <c r="BA283" s="215" t="s">
        <v>1</v>
      </c>
    </row>
    <row r="284" spans="1:53" x14ac:dyDescent="0.2">
      <c r="A284" s="330"/>
      <c r="B284" s="331"/>
      <c r="C284" s="331"/>
      <c r="D284" s="331"/>
      <c r="E284" s="331"/>
      <c r="F284" s="331"/>
      <c r="G284" s="331"/>
      <c r="H284" s="331"/>
      <c r="I284" s="331"/>
      <c r="J284" s="331"/>
      <c r="K284" s="331"/>
      <c r="L284" s="331"/>
      <c r="M284" s="332"/>
      <c r="N284" s="337" t="s">
        <v>66</v>
      </c>
      <c r="O284" s="338"/>
      <c r="P284" s="338"/>
      <c r="Q284" s="338"/>
      <c r="R284" s="338"/>
      <c r="S284" s="338"/>
      <c r="T284" s="339"/>
      <c r="U284" s="37" t="s">
        <v>67</v>
      </c>
      <c r="V284" s="314">
        <f>IFERROR(V283/H283,"0")</f>
        <v>15.000000000000002</v>
      </c>
      <c r="W284" s="314">
        <f>IFERROR(W283/H283,"0")</f>
        <v>15</v>
      </c>
      <c r="X284" s="314">
        <f>IFERROR(IF(X283="",0,X283),"0")</f>
        <v>0.11295000000000001</v>
      </c>
      <c r="Y284" s="315"/>
      <c r="Z284" s="315"/>
    </row>
    <row r="285" spans="1:53" x14ac:dyDescent="0.2">
      <c r="A285" s="331"/>
      <c r="B285" s="331"/>
      <c r="C285" s="331"/>
      <c r="D285" s="331"/>
      <c r="E285" s="331"/>
      <c r="F285" s="331"/>
      <c r="G285" s="331"/>
      <c r="H285" s="331"/>
      <c r="I285" s="331"/>
      <c r="J285" s="331"/>
      <c r="K285" s="331"/>
      <c r="L285" s="331"/>
      <c r="M285" s="332"/>
      <c r="N285" s="337" t="s">
        <v>66</v>
      </c>
      <c r="O285" s="338"/>
      <c r="P285" s="338"/>
      <c r="Q285" s="338"/>
      <c r="R285" s="338"/>
      <c r="S285" s="338"/>
      <c r="T285" s="339"/>
      <c r="U285" s="37" t="s">
        <v>65</v>
      </c>
      <c r="V285" s="314">
        <f>IFERROR(SUM(V283:V283),"0")</f>
        <v>34.200000000000003</v>
      </c>
      <c r="W285" s="314">
        <f>IFERROR(SUM(W283:W283),"0")</f>
        <v>34.199999999999996</v>
      </c>
      <c r="X285" s="37"/>
      <c r="Y285" s="315"/>
      <c r="Z285" s="315"/>
    </row>
    <row r="286" spans="1:53" ht="14.25" customHeight="1" x14ac:dyDescent="0.25">
      <c r="A286" s="333" t="s">
        <v>81</v>
      </c>
      <c r="B286" s="331"/>
      <c r="C286" s="331"/>
      <c r="D286" s="331"/>
      <c r="E286" s="331"/>
      <c r="F286" s="331"/>
      <c r="G286" s="331"/>
      <c r="H286" s="331"/>
      <c r="I286" s="331"/>
      <c r="J286" s="331"/>
      <c r="K286" s="331"/>
      <c r="L286" s="331"/>
      <c r="M286" s="331"/>
      <c r="N286" s="331"/>
      <c r="O286" s="331"/>
      <c r="P286" s="331"/>
      <c r="Q286" s="331"/>
      <c r="R286" s="331"/>
      <c r="S286" s="331"/>
      <c r="T286" s="331"/>
      <c r="U286" s="331"/>
      <c r="V286" s="331"/>
      <c r="W286" s="331"/>
      <c r="X286" s="33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21">
        <v>4607091383102</v>
      </c>
      <c r="E287" s="320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9"/>
      <c r="P287" s="319"/>
      <c r="Q287" s="319"/>
      <c r="R287" s="320"/>
      <c r="S287" s="34"/>
      <c r="T287" s="34"/>
      <c r="U287" s="35" t="s">
        <v>65</v>
      </c>
      <c r="V287" s="312">
        <v>17</v>
      </c>
      <c r="W287" s="313">
        <f>IFERROR(IF(V287="",0,CEILING((V287/$H287),1)*$H287),"")</f>
        <v>17.849999999999998</v>
      </c>
      <c r="X287" s="36">
        <f>IFERROR(IF(W287=0,"",ROUNDUP(W287/H287,0)*0.00753),"")</f>
        <v>5.271E-2</v>
      </c>
      <c r="Y287" s="56"/>
      <c r="Z287" s="57"/>
      <c r="AD287" s="58"/>
      <c r="BA287" s="216" t="s">
        <v>1</v>
      </c>
    </row>
    <row r="288" spans="1:53" x14ac:dyDescent="0.2">
      <c r="A288" s="330"/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2"/>
      <c r="N288" s="337" t="s">
        <v>66</v>
      </c>
      <c r="O288" s="338"/>
      <c r="P288" s="338"/>
      <c r="Q288" s="338"/>
      <c r="R288" s="338"/>
      <c r="S288" s="338"/>
      <c r="T288" s="339"/>
      <c r="U288" s="37" t="s">
        <v>67</v>
      </c>
      <c r="V288" s="314">
        <f>IFERROR(V287/H287,"0")</f>
        <v>6.666666666666667</v>
      </c>
      <c r="W288" s="314">
        <f>IFERROR(W287/H287,"0")</f>
        <v>7</v>
      </c>
      <c r="X288" s="314">
        <f>IFERROR(IF(X287="",0,X287),"0")</f>
        <v>5.271E-2</v>
      </c>
      <c r="Y288" s="315"/>
      <c r="Z288" s="315"/>
    </row>
    <row r="289" spans="1:53" x14ac:dyDescent="0.2">
      <c r="A289" s="331"/>
      <c r="B289" s="331"/>
      <c r="C289" s="331"/>
      <c r="D289" s="331"/>
      <c r="E289" s="331"/>
      <c r="F289" s="331"/>
      <c r="G289" s="331"/>
      <c r="H289" s="331"/>
      <c r="I289" s="331"/>
      <c r="J289" s="331"/>
      <c r="K289" s="331"/>
      <c r="L289" s="331"/>
      <c r="M289" s="332"/>
      <c r="N289" s="337" t="s">
        <v>66</v>
      </c>
      <c r="O289" s="338"/>
      <c r="P289" s="338"/>
      <c r="Q289" s="338"/>
      <c r="R289" s="338"/>
      <c r="S289" s="338"/>
      <c r="T289" s="339"/>
      <c r="U289" s="37" t="s">
        <v>65</v>
      </c>
      <c r="V289" s="314">
        <f>IFERROR(SUM(V287:V287),"0")</f>
        <v>17</v>
      </c>
      <c r="W289" s="314">
        <f>IFERROR(SUM(W287:W287),"0")</f>
        <v>17.849999999999998</v>
      </c>
      <c r="X289" s="37"/>
      <c r="Y289" s="315"/>
      <c r="Z289" s="315"/>
    </row>
    <row r="290" spans="1:53" ht="27.75" customHeight="1" x14ac:dyDescent="0.2">
      <c r="A290" s="373" t="s">
        <v>438</v>
      </c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4"/>
      <c r="O290" s="374"/>
      <c r="P290" s="374"/>
      <c r="Q290" s="374"/>
      <c r="R290" s="374"/>
      <c r="S290" s="374"/>
      <c r="T290" s="374"/>
      <c r="U290" s="374"/>
      <c r="V290" s="374"/>
      <c r="W290" s="374"/>
      <c r="X290" s="374"/>
      <c r="Y290" s="48"/>
      <c r="Z290" s="48"/>
    </row>
    <row r="291" spans="1:53" ht="16.5" customHeight="1" x14ac:dyDescent="0.25">
      <c r="A291" s="354" t="s">
        <v>439</v>
      </c>
      <c r="B291" s="331"/>
      <c r="C291" s="331"/>
      <c r="D291" s="331"/>
      <c r="E291" s="331"/>
      <c r="F291" s="331"/>
      <c r="G291" s="331"/>
      <c r="H291" s="331"/>
      <c r="I291" s="331"/>
      <c r="J291" s="331"/>
      <c r="K291" s="331"/>
      <c r="L291" s="331"/>
      <c r="M291" s="331"/>
      <c r="N291" s="331"/>
      <c r="O291" s="331"/>
      <c r="P291" s="331"/>
      <c r="Q291" s="331"/>
      <c r="R291" s="331"/>
      <c r="S291" s="331"/>
      <c r="T291" s="331"/>
      <c r="U291" s="331"/>
      <c r="V291" s="331"/>
      <c r="W291" s="331"/>
      <c r="X291" s="331"/>
      <c r="Y291" s="307"/>
      <c r="Z291" s="307"/>
    </row>
    <row r="292" spans="1:53" ht="14.25" customHeight="1" x14ac:dyDescent="0.25">
      <c r="A292" s="333" t="s">
        <v>103</v>
      </c>
      <c r="B292" s="331"/>
      <c r="C292" s="331"/>
      <c r="D292" s="331"/>
      <c r="E292" s="331"/>
      <c r="F292" s="331"/>
      <c r="G292" s="331"/>
      <c r="H292" s="331"/>
      <c r="I292" s="331"/>
      <c r="J292" s="331"/>
      <c r="K292" s="331"/>
      <c r="L292" s="331"/>
      <c r="M292" s="331"/>
      <c r="N292" s="331"/>
      <c r="O292" s="331"/>
      <c r="P292" s="331"/>
      <c r="Q292" s="331"/>
      <c r="R292" s="331"/>
      <c r="S292" s="331"/>
      <c r="T292" s="331"/>
      <c r="U292" s="331"/>
      <c r="V292" s="331"/>
      <c r="W292" s="331"/>
      <c r="X292" s="33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21">
        <v>4607091383997</v>
      </c>
      <c r="E293" s="320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9"/>
      <c r="P293" s="319"/>
      <c r="Q293" s="319"/>
      <c r="R293" s="320"/>
      <c r="S293" s="34"/>
      <c r="T293" s="34"/>
      <c r="U293" s="35" t="s">
        <v>65</v>
      </c>
      <c r="V293" s="312">
        <v>1800</v>
      </c>
      <c r="W293" s="313">
        <f t="shared" ref="W293:W300" si="14">IFERROR(IF(V293="",0,CEILING((V293/$H293),1)*$H293),"")</f>
        <v>1800</v>
      </c>
      <c r="X293" s="36">
        <f>IFERROR(IF(W293=0,"",ROUNDUP(W293/H293,0)*0.02175),"")</f>
        <v>2.61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21">
        <v>4607091383997</v>
      </c>
      <c r="E294" s="320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5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9"/>
      <c r="P294" s="319"/>
      <c r="Q294" s="319"/>
      <c r="R294" s="320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21">
        <v>4607091384130</v>
      </c>
      <c r="E295" s="320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9"/>
      <c r="P295" s="319"/>
      <c r="Q295" s="319"/>
      <c r="R295" s="320"/>
      <c r="S295" s="34"/>
      <c r="T295" s="34"/>
      <c r="U295" s="35" t="s">
        <v>65</v>
      </c>
      <c r="V295" s="312">
        <v>1000</v>
      </c>
      <c r="W295" s="313">
        <f t="shared" si="14"/>
        <v>1005</v>
      </c>
      <c r="X295" s="36">
        <f>IFERROR(IF(W295=0,"",ROUNDUP(W295/H295,0)*0.02175),"")</f>
        <v>1.4572499999999999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21">
        <v>4607091384130</v>
      </c>
      <c r="E296" s="320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40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9"/>
      <c r="P296" s="319"/>
      <c r="Q296" s="319"/>
      <c r="R296" s="320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21">
        <v>4607091384147</v>
      </c>
      <c r="E297" s="320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9"/>
      <c r="P297" s="319"/>
      <c r="Q297" s="319"/>
      <c r="R297" s="320"/>
      <c r="S297" s="34"/>
      <c r="T297" s="34"/>
      <c r="U297" s="35" t="s">
        <v>65</v>
      </c>
      <c r="V297" s="312">
        <v>1800</v>
      </c>
      <c r="W297" s="313">
        <f t="shared" si="14"/>
        <v>1800</v>
      </c>
      <c r="X297" s="36">
        <f>IFERROR(IF(W297=0,"",ROUNDUP(W297/H297,0)*0.02175),"")</f>
        <v>2.61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21">
        <v>4607091384147</v>
      </c>
      <c r="E298" s="320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594" t="s">
        <v>449</v>
      </c>
      <c r="O298" s="319"/>
      <c r="P298" s="319"/>
      <c r="Q298" s="319"/>
      <c r="R298" s="320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21">
        <v>4607091384154</v>
      </c>
      <c r="E299" s="320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9"/>
      <c r="P299" s="319"/>
      <c r="Q299" s="319"/>
      <c r="R299" s="320"/>
      <c r="S299" s="34"/>
      <c r="T299" s="34"/>
      <c r="U299" s="35" t="s">
        <v>65</v>
      </c>
      <c r="V299" s="312">
        <v>60</v>
      </c>
      <c r="W299" s="313">
        <f t="shared" si="14"/>
        <v>60</v>
      </c>
      <c r="X299" s="36">
        <f>IFERROR(IF(W299=0,"",ROUNDUP(W299/H299,0)*0.00937),"")</f>
        <v>0.11244</v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21">
        <v>4607091384161</v>
      </c>
      <c r="E300" s="320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42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9"/>
      <c r="P300" s="319"/>
      <c r="Q300" s="319"/>
      <c r="R300" s="320"/>
      <c r="S300" s="34"/>
      <c r="T300" s="34"/>
      <c r="U300" s="35" t="s">
        <v>65</v>
      </c>
      <c r="V300" s="312">
        <v>15</v>
      </c>
      <c r="W300" s="313">
        <f t="shared" si="14"/>
        <v>15</v>
      </c>
      <c r="X300" s="36">
        <f>IFERROR(IF(W300=0,"",ROUNDUP(W300/H300,0)*0.00937),"")</f>
        <v>2.811E-2</v>
      </c>
      <c r="Y300" s="56"/>
      <c r="Z300" s="57"/>
      <c r="AD300" s="58"/>
      <c r="BA300" s="224" t="s">
        <v>1</v>
      </c>
    </row>
    <row r="301" spans="1:53" x14ac:dyDescent="0.2">
      <c r="A301" s="330"/>
      <c r="B301" s="331"/>
      <c r="C301" s="331"/>
      <c r="D301" s="331"/>
      <c r="E301" s="331"/>
      <c r="F301" s="331"/>
      <c r="G301" s="331"/>
      <c r="H301" s="331"/>
      <c r="I301" s="331"/>
      <c r="J301" s="331"/>
      <c r="K301" s="331"/>
      <c r="L301" s="331"/>
      <c r="M301" s="332"/>
      <c r="N301" s="337" t="s">
        <v>66</v>
      </c>
      <c r="O301" s="338"/>
      <c r="P301" s="338"/>
      <c r="Q301" s="338"/>
      <c r="R301" s="338"/>
      <c r="S301" s="338"/>
      <c r="T301" s="339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321.66666666666669</v>
      </c>
      <c r="W301" s="314">
        <f>IFERROR(W293/H293,"0")+IFERROR(W294/H294,"0")+IFERROR(W295/H295,"0")+IFERROR(W296/H296,"0")+IFERROR(W297/H297,"0")+IFERROR(W298/H298,"0")+IFERROR(W299/H299,"0")+IFERROR(W300/H300,"0")</f>
        <v>322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6.8177999999999992</v>
      </c>
      <c r="Y301" s="315"/>
      <c r="Z301" s="315"/>
    </row>
    <row r="302" spans="1:53" x14ac:dyDescent="0.2">
      <c r="A302" s="331"/>
      <c r="B302" s="331"/>
      <c r="C302" s="331"/>
      <c r="D302" s="331"/>
      <c r="E302" s="331"/>
      <c r="F302" s="331"/>
      <c r="G302" s="331"/>
      <c r="H302" s="331"/>
      <c r="I302" s="331"/>
      <c r="J302" s="331"/>
      <c r="K302" s="331"/>
      <c r="L302" s="331"/>
      <c r="M302" s="332"/>
      <c r="N302" s="337" t="s">
        <v>66</v>
      </c>
      <c r="O302" s="338"/>
      <c r="P302" s="338"/>
      <c r="Q302" s="338"/>
      <c r="R302" s="338"/>
      <c r="S302" s="338"/>
      <c r="T302" s="339"/>
      <c r="U302" s="37" t="s">
        <v>65</v>
      </c>
      <c r="V302" s="314">
        <f>IFERROR(SUM(V293:V300),"0")</f>
        <v>4675</v>
      </c>
      <c r="W302" s="314">
        <f>IFERROR(SUM(W293:W300),"0")</f>
        <v>4680</v>
      </c>
      <c r="X302" s="37"/>
      <c r="Y302" s="315"/>
      <c r="Z302" s="315"/>
    </row>
    <row r="303" spans="1:53" ht="14.25" customHeight="1" x14ac:dyDescent="0.25">
      <c r="A303" s="333" t="s">
        <v>95</v>
      </c>
      <c r="B303" s="331"/>
      <c r="C303" s="331"/>
      <c r="D303" s="331"/>
      <c r="E303" s="331"/>
      <c r="F303" s="331"/>
      <c r="G303" s="331"/>
      <c r="H303" s="331"/>
      <c r="I303" s="331"/>
      <c r="J303" s="331"/>
      <c r="K303" s="331"/>
      <c r="L303" s="331"/>
      <c r="M303" s="331"/>
      <c r="N303" s="331"/>
      <c r="O303" s="331"/>
      <c r="P303" s="331"/>
      <c r="Q303" s="331"/>
      <c r="R303" s="331"/>
      <c r="S303" s="331"/>
      <c r="T303" s="331"/>
      <c r="U303" s="331"/>
      <c r="V303" s="331"/>
      <c r="W303" s="331"/>
      <c r="X303" s="33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21">
        <v>4607091383980</v>
      </c>
      <c r="E304" s="320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4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9"/>
      <c r="P304" s="319"/>
      <c r="Q304" s="319"/>
      <c r="R304" s="320"/>
      <c r="S304" s="34"/>
      <c r="T304" s="34"/>
      <c r="U304" s="35" t="s">
        <v>65</v>
      </c>
      <c r="V304" s="312">
        <v>1800</v>
      </c>
      <c r="W304" s="313">
        <f>IFERROR(IF(V304="",0,CEILING((V304/$H304),1)*$H304),"")</f>
        <v>1800</v>
      </c>
      <c r="X304" s="36">
        <f>IFERROR(IF(W304=0,"",ROUNDUP(W304/H304,0)*0.02175),"")</f>
        <v>2.61</v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21">
        <v>4680115883314</v>
      </c>
      <c r="E305" s="320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567" t="s">
        <v>458</v>
      </c>
      <c r="O305" s="319"/>
      <c r="P305" s="319"/>
      <c r="Q305" s="319"/>
      <c r="R305" s="320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21">
        <v>4607091384178</v>
      </c>
      <c r="E306" s="320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4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9"/>
      <c r="P306" s="319"/>
      <c r="Q306" s="319"/>
      <c r="R306" s="320"/>
      <c r="S306" s="34"/>
      <c r="T306" s="34"/>
      <c r="U306" s="35" t="s">
        <v>65</v>
      </c>
      <c r="V306" s="312">
        <v>12</v>
      </c>
      <c r="W306" s="313">
        <f>IFERROR(IF(V306="",0,CEILING((V306/$H306),1)*$H306),"")</f>
        <v>12</v>
      </c>
      <c r="X306" s="36">
        <f>IFERROR(IF(W306=0,"",ROUNDUP(W306/H306,0)*0.00937),"")</f>
        <v>2.811E-2</v>
      </c>
      <c r="Y306" s="56"/>
      <c r="Z306" s="57"/>
      <c r="AD306" s="58"/>
      <c r="BA306" s="227" t="s">
        <v>1</v>
      </c>
    </row>
    <row r="307" spans="1:53" x14ac:dyDescent="0.2">
      <c r="A307" s="330"/>
      <c r="B307" s="331"/>
      <c r="C307" s="331"/>
      <c r="D307" s="331"/>
      <c r="E307" s="331"/>
      <c r="F307" s="331"/>
      <c r="G307" s="331"/>
      <c r="H307" s="331"/>
      <c r="I307" s="331"/>
      <c r="J307" s="331"/>
      <c r="K307" s="331"/>
      <c r="L307" s="331"/>
      <c r="M307" s="332"/>
      <c r="N307" s="337" t="s">
        <v>66</v>
      </c>
      <c r="O307" s="338"/>
      <c r="P307" s="338"/>
      <c r="Q307" s="338"/>
      <c r="R307" s="338"/>
      <c r="S307" s="338"/>
      <c r="T307" s="339"/>
      <c r="U307" s="37" t="s">
        <v>67</v>
      </c>
      <c r="V307" s="314">
        <f>IFERROR(V304/H304,"0")+IFERROR(V305/H305,"0")+IFERROR(V306/H306,"0")</f>
        <v>123</v>
      </c>
      <c r="W307" s="314">
        <f>IFERROR(W304/H304,"0")+IFERROR(W305/H305,"0")+IFERROR(W306/H306,"0")</f>
        <v>123</v>
      </c>
      <c r="X307" s="314">
        <f>IFERROR(IF(X304="",0,X304),"0")+IFERROR(IF(X305="",0,X305),"0")+IFERROR(IF(X306="",0,X306),"0")</f>
        <v>2.6381099999999997</v>
      </c>
      <c r="Y307" s="315"/>
      <c r="Z307" s="315"/>
    </row>
    <row r="308" spans="1:53" x14ac:dyDescent="0.2">
      <c r="A308" s="331"/>
      <c r="B308" s="331"/>
      <c r="C308" s="331"/>
      <c r="D308" s="331"/>
      <c r="E308" s="331"/>
      <c r="F308" s="331"/>
      <c r="G308" s="331"/>
      <c r="H308" s="331"/>
      <c r="I308" s="331"/>
      <c r="J308" s="331"/>
      <c r="K308" s="331"/>
      <c r="L308" s="331"/>
      <c r="M308" s="332"/>
      <c r="N308" s="337" t="s">
        <v>66</v>
      </c>
      <c r="O308" s="338"/>
      <c r="P308" s="338"/>
      <c r="Q308" s="338"/>
      <c r="R308" s="338"/>
      <c r="S308" s="338"/>
      <c r="T308" s="339"/>
      <c r="U308" s="37" t="s">
        <v>65</v>
      </c>
      <c r="V308" s="314">
        <f>IFERROR(SUM(V304:V306),"0")</f>
        <v>1812</v>
      </c>
      <c r="W308" s="314">
        <f>IFERROR(SUM(W304:W306),"0")</f>
        <v>1812</v>
      </c>
      <c r="X308" s="37"/>
      <c r="Y308" s="315"/>
      <c r="Z308" s="315"/>
    </row>
    <row r="309" spans="1:53" ht="14.25" customHeight="1" x14ac:dyDescent="0.25">
      <c r="A309" s="333" t="s">
        <v>68</v>
      </c>
      <c r="B309" s="331"/>
      <c r="C309" s="331"/>
      <c r="D309" s="331"/>
      <c r="E309" s="331"/>
      <c r="F309" s="331"/>
      <c r="G309" s="331"/>
      <c r="H309" s="331"/>
      <c r="I309" s="331"/>
      <c r="J309" s="331"/>
      <c r="K309" s="331"/>
      <c r="L309" s="331"/>
      <c r="M309" s="331"/>
      <c r="N309" s="331"/>
      <c r="O309" s="331"/>
      <c r="P309" s="331"/>
      <c r="Q309" s="331"/>
      <c r="R309" s="331"/>
      <c r="S309" s="331"/>
      <c r="T309" s="331"/>
      <c r="U309" s="331"/>
      <c r="V309" s="331"/>
      <c r="W309" s="331"/>
      <c r="X309" s="33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21">
        <v>4607091384260</v>
      </c>
      <c r="E310" s="320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9"/>
      <c r="P310" s="319"/>
      <c r="Q310" s="319"/>
      <c r="R310" s="320"/>
      <c r="S310" s="34"/>
      <c r="T310" s="34"/>
      <c r="U310" s="35" t="s">
        <v>65</v>
      </c>
      <c r="V310" s="312">
        <v>50</v>
      </c>
      <c r="W310" s="313">
        <f>IFERROR(IF(V310="",0,CEILING((V310/$H310),1)*$H310),"")</f>
        <v>54.6</v>
      </c>
      <c r="X310" s="36">
        <f>IFERROR(IF(W310=0,"",ROUNDUP(W310/H310,0)*0.02175),"")</f>
        <v>0.15225</v>
      </c>
      <c r="Y310" s="56"/>
      <c r="Z310" s="57"/>
      <c r="AD310" s="58"/>
      <c r="BA310" s="228" t="s">
        <v>1</v>
      </c>
    </row>
    <row r="311" spans="1:53" x14ac:dyDescent="0.2">
      <c r="A311" s="330"/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2"/>
      <c r="N311" s="337" t="s">
        <v>66</v>
      </c>
      <c r="O311" s="338"/>
      <c r="P311" s="338"/>
      <c r="Q311" s="338"/>
      <c r="R311" s="338"/>
      <c r="S311" s="338"/>
      <c r="T311" s="339"/>
      <c r="U311" s="37" t="s">
        <v>67</v>
      </c>
      <c r="V311" s="314">
        <f>IFERROR(V310/H310,"0")</f>
        <v>6.4102564102564106</v>
      </c>
      <c r="W311" s="314">
        <f>IFERROR(W310/H310,"0")</f>
        <v>7</v>
      </c>
      <c r="X311" s="314">
        <f>IFERROR(IF(X310="",0,X310),"0")</f>
        <v>0.15225</v>
      </c>
      <c r="Y311" s="315"/>
      <c r="Z311" s="315"/>
    </row>
    <row r="312" spans="1:53" x14ac:dyDescent="0.2">
      <c r="A312" s="331"/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2"/>
      <c r="N312" s="337" t="s">
        <v>66</v>
      </c>
      <c r="O312" s="338"/>
      <c r="P312" s="338"/>
      <c r="Q312" s="338"/>
      <c r="R312" s="338"/>
      <c r="S312" s="338"/>
      <c r="T312" s="339"/>
      <c r="U312" s="37" t="s">
        <v>65</v>
      </c>
      <c r="V312" s="314">
        <f>IFERROR(SUM(V310:V310),"0")</f>
        <v>50</v>
      </c>
      <c r="W312" s="314">
        <f>IFERROR(SUM(W310:W310),"0")</f>
        <v>54.6</v>
      </c>
      <c r="X312" s="37"/>
      <c r="Y312" s="315"/>
      <c r="Z312" s="315"/>
    </row>
    <row r="313" spans="1:53" ht="14.25" customHeight="1" x14ac:dyDescent="0.25">
      <c r="A313" s="333" t="s">
        <v>223</v>
      </c>
      <c r="B313" s="331"/>
      <c r="C313" s="331"/>
      <c r="D313" s="331"/>
      <c r="E313" s="331"/>
      <c r="F313" s="331"/>
      <c r="G313" s="331"/>
      <c r="H313" s="331"/>
      <c r="I313" s="331"/>
      <c r="J313" s="331"/>
      <c r="K313" s="331"/>
      <c r="L313" s="331"/>
      <c r="M313" s="331"/>
      <c r="N313" s="331"/>
      <c r="O313" s="331"/>
      <c r="P313" s="331"/>
      <c r="Q313" s="331"/>
      <c r="R313" s="331"/>
      <c r="S313" s="331"/>
      <c r="T313" s="331"/>
      <c r="U313" s="331"/>
      <c r="V313" s="331"/>
      <c r="W313" s="331"/>
      <c r="X313" s="33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21">
        <v>4607091384673</v>
      </c>
      <c r="E314" s="320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9"/>
      <c r="P314" s="319"/>
      <c r="Q314" s="319"/>
      <c r="R314" s="320"/>
      <c r="S314" s="34"/>
      <c r="T314" s="34"/>
      <c r="U314" s="35" t="s">
        <v>65</v>
      </c>
      <c r="V314" s="312">
        <v>40</v>
      </c>
      <c r="W314" s="313">
        <f>IFERROR(IF(V314="",0,CEILING((V314/$H314),1)*$H314),"")</f>
        <v>46.8</v>
      </c>
      <c r="X314" s="36">
        <f>IFERROR(IF(W314=0,"",ROUNDUP(W314/H314,0)*0.02175),"")</f>
        <v>0.1305</v>
      </c>
      <c r="Y314" s="56"/>
      <c r="Z314" s="57"/>
      <c r="AD314" s="58"/>
      <c r="BA314" s="229" t="s">
        <v>1</v>
      </c>
    </row>
    <row r="315" spans="1:53" x14ac:dyDescent="0.2">
      <c r="A315" s="330"/>
      <c r="B315" s="331"/>
      <c r="C315" s="331"/>
      <c r="D315" s="331"/>
      <c r="E315" s="331"/>
      <c r="F315" s="331"/>
      <c r="G315" s="331"/>
      <c r="H315" s="331"/>
      <c r="I315" s="331"/>
      <c r="J315" s="331"/>
      <c r="K315" s="331"/>
      <c r="L315" s="331"/>
      <c r="M315" s="332"/>
      <c r="N315" s="337" t="s">
        <v>66</v>
      </c>
      <c r="O315" s="338"/>
      <c r="P315" s="338"/>
      <c r="Q315" s="338"/>
      <c r="R315" s="338"/>
      <c r="S315" s="338"/>
      <c r="T315" s="339"/>
      <c r="U315" s="37" t="s">
        <v>67</v>
      </c>
      <c r="V315" s="314">
        <f>IFERROR(V314/H314,"0")</f>
        <v>5.1282051282051286</v>
      </c>
      <c r="W315" s="314">
        <f>IFERROR(W314/H314,"0")</f>
        <v>6</v>
      </c>
      <c r="X315" s="314">
        <f>IFERROR(IF(X314="",0,X314),"0")</f>
        <v>0.1305</v>
      </c>
      <c r="Y315" s="315"/>
      <c r="Z315" s="315"/>
    </row>
    <row r="316" spans="1:53" x14ac:dyDescent="0.2">
      <c r="A316" s="331"/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2"/>
      <c r="N316" s="337" t="s">
        <v>66</v>
      </c>
      <c r="O316" s="338"/>
      <c r="P316" s="338"/>
      <c r="Q316" s="338"/>
      <c r="R316" s="338"/>
      <c r="S316" s="338"/>
      <c r="T316" s="339"/>
      <c r="U316" s="37" t="s">
        <v>65</v>
      </c>
      <c r="V316" s="314">
        <f>IFERROR(SUM(V314:V314),"0")</f>
        <v>40</v>
      </c>
      <c r="W316" s="314">
        <f>IFERROR(SUM(W314:W314),"0")</f>
        <v>46.8</v>
      </c>
      <c r="X316" s="37"/>
      <c r="Y316" s="315"/>
      <c r="Z316" s="315"/>
    </row>
    <row r="317" spans="1:53" ht="16.5" customHeight="1" x14ac:dyDescent="0.25">
      <c r="A317" s="354" t="s">
        <v>465</v>
      </c>
      <c r="B317" s="331"/>
      <c r="C317" s="331"/>
      <c r="D317" s="331"/>
      <c r="E317" s="331"/>
      <c r="F317" s="331"/>
      <c r="G317" s="331"/>
      <c r="H317" s="331"/>
      <c r="I317" s="331"/>
      <c r="J317" s="331"/>
      <c r="K317" s="331"/>
      <c r="L317" s="331"/>
      <c r="M317" s="331"/>
      <c r="N317" s="331"/>
      <c r="O317" s="331"/>
      <c r="P317" s="331"/>
      <c r="Q317" s="331"/>
      <c r="R317" s="331"/>
      <c r="S317" s="331"/>
      <c r="T317" s="331"/>
      <c r="U317" s="331"/>
      <c r="V317" s="331"/>
      <c r="W317" s="331"/>
      <c r="X317" s="331"/>
      <c r="Y317" s="307"/>
      <c r="Z317" s="307"/>
    </row>
    <row r="318" spans="1:53" ht="14.25" customHeight="1" x14ac:dyDescent="0.25">
      <c r="A318" s="333" t="s">
        <v>103</v>
      </c>
      <c r="B318" s="331"/>
      <c r="C318" s="331"/>
      <c r="D318" s="331"/>
      <c r="E318" s="331"/>
      <c r="F318" s="331"/>
      <c r="G318" s="331"/>
      <c r="H318" s="331"/>
      <c r="I318" s="331"/>
      <c r="J318" s="331"/>
      <c r="K318" s="331"/>
      <c r="L318" s="331"/>
      <c r="M318" s="331"/>
      <c r="N318" s="331"/>
      <c r="O318" s="331"/>
      <c r="P318" s="331"/>
      <c r="Q318" s="331"/>
      <c r="R318" s="331"/>
      <c r="S318" s="331"/>
      <c r="T318" s="331"/>
      <c r="U318" s="331"/>
      <c r="V318" s="331"/>
      <c r="W318" s="331"/>
      <c r="X318" s="33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21">
        <v>4607091384185</v>
      </c>
      <c r="E319" s="320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9"/>
      <c r="P319" s="319"/>
      <c r="Q319" s="319"/>
      <c r="R319" s="320"/>
      <c r="S319" s="34"/>
      <c r="T319" s="34"/>
      <c r="U319" s="35" t="s">
        <v>65</v>
      </c>
      <c r="V319" s="312">
        <v>70</v>
      </c>
      <c r="W319" s="313">
        <f>IFERROR(IF(V319="",0,CEILING((V319/$H319),1)*$H319),"")</f>
        <v>72</v>
      </c>
      <c r="X319" s="36">
        <f>IFERROR(IF(W319=0,"",ROUNDUP(W319/H319,0)*0.02175),"")</f>
        <v>0.1305</v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21">
        <v>4607091384192</v>
      </c>
      <c r="E320" s="320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9"/>
      <c r="P320" s="319"/>
      <c r="Q320" s="319"/>
      <c r="R320" s="320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21">
        <v>4680115881907</v>
      </c>
      <c r="E321" s="320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9"/>
      <c r="P321" s="319"/>
      <c r="Q321" s="319"/>
      <c r="R321" s="320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21">
        <v>4607091384680</v>
      </c>
      <c r="E322" s="320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38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9"/>
      <c r="P322" s="319"/>
      <c r="Q322" s="319"/>
      <c r="R322" s="320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30"/>
      <c r="B323" s="331"/>
      <c r="C323" s="331"/>
      <c r="D323" s="331"/>
      <c r="E323" s="331"/>
      <c r="F323" s="331"/>
      <c r="G323" s="331"/>
      <c r="H323" s="331"/>
      <c r="I323" s="331"/>
      <c r="J323" s="331"/>
      <c r="K323" s="331"/>
      <c r="L323" s="331"/>
      <c r="M323" s="332"/>
      <c r="N323" s="337" t="s">
        <v>66</v>
      </c>
      <c r="O323" s="338"/>
      <c r="P323" s="338"/>
      <c r="Q323" s="338"/>
      <c r="R323" s="338"/>
      <c r="S323" s="338"/>
      <c r="T323" s="339"/>
      <c r="U323" s="37" t="s">
        <v>67</v>
      </c>
      <c r="V323" s="314">
        <f>IFERROR(V319/H319,"0")+IFERROR(V320/H320,"0")+IFERROR(V321/H321,"0")+IFERROR(V322/H322,"0")</f>
        <v>5.833333333333333</v>
      </c>
      <c r="W323" s="314">
        <f>IFERROR(W319/H319,"0")+IFERROR(W320/H320,"0")+IFERROR(W321/H321,"0")+IFERROR(W322/H322,"0")</f>
        <v>6</v>
      </c>
      <c r="X323" s="314">
        <f>IFERROR(IF(X319="",0,X319),"0")+IFERROR(IF(X320="",0,X320),"0")+IFERROR(IF(X321="",0,X321),"0")+IFERROR(IF(X322="",0,X322),"0")</f>
        <v>0.1305</v>
      </c>
      <c r="Y323" s="315"/>
      <c r="Z323" s="315"/>
    </row>
    <row r="324" spans="1:53" x14ac:dyDescent="0.2">
      <c r="A324" s="331"/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2"/>
      <c r="N324" s="337" t="s">
        <v>66</v>
      </c>
      <c r="O324" s="338"/>
      <c r="P324" s="338"/>
      <c r="Q324" s="338"/>
      <c r="R324" s="338"/>
      <c r="S324" s="338"/>
      <c r="T324" s="339"/>
      <c r="U324" s="37" t="s">
        <v>65</v>
      </c>
      <c r="V324" s="314">
        <f>IFERROR(SUM(V319:V322),"0")</f>
        <v>70</v>
      </c>
      <c r="W324" s="314">
        <f>IFERROR(SUM(W319:W322),"0")</f>
        <v>72</v>
      </c>
      <c r="X324" s="37"/>
      <c r="Y324" s="315"/>
      <c r="Z324" s="315"/>
    </row>
    <row r="325" spans="1:53" ht="14.25" customHeight="1" x14ac:dyDescent="0.25">
      <c r="A325" s="333" t="s">
        <v>60</v>
      </c>
      <c r="B325" s="331"/>
      <c r="C325" s="331"/>
      <c r="D325" s="331"/>
      <c r="E325" s="331"/>
      <c r="F325" s="331"/>
      <c r="G325" s="331"/>
      <c r="H325" s="331"/>
      <c r="I325" s="331"/>
      <c r="J325" s="331"/>
      <c r="K325" s="331"/>
      <c r="L325" s="331"/>
      <c r="M325" s="331"/>
      <c r="N325" s="331"/>
      <c r="O325" s="331"/>
      <c r="P325" s="331"/>
      <c r="Q325" s="331"/>
      <c r="R325" s="331"/>
      <c r="S325" s="331"/>
      <c r="T325" s="331"/>
      <c r="U325" s="331"/>
      <c r="V325" s="331"/>
      <c r="W325" s="331"/>
      <c r="X325" s="33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21">
        <v>4607091384802</v>
      </c>
      <c r="E326" s="320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5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9"/>
      <c r="P326" s="319"/>
      <c r="Q326" s="319"/>
      <c r="R326" s="320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21">
        <v>4607091384826</v>
      </c>
      <c r="E327" s="320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3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9"/>
      <c r="P327" s="319"/>
      <c r="Q327" s="319"/>
      <c r="R327" s="320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30"/>
      <c r="B328" s="331"/>
      <c r="C328" s="331"/>
      <c r="D328" s="331"/>
      <c r="E328" s="331"/>
      <c r="F328" s="331"/>
      <c r="G328" s="331"/>
      <c r="H328" s="331"/>
      <c r="I328" s="331"/>
      <c r="J328" s="331"/>
      <c r="K328" s="331"/>
      <c r="L328" s="331"/>
      <c r="M328" s="332"/>
      <c r="N328" s="337" t="s">
        <v>66</v>
      </c>
      <c r="O328" s="338"/>
      <c r="P328" s="338"/>
      <c r="Q328" s="338"/>
      <c r="R328" s="338"/>
      <c r="S328" s="338"/>
      <c r="T328" s="339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31"/>
      <c r="B329" s="331"/>
      <c r="C329" s="331"/>
      <c r="D329" s="331"/>
      <c r="E329" s="331"/>
      <c r="F329" s="331"/>
      <c r="G329" s="331"/>
      <c r="H329" s="331"/>
      <c r="I329" s="331"/>
      <c r="J329" s="331"/>
      <c r="K329" s="331"/>
      <c r="L329" s="331"/>
      <c r="M329" s="332"/>
      <c r="N329" s="337" t="s">
        <v>66</v>
      </c>
      <c r="O329" s="338"/>
      <c r="P329" s="338"/>
      <c r="Q329" s="338"/>
      <c r="R329" s="338"/>
      <c r="S329" s="338"/>
      <c r="T329" s="339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3" t="s">
        <v>68</v>
      </c>
      <c r="B330" s="331"/>
      <c r="C330" s="331"/>
      <c r="D330" s="331"/>
      <c r="E330" s="331"/>
      <c r="F330" s="331"/>
      <c r="G330" s="331"/>
      <c r="H330" s="331"/>
      <c r="I330" s="331"/>
      <c r="J330" s="331"/>
      <c r="K330" s="331"/>
      <c r="L330" s="331"/>
      <c r="M330" s="331"/>
      <c r="N330" s="331"/>
      <c r="O330" s="331"/>
      <c r="P330" s="331"/>
      <c r="Q330" s="331"/>
      <c r="R330" s="331"/>
      <c r="S330" s="331"/>
      <c r="T330" s="331"/>
      <c r="U330" s="331"/>
      <c r="V330" s="331"/>
      <c r="W330" s="331"/>
      <c r="X330" s="33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21">
        <v>4607091384246</v>
      </c>
      <c r="E331" s="320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48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9"/>
      <c r="P331" s="319"/>
      <c r="Q331" s="319"/>
      <c r="R331" s="320"/>
      <c r="S331" s="34"/>
      <c r="T331" s="34"/>
      <c r="U331" s="35" t="s">
        <v>65</v>
      </c>
      <c r="V331" s="312">
        <v>20</v>
      </c>
      <c r="W331" s="313">
        <f>IFERROR(IF(V331="",0,CEILING((V331/$H331),1)*$H331),"")</f>
        <v>23.4</v>
      </c>
      <c r="X331" s="36">
        <f>IFERROR(IF(W331=0,"",ROUNDUP(W331/H331,0)*0.02175),"")</f>
        <v>6.5250000000000002E-2</v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21">
        <v>4680115881976</v>
      </c>
      <c r="E332" s="320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9"/>
      <c r="P332" s="319"/>
      <c r="Q332" s="319"/>
      <c r="R332" s="320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21">
        <v>4607091384253</v>
      </c>
      <c r="E333" s="320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9"/>
      <c r="P333" s="319"/>
      <c r="Q333" s="319"/>
      <c r="R333" s="320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21">
        <v>4680115881969</v>
      </c>
      <c r="E334" s="320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6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9"/>
      <c r="P334" s="319"/>
      <c r="Q334" s="319"/>
      <c r="R334" s="320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30"/>
      <c r="B335" s="331"/>
      <c r="C335" s="331"/>
      <c r="D335" s="331"/>
      <c r="E335" s="331"/>
      <c r="F335" s="331"/>
      <c r="G335" s="331"/>
      <c r="H335" s="331"/>
      <c r="I335" s="331"/>
      <c r="J335" s="331"/>
      <c r="K335" s="331"/>
      <c r="L335" s="331"/>
      <c r="M335" s="332"/>
      <c r="N335" s="337" t="s">
        <v>66</v>
      </c>
      <c r="O335" s="338"/>
      <c r="P335" s="338"/>
      <c r="Q335" s="338"/>
      <c r="R335" s="338"/>
      <c r="S335" s="338"/>
      <c r="T335" s="339"/>
      <c r="U335" s="37" t="s">
        <v>67</v>
      </c>
      <c r="V335" s="314">
        <f>IFERROR(V331/H331,"0")+IFERROR(V332/H332,"0")+IFERROR(V333/H333,"0")+IFERROR(V334/H334,"0")</f>
        <v>2.5641025641025643</v>
      </c>
      <c r="W335" s="314">
        <f>IFERROR(W331/H331,"0")+IFERROR(W332/H332,"0")+IFERROR(W333/H333,"0")+IFERROR(W334/H334,"0")</f>
        <v>3</v>
      </c>
      <c r="X335" s="314">
        <f>IFERROR(IF(X331="",0,X331),"0")+IFERROR(IF(X332="",0,X332),"0")+IFERROR(IF(X333="",0,X333),"0")+IFERROR(IF(X334="",0,X334),"0")</f>
        <v>6.5250000000000002E-2</v>
      </c>
      <c r="Y335" s="315"/>
      <c r="Z335" s="315"/>
    </row>
    <row r="336" spans="1:53" x14ac:dyDescent="0.2">
      <c r="A336" s="331"/>
      <c r="B336" s="331"/>
      <c r="C336" s="331"/>
      <c r="D336" s="331"/>
      <c r="E336" s="331"/>
      <c r="F336" s="331"/>
      <c r="G336" s="331"/>
      <c r="H336" s="331"/>
      <c r="I336" s="331"/>
      <c r="J336" s="331"/>
      <c r="K336" s="331"/>
      <c r="L336" s="331"/>
      <c r="M336" s="332"/>
      <c r="N336" s="337" t="s">
        <v>66</v>
      </c>
      <c r="O336" s="338"/>
      <c r="P336" s="338"/>
      <c r="Q336" s="338"/>
      <c r="R336" s="338"/>
      <c r="S336" s="338"/>
      <c r="T336" s="339"/>
      <c r="U336" s="37" t="s">
        <v>65</v>
      </c>
      <c r="V336" s="314">
        <f>IFERROR(SUM(V331:V334),"0")</f>
        <v>20</v>
      </c>
      <c r="W336" s="314">
        <f>IFERROR(SUM(W331:W334),"0")</f>
        <v>23.4</v>
      </c>
      <c r="X336" s="37"/>
      <c r="Y336" s="315"/>
      <c r="Z336" s="315"/>
    </row>
    <row r="337" spans="1:53" ht="14.25" customHeight="1" x14ac:dyDescent="0.25">
      <c r="A337" s="333" t="s">
        <v>223</v>
      </c>
      <c r="B337" s="331"/>
      <c r="C337" s="331"/>
      <c r="D337" s="331"/>
      <c r="E337" s="331"/>
      <c r="F337" s="331"/>
      <c r="G337" s="331"/>
      <c r="H337" s="331"/>
      <c r="I337" s="331"/>
      <c r="J337" s="331"/>
      <c r="K337" s="331"/>
      <c r="L337" s="331"/>
      <c r="M337" s="331"/>
      <c r="N337" s="331"/>
      <c r="O337" s="331"/>
      <c r="P337" s="331"/>
      <c r="Q337" s="331"/>
      <c r="R337" s="331"/>
      <c r="S337" s="331"/>
      <c r="T337" s="331"/>
      <c r="U337" s="331"/>
      <c r="V337" s="331"/>
      <c r="W337" s="331"/>
      <c r="X337" s="33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21">
        <v>4607091389357</v>
      </c>
      <c r="E338" s="320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31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9"/>
      <c r="P338" s="319"/>
      <c r="Q338" s="319"/>
      <c r="R338" s="320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30"/>
      <c r="B339" s="331"/>
      <c r="C339" s="331"/>
      <c r="D339" s="331"/>
      <c r="E339" s="331"/>
      <c r="F339" s="331"/>
      <c r="G339" s="331"/>
      <c r="H339" s="331"/>
      <c r="I339" s="331"/>
      <c r="J339" s="331"/>
      <c r="K339" s="331"/>
      <c r="L339" s="331"/>
      <c r="M339" s="332"/>
      <c r="N339" s="337" t="s">
        <v>66</v>
      </c>
      <c r="O339" s="338"/>
      <c r="P339" s="338"/>
      <c r="Q339" s="338"/>
      <c r="R339" s="338"/>
      <c r="S339" s="338"/>
      <c r="T339" s="339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31"/>
      <c r="B340" s="331"/>
      <c r="C340" s="331"/>
      <c r="D340" s="331"/>
      <c r="E340" s="331"/>
      <c r="F340" s="331"/>
      <c r="G340" s="331"/>
      <c r="H340" s="331"/>
      <c r="I340" s="331"/>
      <c r="J340" s="331"/>
      <c r="K340" s="331"/>
      <c r="L340" s="331"/>
      <c r="M340" s="332"/>
      <c r="N340" s="337" t="s">
        <v>66</v>
      </c>
      <c r="O340" s="338"/>
      <c r="P340" s="338"/>
      <c r="Q340" s="338"/>
      <c r="R340" s="338"/>
      <c r="S340" s="338"/>
      <c r="T340" s="339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73" t="s">
        <v>488</v>
      </c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R341" s="374"/>
      <c r="S341" s="374"/>
      <c r="T341" s="374"/>
      <c r="U341" s="374"/>
      <c r="V341" s="374"/>
      <c r="W341" s="374"/>
      <c r="X341" s="374"/>
      <c r="Y341" s="48"/>
      <c r="Z341" s="48"/>
    </row>
    <row r="342" spans="1:53" ht="16.5" customHeight="1" x14ac:dyDescent="0.25">
      <c r="A342" s="354" t="s">
        <v>489</v>
      </c>
      <c r="B342" s="331"/>
      <c r="C342" s="331"/>
      <c r="D342" s="331"/>
      <c r="E342" s="331"/>
      <c r="F342" s="331"/>
      <c r="G342" s="331"/>
      <c r="H342" s="331"/>
      <c r="I342" s="331"/>
      <c r="J342" s="331"/>
      <c r="K342" s="331"/>
      <c r="L342" s="331"/>
      <c r="M342" s="331"/>
      <c r="N342" s="331"/>
      <c r="O342" s="331"/>
      <c r="P342" s="331"/>
      <c r="Q342" s="331"/>
      <c r="R342" s="331"/>
      <c r="S342" s="331"/>
      <c r="T342" s="331"/>
      <c r="U342" s="331"/>
      <c r="V342" s="331"/>
      <c r="W342" s="331"/>
      <c r="X342" s="331"/>
      <c r="Y342" s="307"/>
      <c r="Z342" s="307"/>
    </row>
    <row r="343" spans="1:53" ht="14.25" customHeight="1" x14ac:dyDescent="0.25">
      <c r="A343" s="333" t="s">
        <v>103</v>
      </c>
      <c r="B343" s="331"/>
      <c r="C343" s="331"/>
      <c r="D343" s="331"/>
      <c r="E343" s="331"/>
      <c r="F343" s="331"/>
      <c r="G343" s="331"/>
      <c r="H343" s="331"/>
      <c r="I343" s="331"/>
      <c r="J343" s="331"/>
      <c r="K343" s="331"/>
      <c r="L343" s="331"/>
      <c r="M343" s="331"/>
      <c r="N343" s="331"/>
      <c r="O343" s="331"/>
      <c r="P343" s="331"/>
      <c r="Q343" s="331"/>
      <c r="R343" s="331"/>
      <c r="S343" s="331"/>
      <c r="T343" s="331"/>
      <c r="U343" s="331"/>
      <c r="V343" s="331"/>
      <c r="W343" s="331"/>
      <c r="X343" s="33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21">
        <v>4607091389708</v>
      </c>
      <c r="E344" s="320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3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9"/>
      <c r="P344" s="319"/>
      <c r="Q344" s="319"/>
      <c r="R344" s="320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21">
        <v>4607091389692</v>
      </c>
      <c r="E345" s="320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4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9"/>
      <c r="P345" s="319"/>
      <c r="Q345" s="319"/>
      <c r="R345" s="320"/>
      <c r="S345" s="34"/>
      <c r="T345" s="34"/>
      <c r="U345" s="35" t="s">
        <v>65</v>
      </c>
      <c r="V345" s="312">
        <v>45</v>
      </c>
      <c r="W345" s="313">
        <f>IFERROR(IF(V345="",0,CEILING((V345/$H345),1)*$H345),"")</f>
        <v>45.900000000000006</v>
      </c>
      <c r="X345" s="36">
        <f>IFERROR(IF(W345=0,"",ROUNDUP(W345/H345,0)*0.00753),"")</f>
        <v>0.12801000000000001</v>
      </c>
      <c r="Y345" s="56"/>
      <c r="Z345" s="57"/>
      <c r="AD345" s="58"/>
      <c r="BA345" s="242" t="s">
        <v>1</v>
      </c>
    </row>
    <row r="346" spans="1:53" x14ac:dyDescent="0.2">
      <c r="A346" s="330"/>
      <c r="B346" s="331"/>
      <c r="C346" s="331"/>
      <c r="D346" s="331"/>
      <c r="E346" s="331"/>
      <c r="F346" s="331"/>
      <c r="G346" s="331"/>
      <c r="H346" s="331"/>
      <c r="I346" s="331"/>
      <c r="J346" s="331"/>
      <c r="K346" s="331"/>
      <c r="L346" s="331"/>
      <c r="M346" s="332"/>
      <c r="N346" s="337" t="s">
        <v>66</v>
      </c>
      <c r="O346" s="338"/>
      <c r="P346" s="338"/>
      <c r="Q346" s="338"/>
      <c r="R346" s="338"/>
      <c r="S346" s="338"/>
      <c r="T346" s="339"/>
      <c r="U346" s="37" t="s">
        <v>67</v>
      </c>
      <c r="V346" s="314">
        <f>IFERROR(V344/H344,"0")+IFERROR(V345/H345,"0")</f>
        <v>16.666666666666664</v>
      </c>
      <c r="W346" s="314">
        <f>IFERROR(W344/H344,"0")+IFERROR(W345/H345,"0")</f>
        <v>17</v>
      </c>
      <c r="X346" s="314">
        <f>IFERROR(IF(X344="",0,X344),"0")+IFERROR(IF(X345="",0,X345),"0")</f>
        <v>0.12801000000000001</v>
      </c>
      <c r="Y346" s="315"/>
      <c r="Z346" s="315"/>
    </row>
    <row r="347" spans="1:53" x14ac:dyDescent="0.2">
      <c r="A347" s="331"/>
      <c r="B347" s="331"/>
      <c r="C347" s="331"/>
      <c r="D347" s="331"/>
      <c r="E347" s="331"/>
      <c r="F347" s="331"/>
      <c r="G347" s="331"/>
      <c r="H347" s="331"/>
      <c r="I347" s="331"/>
      <c r="J347" s="331"/>
      <c r="K347" s="331"/>
      <c r="L347" s="331"/>
      <c r="M347" s="332"/>
      <c r="N347" s="337" t="s">
        <v>66</v>
      </c>
      <c r="O347" s="338"/>
      <c r="P347" s="338"/>
      <c r="Q347" s="338"/>
      <c r="R347" s="338"/>
      <c r="S347" s="338"/>
      <c r="T347" s="339"/>
      <c r="U347" s="37" t="s">
        <v>65</v>
      </c>
      <c r="V347" s="314">
        <f>IFERROR(SUM(V344:V345),"0")</f>
        <v>45</v>
      </c>
      <c r="W347" s="314">
        <f>IFERROR(SUM(W344:W345),"0")</f>
        <v>45.900000000000006</v>
      </c>
      <c r="X347" s="37"/>
      <c r="Y347" s="315"/>
      <c r="Z347" s="315"/>
    </row>
    <row r="348" spans="1:53" ht="14.25" customHeight="1" x14ac:dyDescent="0.25">
      <c r="A348" s="333" t="s">
        <v>60</v>
      </c>
      <c r="B348" s="331"/>
      <c r="C348" s="331"/>
      <c r="D348" s="331"/>
      <c r="E348" s="331"/>
      <c r="F348" s="331"/>
      <c r="G348" s="331"/>
      <c r="H348" s="331"/>
      <c r="I348" s="331"/>
      <c r="J348" s="331"/>
      <c r="K348" s="331"/>
      <c r="L348" s="331"/>
      <c r="M348" s="331"/>
      <c r="N348" s="331"/>
      <c r="O348" s="331"/>
      <c r="P348" s="331"/>
      <c r="Q348" s="331"/>
      <c r="R348" s="331"/>
      <c r="S348" s="331"/>
      <c r="T348" s="331"/>
      <c r="U348" s="331"/>
      <c r="V348" s="331"/>
      <c r="W348" s="331"/>
      <c r="X348" s="33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21">
        <v>4607091389753</v>
      </c>
      <c r="E349" s="320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5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9"/>
      <c r="P349" s="319"/>
      <c r="Q349" s="319"/>
      <c r="R349" s="320"/>
      <c r="S349" s="34"/>
      <c r="T349" s="34"/>
      <c r="U349" s="35" t="s">
        <v>65</v>
      </c>
      <c r="V349" s="312">
        <v>50</v>
      </c>
      <c r="W349" s="313">
        <f t="shared" ref="W349:W361" si="15">IFERROR(IF(V349="",0,CEILING((V349/$H349),1)*$H349),"")</f>
        <v>50.400000000000006</v>
      </c>
      <c r="X349" s="36">
        <f>IFERROR(IF(W349=0,"",ROUNDUP(W349/H349,0)*0.00753),"")</f>
        <v>9.0359999999999996E-2</v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21">
        <v>4607091389760</v>
      </c>
      <c r="E350" s="320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9"/>
      <c r="P350" s="319"/>
      <c r="Q350" s="319"/>
      <c r="R350" s="320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21">
        <v>4607091389746</v>
      </c>
      <c r="E351" s="320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9"/>
      <c r="P351" s="319"/>
      <c r="Q351" s="319"/>
      <c r="R351" s="320"/>
      <c r="S351" s="34"/>
      <c r="T351" s="34"/>
      <c r="U351" s="35" t="s">
        <v>65</v>
      </c>
      <c r="V351" s="312">
        <v>50</v>
      </c>
      <c r="W351" s="313">
        <f t="shared" si="15"/>
        <v>50.400000000000006</v>
      </c>
      <c r="X351" s="36">
        <f>IFERROR(IF(W351=0,"",ROUNDUP(W351/H351,0)*0.00753),"")</f>
        <v>9.0359999999999996E-2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21">
        <v>4680115882928</v>
      </c>
      <c r="E352" s="320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9"/>
      <c r="P352" s="319"/>
      <c r="Q352" s="319"/>
      <c r="R352" s="320"/>
      <c r="S352" s="34"/>
      <c r="T352" s="34"/>
      <c r="U352" s="35" t="s">
        <v>65</v>
      </c>
      <c r="V352" s="312">
        <v>112</v>
      </c>
      <c r="W352" s="313">
        <f t="shared" si="15"/>
        <v>112.56</v>
      </c>
      <c r="X352" s="36">
        <f>IFERROR(IF(W352=0,"",ROUNDUP(W352/H352,0)*0.00753),"")</f>
        <v>0.50451000000000001</v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21">
        <v>4680115883147</v>
      </c>
      <c r="E353" s="320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4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9"/>
      <c r="P353" s="319"/>
      <c r="Q353" s="319"/>
      <c r="R353" s="320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21">
        <v>4607091384338</v>
      </c>
      <c r="E354" s="320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9"/>
      <c r="P354" s="319"/>
      <c r="Q354" s="319"/>
      <c r="R354" s="320"/>
      <c r="S354" s="34"/>
      <c r="T354" s="34"/>
      <c r="U354" s="35" t="s">
        <v>65</v>
      </c>
      <c r="V354" s="312">
        <v>70</v>
      </c>
      <c r="W354" s="313">
        <f t="shared" si="15"/>
        <v>71.400000000000006</v>
      </c>
      <c r="X354" s="36">
        <f t="shared" si="16"/>
        <v>0.17068</v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21">
        <v>4680115883154</v>
      </c>
      <c r="E355" s="320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9"/>
      <c r="P355" s="319"/>
      <c r="Q355" s="319"/>
      <c r="R355" s="320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21">
        <v>4607091389524</v>
      </c>
      <c r="E356" s="320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40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9"/>
      <c r="P356" s="319"/>
      <c r="Q356" s="319"/>
      <c r="R356" s="320"/>
      <c r="S356" s="34"/>
      <c r="T356" s="34"/>
      <c r="U356" s="35" t="s">
        <v>65</v>
      </c>
      <c r="V356" s="312">
        <v>17.5</v>
      </c>
      <c r="W356" s="313">
        <f t="shared" si="15"/>
        <v>18.900000000000002</v>
      </c>
      <c r="X356" s="36">
        <f t="shared" si="16"/>
        <v>4.5179999999999998E-2</v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21">
        <v>4680115883161</v>
      </c>
      <c r="E357" s="320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9"/>
      <c r="P357" s="319"/>
      <c r="Q357" s="319"/>
      <c r="R357" s="320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21">
        <v>4607091384345</v>
      </c>
      <c r="E358" s="320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54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9"/>
      <c r="P358" s="319"/>
      <c r="Q358" s="319"/>
      <c r="R358" s="320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21">
        <v>4680115883178</v>
      </c>
      <c r="E359" s="320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62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9"/>
      <c r="P359" s="319"/>
      <c r="Q359" s="319"/>
      <c r="R359" s="320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21">
        <v>4607091389531</v>
      </c>
      <c r="E360" s="320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55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9"/>
      <c r="P360" s="319"/>
      <c r="Q360" s="319"/>
      <c r="R360" s="320"/>
      <c r="S360" s="34"/>
      <c r="T360" s="34"/>
      <c r="U360" s="35" t="s">
        <v>65</v>
      </c>
      <c r="V360" s="312">
        <v>70</v>
      </c>
      <c r="W360" s="313">
        <f t="shared" si="15"/>
        <v>71.400000000000006</v>
      </c>
      <c r="X360" s="36">
        <f t="shared" si="16"/>
        <v>0.17068</v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21">
        <v>4680115883185</v>
      </c>
      <c r="E361" s="320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90" t="s">
        <v>520</v>
      </c>
      <c r="O361" s="319"/>
      <c r="P361" s="319"/>
      <c r="Q361" s="319"/>
      <c r="R361" s="320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30"/>
      <c r="B362" s="331"/>
      <c r="C362" s="331"/>
      <c r="D362" s="331"/>
      <c r="E362" s="331"/>
      <c r="F362" s="331"/>
      <c r="G362" s="331"/>
      <c r="H362" s="331"/>
      <c r="I362" s="331"/>
      <c r="J362" s="331"/>
      <c r="K362" s="331"/>
      <c r="L362" s="331"/>
      <c r="M362" s="332"/>
      <c r="N362" s="337" t="s">
        <v>66</v>
      </c>
      <c r="O362" s="338"/>
      <c r="P362" s="338"/>
      <c r="Q362" s="338"/>
      <c r="R362" s="338"/>
      <c r="S362" s="338"/>
      <c r="T362" s="339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165.47619047619048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168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1.0717699999999999</v>
      </c>
      <c r="Y362" s="315"/>
      <c r="Z362" s="315"/>
    </row>
    <row r="363" spans="1:53" x14ac:dyDescent="0.2">
      <c r="A363" s="331"/>
      <c r="B363" s="331"/>
      <c r="C363" s="331"/>
      <c r="D363" s="331"/>
      <c r="E363" s="331"/>
      <c r="F363" s="331"/>
      <c r="G363" s="331"/>
      <c r="H363" s="331"/>
      <c r="I363" s="331"/>
      <c r="J363" s="331"/>
      <c r="K363" s="331"/>
      <c r="L363" s="331"/>
      <c r="M363" s="332"/>
      <c r="N363" s="337" t="s">
        <v>66</v>
      </c>
      <c r="O363" s="338"/>
      <c r="P363" s="338"/>
      <c r="Q363" s="338"/>
      <c r="R363" s="338"/>
      <c r="S363" s="338"/>
      <c r="T363" s="339"/>
      <c r="U363" s="37" t="s">
        <v>65</v>
      </c>
      <c r="V363" s="314">
        <f>IFERROR(SUM(V349:V361),"0")</f>
        <v>369.5</v>
      </c>
      <c r="W363" s="314">
        <f>IFERROR(SUM(W349:W361),"0")</f>
        <v>375.05999999999995</v>
      </c>
      <c r="X363" s="37"/>
      <c r="Y363" s="315"/>
      <c r="Z363" s="315"/>
    </row>
    <row r="364" spans="1:53" ht="14.25" customHeight="1" x14ac:dyDescent="0.25">
      <c r="A364" s="333" t="s">
        <v>68</v>
      </c>
      <c r="B364" s="331"/>
      <c r="C364" s="331"/>
      <c r="D364" s="331"/>
      <c r="E364" s="331"/>
      <c r="F364" s="331"/>
      <c r="G364" s="331"/>
      <c r="H364" s="331"/>
      <c r="I364" s="331"/>
      <c r="J364" s="331"/>
      <c r="K364" s="331"/>
      <c r="L364" s="331"/>
      <c r="M364" s="331"/>
      <c r="N364" s="331"/>
      <c r="O364" s="331"/>
      <c r="P364" s="331"/>
      <c r="Q364" s="331"/>
      <c r="R364" s="331"/>
      <c r="S364" s="331"/>
      <c r="T364" s="331"/>
      <c r="U364" s="331"/>
      <c r="V364" s="331"/>
      <c r="W364" s="331"/>
      <c r="X364" s="33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21">
        <v>4607091389685</v>
      </c>
      <c r="E365" s="320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9"/>
      <c r="P365" s="319"/>
      <c r="Q365" s="319"/>
      <c r="R365" s="320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21">
        <v>4607091389654</v>
      </c>
      <c r="E366" s="320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9"/>
      <c r="P366" s="319"/>
      <c r="Q366" s="319"/>
      <c r="R366" s="320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21">
        <v>4607091384352</v>
      </c>
      <c r="E367" s="320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3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9"/>
      <c r="P367" s="319"/>
      <c r="Q367" s="319"/>
      <c r="R367" s="320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21">
        <v>4607091389661</v>
      </c>
      <c r="E368" s="320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61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9"/>
      <c r="P368" s="319"/>
      <c r="Q368" s="319"/>
      <c r="R368" s="320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30"/>
      <c r="B369" s="331"/>
      <c r="C369" s="331"/>
      <c r="D369" s="331"/>
      <c r="E369" s="331"/>
      <c r="F369" s="331"/>
      <c r="G369" s="331"/>
      <c r="H369" s="331"/>
      <c r="I369" s="331"/>
      <c r="J369" s="331"/>
      <c r="K369" s="331"/>
      <c r="L369" s="331"/>
      <c r="M369" s="332"/>
      <c r="N369" s="337" t="s">
        <v>66</v>
      </c>
      <c r="O369" s="338"/>
      <c r="P369" s="338"/>
      <c r="Q369" s="338"/>
      <c r="R369" s="338"/>
      <c r="S369" s="338"/>
      <c r="T369" s="339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31"/>
      <c r="B370" s="331"/>
      <c r="C370" s="331"/>
      <c r="D370" s="331"/>
      <c r="E370" s="331"/>
      <c r="F370" s="331"/>
      <c r="G370" s="331"/>
      <c r="H370" s="331"/>
      <c r="I370" s="331"/>
      <c r="J370" s="331"/>
      <c r="K370" s="331"/>
      <c r="L370" s="331"/>
      <c r="M370" s="332"/>
      <c r="N370" s="337" t="s">
        <v>66</v>
      </c>
      <c r="O370" s="338"/>
      <c r="P370" s="338"/>
      <c r="Q370" s="338"/>
      <c r="R370" s="338"/>
      <c r="S370" s="338"/>
      <c r="T370" s="339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33" t="s">
        <v>223</v>
      </c>
      <c r="B371" s="331"/>
      <c r="C371" s="331"/>
      <c r="D371" s="331"/>
      <c r="E371" s="331"/>
      <c r="F371" s="331"/>
      <c r="G371" s="331"/>
      <c r="H371" s="331"/>
      <c r="I371" s="331"/>
      <c r="J371" s="331"/>
      <c r="K371" s="331"/>
      <c r="L371" s="331"/>
      <c r="M371" s="331"/>
      <c r="N371" s="331"/>
      <c r="O371" s="331"/>
      <c r="P371" s="331"/>
      <c r="Q371" s="331"/>
      <c r="R371" s="331"/>
      <c r="S371" s="331"/>
      <c r="T371" s="331"/>
      <c r="U371" s="331"/>
      <c r="V371" s="331"/>
      <c r="W371" s="331"/>
      <c r="X371" s="33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21">
        <v>4680115881648</v>
      </c>
      <c r="E372" s="320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9"/>
      <c r="P372" s="319"/>
      <c r="Q372" s="319"/>
      <c r="R372" s="320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30"/>
      <c r="B373" s="331"/>
      <c r="C373" s="331"/>
      <c r="D373" s="331"/>
      <c r="E373" s="331"/>
      <c r="F373" s="331"/>
      <c r="G373" s="331"/>
      <c r="H373" s="331"/>
      <c r="I373" s="331"/>
      <c r="J373" s="331"/>
      <c r="K373" s="331"/>
      <c r="L373" s="331"/>
      <c r="M373" s="332"/>
      <c r="N373" s="337" t="s">
        <v>66</v>
      </c>
      <c r="O373" s="338"/>
      <c r="P373" s="338"/>
      <c r="Q373" s="338"/>
      <c r="R373" s="338"/>
      <c r="S373" s="338"/>
      <c r="T373" s="339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31"/>
      <c r="B374" s="331"/>
      <c r="C374" s="331"/>
      <c r="D374" s="331"/>
      <c r="E374" s="331"/>
      <c r="F374" s="331"/>
      <c r="G374" s="331"/>
      <c r="H374" s="331"/>
      <c r="I374" s="331"/>
      <c r="J374" s="331"/>
      <c r="K374" s="331"/>
      <c r="L374" s="331"/>
      <c r="M374" s="332"/>
      <c r="N374" s="337" t="s">
        <v>66</v>
      </c>
      <c r="O374" s="338"/>
      <c r="P374" s="338"/>
      <c r="Q374" s="338"/>
      <c r="R374" s="338"/>
      <c r="S374" s="338"/>
      <c r="T374" s="339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3" t="s">
        <v>81</v>
      </c>
      <c r="B375" s="331"/>
      <c r="C375" s="331"/>
      <c r="D375" s="331"/>
      <c r="E375" s="331"/>
      <c r="F375" s="331"/>
      <c r="G375" s="331"/>
      <c r="H375" s="331"/>
      <c r="I375" s="331"/>
      <c r="J375" s="331"/>
      <c r="K375" s="331"/>
      <c r="L375" s="331"/>
      <c r="M375" s="331"/>
      <c r="N375" s="331"/>
      <c r="O375" s="331"/>
      <c r="P375" s="331"/>
      <c r="Q375" s="331"/>
      <c r="R375" s="331"/>
      <c r="S375" s="331"/>
      <c r="T375" s="331"/>
      <c r="U375" s="331"/>
      <c r="V375" s="331"/>
      <c r="W375" s="331"/>
      <c r="X375" s="33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21">
        <v>4680115884359</v>
      </c>
      <c r="E376" s="320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551" t="s">
        <v>535</v>
      </c>
      <c r="O376" s="319"/>
      <c r="P376" s="319"/>
      <c r="Q376" s="319"/>
      <c r="R376" s="320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21">
        <v>4680115884335</v>
      </c>
      <c r="E377" s="320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381" t="s">
        <v>540</v>
      </c>
      <c r="O377" s="319"/>
      <c r="P377" s="319"/>
      <c r="Q377" s="319"/>
      <c r="R377" s="320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21">
        <v>4680115884113</v>
      </c>
      <c r="E378" s="320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544" t="s">
        <v>543</v>
      </c>
      <c r="O378" s="319"/>
      <c r="P378" s="319"/>
      <c r="Q378" s="319"/>
      <c r="R378" s="320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21">
        <v>4680115884342</v>
      </c>
      <c r="E379" s="320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420" t="s">
        <v>546</v>
      </c>
      <c r="O379" s="319"/>
      <c r="P379" s="319"/>
      <c r="Q379" s="319"/>
      <c r="R379" s="320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30"/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32"/>
      <c r="N380" s="337" t="s">
        <v>66</v>
      </c>
      <c r="O380" s="338"/>
      <c r="P380" s="338"/>
      <c r="Q380" s="338"/>
      <c r="R380" s="338"/>
      <c r="S380" s="338"/>
      <c r="T380" s="339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31"/>
      <c r="B381" s="331"/>
      <c r="C381" s="331"/>
      <c r="D381" s="331"/>
      <c r="E381" s="331"/>
      <c r="F381" s="331"/>
      <c r="G381" s="331"/>
      <c r="H381" s="331"/>
      <c r="I381" s="331"/>
      <c r="J381" s="331"/>
      <c r="K381" s="331"/>
      <c r="L381" s="331"/>
      <c r="M381" s="332"/>
      <c r="N381" s="337" t="s">
        <v>66</v>
      </c>
      <c r="O381" s="338"/>
      <c r="P381" s="338"/>
      <c r="Q381" s="338"/>
      <c r="R381" s="338"/>
      <c r="S381" s="338"/>
      <c r="T381" s="339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3" t="s">
        <v>90</v>
      </c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1"/>
      <c r="N382" s="331"/>
      <c r="O382" s="331"/>
      <c r="P382" s="331"/>
      <c r="Q382" s="331"/>
      <c r="R382" s="331"/>
      <c r="S382" s="331"/>
      <c r="T382" s="331"/>
      <c r="U382" s="331"/>
      <c r="V382" s="331"/>
      <c r="W382" s="331"/>
      <c r="X382" s="33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21">
        <v>4680115884090</v>
      </c>
      <c r="E383" s="320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548" t="s">
        <v>549</v>
      </c>
      <c r="O383" s="319"/>
      <c r="P383" s="319"/>
      <c r="Q383" s="319"/>
      <c r="R383" s="320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21">
        <v>4680115882997</v>
      </c>
      <c r="E384" s="320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525" t="s">
        <v>552</v>
      </c>
      <c r="O384" s="319"/>
      <c r="P384" s="319"/>
      <c r="Q384" s="319"/>
      <c r="R384" s="320"/>
      <c r="S384" s="34"/>
      <c r="T384" s="34"/>
      <c r="U384" s="35" t="s">
        <v>65</v>
      </c>
      <c r="V384" s="312">
        <v>32.5</v>
      </c>
      <c r="W384" s="313">
        <f>IFERROR(IF(V384="",0,CEILING((V384/$H384),1)*$H384),"")</f>
        <v>32.5</v>
      </c>
      <c r="X384" s="36">
        <f>IFERROR(IF(W384=0,"",ROUNDUP(W384/H384,0)*0.00673),"")</f>
        <v>0.16825000000000001</v>
      </c>
      <c r="Y384" s="56"/>
      <c r="Z384" s="57"/>
      <c r="AD384" s="58"/>
      <c r="BA384" s="266" t="s">
        <v>1</v>
      </c>
    </row>
    <row r="385" spans="1:53" x14ac:dyDescent="0.2">
      <c r="A385" s="330"/>
      <c r="B385" s="331"/>
      <c r="C385" s="331"/>
      <c r="D385" s="331"/>
      <c r="E385" s="331"/>
      <c r="F385" s="331"/>
      <c r="G385" s="331"/>
      <c r="H385" s="331"/>
      <c r="I385" s="331"/>
      <c r="J385" s="331"/>
      <c r="K385" s="331"/>
      <c r="L385" s="331"/>
      <c r="M385" s="332"/>
      <c r="N385" s="337" t="s">
        <v>66</v>
      </c>
      <c r="O385" s="338"/>
      <c r="P385" s="338"/>
      <c r="Q385" s="338"/>
      <c r="R385" s="338"/>
      <c r="S385" s="338"/>
      <c r="T385" s="339"/>
      <c r="U385" s="37" t="s">
        <v>67</v>
      </c>
      <c r="V385" s="314">
        <f>IFERROR(V383/H383,"0")+IFERROR(V384/H384,"0")</f>
        <v>25</v>
      </c>
      <c r="W385" s="314">
        <f>IFERROR(W383/H383,"0")+IFERROR(W384/H384,"0")</f>
        <v>25</v>
      </c>
      <c r="X385" s="314">
        <f>IFERROR(IF(X383="",0,X383),"0")+IFERROR(IF(X384="",0,X384),"0")</f>
        <v>0.16825000000000001</v>
      </c>
      <c r="Y385" s="315"/>
      <c r="Z385" s="315"/>
    </row>
    <row r="386" spans="1:53" x14ac:dyDescent="0.2">
      <c r="A386" s="331"/>
      <c r="B386" s="331"/>
      <c r="C386" s="331"/>
      <c r="D386" s="331"/>
      <c r="E386" s="331"/>
      <c r="F386" s="331"/>
      <c r="G386" s="331"/>
      <c r="H386" s="331"/>
      <c r="I386" s="331"/>
      <c r="J386" s="331"/>
      <c r="K386" s="331"/>
      <c r="L386" s="331"/>
      <c r="M386" s="332"/>
      <c r="N386" s="337" t="s">
        <v>66</v>
      </c>
      <c r="O386" s="338"/>
      <c r="P386" s="338"/>
      <c r="Q386" s="338"/>
      <c r="R386" s="338"/>
      <c r="S386" s="338"/>
      <c r="T386" s="339"/>
      <c r="U386" s="37" t="s">
        <v>65</v>
      </c>
      <c r="V386" s="314">
        <f>IFERROR(SUM(V383:V384),"0")</f>
        <v>32.5</v>
      </c>
      <c r="W386" s="314">
        <f>IFERROR(SUM(W383:W384),"0")</f>
        <v>32.5</v>
      </c>
      <c r="X386" s="37"/>
      <c r="Y386" s="315"/>
      <c r="Z386" s="315"/>
    </row>
    <row r="387" spans="1:53" ht="16.5" customHeight="1" x14ac:dyDescent="0.25">
      <c r="A387" s="354" t="s">
        <v>553</v>
      </c>
      <c r="B387" s="331"/>
      <c r="C387" s="331"/>
      <c r="D387" s="331"/>
      <c r="E387" s="331"/>
      <c r="F387" s="331"/>
      <c r="G387" s="331"/>
      <c r="H387" s="331"/>
      <c r="I387" s="331"/>
      <c r="J387" s="331"/>
      <c r="K387" s="331"/>
      <c r="L387" s="331"/>
      <c r="M387" s="331"/>
      <c r="N387" s="331"/>
      <c r="O387" s="331"/>
      <c r="P387" s="331"/>
      <c r="Q387" s="331"/>
      <c r="R387" s="331"/>
      <c r="S387" s="331"/>
      <c r="T387" s="331"/>
      <c r="U387" s="331"/>
      <c r="V387" s="331"/>
      <c r="W387" s="331"/>
      <c r="X387" s="331"/>
      <c r="Y387" s="307"/>
      <c r="Z387" s="307"/>
    </row>
    <row r="388" spans="1:53" ht="14.25" customHeight="1" x14ac:dyDescent="0.25">
      <c r="A388" s="333" t="s">
        <v>95</v>
      </c>
      <c r="B388" s="331"/>
      <c r="C388" s="331"/>
      <c r="D388" s="331"/>
      <c r="E388" s="331"/>
      <c r="F388" s="331"/>
      <c r="G388" s="331"/>
      <c r="H388" s="331"/>
      <c r="I388" s="331"/>
      <c r="J388" s="331"/>
      <c r="K388" s="331"/>
      <c r="L388" s="331"/>
      <c r="M388" s="331"/>
      <c r="N388" s="331"/>
      <c r="O388" s="331"/>
      <c r="P388" s="331"/>
      <c r="Q388" s="331"/>
      <c r="R388" s="331"/>
      <c r="S388" s="331"/>
      <c r="T388" s="331"/>
      <c r="U388" s="331"/>
      <c r="V388" s="331"/>
      <c r="W388" s="331"/>
      <c r="X388" s="33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21">
        <v>4607091389388</v>
      </c>
      <c r="E389" s="320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4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9"/>
      <c r="P389" s="319"/>
      <c r="Q389" s="319"/>
      <c r="R389" s="320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21">
        <v>4607091389364</v>
      </c>
      <c r="E390" s="320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4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9"/>
      <c r="P390" s="319"/>
      <c r="Q390" s="319"/>
      <c r="R390" s="320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30"/>
      <c r="B391" s="331"/>
      <c r="C391" s="331"/>
      <c r="D391" s="331"/>
      <c r="E391" s="331"/>
      <c r="F391" s="331"/>
      <c r="G391" s="331"/>
      <c r="H391" s="331"/>
      <c r="I391" s="331"/>
      <c r="J391" s="331"/>
      <c r="K391" s="331"/>
      <c r="L391" s="331"/>
      <c r="M391" s="332"/>
      <c r="N391" s="337" t="s">
        <v>66</v>
      </c>
      <c r="O391" s="338"/>
      <c r="P391" s="338"/>
      <c r="Q391" s="338"/>
      <c r="R391" s="338"/>
      <c r="S391" s="338"/>
      <c r="T391" s="339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31"/>
      <c r="B392" s="331"/>
      <c r="C392" s="331"/>
      <c r="D392" s="331"/>
      <c r="E392" s="331"/>
      <c r="F392" s="331"/>
      <c r="G392" s="331"/>
      <c r="H392" s="331"/>
      <c r="I392" s="331"/>
      <c r="J392" s="331"/>
      <c r="K392" s="331"/>
      <c r="L392" s="331"/>
      <c r="M392" s="332"/>
      <c r="N392" s="337" t="s">
        <v>66</v>
      </c>
      <c r="O392" s="338"/>
      <c r="P392" s="338"/>
      <c r="Q392" s="338"/>
      <c r="R392" s="338"/>
      <c r="S392" s="338"/>
      <c r="T392" s="339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3" t="s">
        <v>60</v>
      </c>
      <c r="B393" s="331"/>
      <c r="C393" s="331"/>
      <c r="D393" s="331"/>
      <c r="E393" s="331"/>
      <c r="F393" s="331"/>
      <c r="G393" s="331"/>
      <c r="H393" s="331"/>
      <c r="I393" s="331"/>
      <c r="J393" s="331"/>
      <c r="K393" s="331"/>
      <c r="L393" s="331"/>
      <c r="M393" s="331"/>
      <c r="N393" s="331"/>
      <c r="O393" s="331"/>
      <c r="P393" s="331"/>
      <c r="Q393" s="331"/>
      <c r="R393" s="331"/>
      <c r="S393" s="331"/>
      <c r="T393" s="331"/>
      <c r="U393" s="331"/>
      <c r="V393" s="331"/>
      <c r="W393" s="331"/>
      <c r="X393" s="33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21">
        <v>4607091389739</v>
      </c>
      <c r="E394" s="320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6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9"/>
      <c r="P394" s="319"/>
      <c r="Q394" s="319"/>
      <c r="R394" s="320"/>
      <c r="S394" s="34"/>
      <c r="T394" s="34"/>
      <c r="U394" s="35" t="s">
        <v>65</v>
      </c>
      <c r="V394" s="312">
        <v>50</v>
      </c>
      <c r="W394" s="313">
        <f t="shared" ref="W394:W400" si="17">IFERROR(IF(V394="",0,CEILING((V394/$H394),1)*$H394),"")</f>
        <v>50.400000000000006</v>
      </c>
      <c r="X394" s="36">
        <f>IFERROR(IF(W394=0,"",ROUNDUP(W394/H394,0)*0.00753),"")</f>
        <v>9.0359999999999996E-2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21">
        <v>4680115883048</v>
      </c>
      <c r="E395" s="320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64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9"/>
      <c r="P395" s="319"/>
      <c r="Q395" s="319"/>
      <c r="R395" s="320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21">
        <v>4607091389425</v>
      </c>
      <c r="E396" s="320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4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9"/>
      <c r="P396" s="319"/>
      <c r="Q396" s="319"/>
      <c r="R396" s="320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21">
        <v>4680115882911</v>
      </c>
      <c r="E397" s="320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501" t="s">
        <v>566</v>
      </c>
      <c r="O397" s="319"/>
      <c r="P397" s="319"/>
      <c r="Q397" s="319"/>
      <c r="R397" s="320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21">
        <v>4680115880771</v>
      </c>
      <c r="E398" s="320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4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9"/>
      <c r="P398" s="319"/>
      <c r="Q398" s="319"/>
      <c r="R398" s="320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21">
        <v>4607091389500</v>
      </c>
      <c r="E399" s="320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61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9"/>
      <c r="P399" s="319"/>
      <c r="Q399" s="319"/>
      <c r="R399" s="320"/>
      <c r="S399" s="34"/>
      <c r="T399" s="34"/>
      <c r="U399" s="35" t="s">
        <v>65</v>
      </c>
      <c r="V399" s="312">
        <v>17.5</v>
      </c>
      <c r="W399" s="313">
        <f t="shared" si="17"/>
        <v>18.900000000000002</v>
      </c>
      <c r="X399" s="36">
        <f>IFERROR(IF(W399=0,"",ROUNDUP(W399/H399,0)*0.00502),"")</f>
        <v>4.5179999999999998E-2</v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21">
        <v>4680115881983</v>
      </c>
      <c r="E400" s="320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6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9"/>
      <c r="P400" s="319"/>
      <c r="Q400" s="319"/>
      <c r="R400" s="320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30"/>
      <c r="B401" s="331"/>
      <c r="C401" s="331"/>
      <c r="D401" s="331"/>
      <c r="E401" s="331"/>
      <c r="F401" s="331"/>
      <c r="G401" s="331"/>
      <c r="H401" s="331"/>
      <c r="I401" s="331"/>
      <c r="J401" s="331"/>
      <c r="K401" s="331"/>
      <c r="L401" s="331"/>
      <c r="M401" s="332"/>
      <c r="N401" s="337" t="s">
        <v>66</v>
      </c>
      <c r="O401" s="338"/>
      <c r="P401" s="338"/>
      <c r="Q401" s="338"/>
      <c r="R401" s="338"/>
      <c r="S401" s="338"/>
      <c r="T401" s="339"/>
      <c r="U401" s="37" t="s">
        <v>67</v>
      </c>
      <c r="V401" s="314">
        <f>IFERROR(V394/H394,"0")+IFERROR(V395/H395,"0")+IFERROR(V396/H396,"0")+IFERROR(V397/H397,"0")+IFERROR(V398/H398,"0")+IFERROR(V399/H399,"0")+IFERROR(V400/H400,"0")</f>
        <v>20.238095238095237</v>
      </c>
      <c r="W401" s="314">
        <f>IFERROR(W394/H394,"0")+IFERROR(W395/H395,"0")+IFERROR(W396/H396,"0")+IFERROR(W397/H397,"0")+IFERROR(W398/H398,"0")+IFERROR(W399/H399,"0")+IFERROR(W400/H400,"0")</f>
        <v>21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0.13553999999999999</v>
      </c>
      <c r="Y401" s="315"/>
      <c r="Z401" s="315"/>
    </row>
    <row r="402" spans="1:53" x14ac:dyDescent="0.2">
      <c r="A402" s="331"/>
      <c r="B402" s="331"/>
      <c r="C402" s="331"/>
      <c r="D402" s="331"/>
      <c r="E402" s="331"/>
      <c r="F402" s="331"/>
      <c r="G402" s="331"/>
      <c r="H402" s="331"/>
      <c r="I402" s="331"/>
      <c r="J402" s="331"/>
      <c r="K402" s="331"/>
      <c r="L402" s="331"/>
      <c r="M402" s="332"/>
      <c r="N402" s="337" t="s">
        <v>66</v>
      </c>
      <c r="O402" s="338"/>
      <c r="P402" s="338"/>
      <c r="Q402" s="338"/>
      <c r="R402" s="338"/>
      <c r="S402" s="338"/>
      <c r="T402" s="339"/>
      <c r="U402" s="37" t="s">
        <v>65</v>
      </c>
      <c r="V402" s="314">
        <f>IFERROR(SUM(V394:V400),"0")</f>
        <v>67.5</v>
      </c>
      <c r="W402" s="314">
        <f>IFERROR(SUM(W394:W400),"0")</f>
        <v>69.300000000000011</v>
      </c>
      <c r="X402" s="37"/>
      <c r="Y402" s="315"/>
      <c r="Z402" s="315"/>
    </row>
    <row r="403" spans="1:53" ht="14.25" customHeight="1" x14ac:dyDescent="0.25">
      <c r="A403" s="333" t="s">
        <v>90</v>
      </c>
      <c r="B403" s="331"/>
      <c r="C403" s="331"/>
      <c r="D403" s="331"/>
      <c r="E403" s="331"/>
      <c r="F403" s="331"/>
      <c r="G403" s="331"/>
      <c r="H403" s="331"/>
      <c r="I403" s="331"/>
      <c r="J403" s="331"/>
      <c r="K403" s="331"/>
      <c r="L403" s="331"/>
      <c r="M403" s="331"/>
      <c r="N403" s="331"/>
      <c r="O403" s="331"/>
      <c r="P403" s="331"/>
      <c r="Q403" s="331"/>
      <c r="R403" s="331"/>
      <c r="S403" s="331"/>
      <c r="T403" s="331"/>
      <c r="U403" s="331"/>
      <c r="V403" s="331"/>
      <c r="W403" s="331"/>
      <c r="X403" s="33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21">
        <v>4680115882980</v>
      </c>
      <c r="E404" s="320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63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9"/>
      <c r="P404" s="319"/>
      <c r="Q404" s="319"/>
      <c r="R404" s="320"/>
      <c r="S404" s="34"/>
      <c r="T404" s="34"/>
      <c r="U404" s="35" t="s">
        <v>65</v>
      </c>
      <c r="V404" s="312">
        <v>26</v>
      </c>
      <c r="W404" s="313">
        <f>IFERROR(IF(V404="",0,CEILING((V404/$H404),1)*$H404),"")</f>
        <v>26</v>
      </c>
      <c r="X404" s="36">
        <f>IFERROR(IF(W404=0,"",ROUNDUP(W404/H404,0)*0.00673),"")</f>
        <v>0.1346</v>
      </c>
      <c r="Y404" s="56"/>
      <c r="Z404" s="57"/>
      <c r="AD404" s="58"/>
      <c r="BA404" s="276" t="s">
        <v>1</v>
      </c>
    </row>
    <row r="405" spans="1:53" x14ac:dyDescent="0.2">
      <c r="A405" s="330"/>
      <c r="B405" s="331"/>
      <c r="C405" s="331"/>
      <c r="D405" s="331"/>
      <c r="E405" s="331"/>
      <c r="F405" s="331"/>
      <c r="G405" s="331"/>
      <c r="H405" s="331"/>
      <c r="I405" s="331"/>
      <c r="J405" s="331"/>
      <c r="K405" s="331"/>
      <c r="L405" s="331"/>
      <c r="M405" s="332"/>
      <c r="N405" s="337" t="s">
        <v>66</v>
      </c>
      <c r="O405" s="338"/>
      <c r="P405" s="338"/>
      <c r="Q405" s="338"/>
      <c r="R405" s="338"/>
      <c r="S405" s="338"/>
      <c r="T405" s="339"/>
      <c r="U405" s="37" t="s">
        <v>67</v>
      </c>
      <c r="V405" s="314">
        <f>IFERROR(V404/H404,"0")</f>
        <v>20</v>
      </c>
      <c r="W405" s="314">
        <f>IFERROR(W404/H404,"0")</f>
        <v>20</v>
      </c>
      <c r="X405" s="314">
        <f>IFERROR(IF(X404="",0,X404),"0")</f>
        <v>0.1346</v>
      </c>
      <c r="Y405" s="315"/>
      <c r="Z405" s="315"/>
    </row>
    <row r="406" spans="1:53" x14ac:dyDescent="0.2">
      <c r="A406" s="331"/>
      <c r="B406" s="331"/>
      <c r="C406" s="331"/>
      <c r="D406" s="331"/>
      <c r="E406" s="331"/>
      <c r="F406" s="331"/>
      <c r="G406" s="331"/>
      <c r="H406" s="331"/>
      <c r="I406" s="331"/>
      <c r="J406" s="331"/>
      <c r="K406" s="331"/>
      <c r="L406" s="331"/>
      <c r="M406" s="332"/>
      <c r="N406" s="337" t="s">
        <v>66</v>
      </c>
      <c r="O406" s="338"/>
      <c r="P406" s="338"/>
      <c r="Q406" s="338"/>
      <c r="R406" s="338"/>
      <c r="S406" s="338"/>
      <c r="T406" s="339"/>
      <c r="U406" s="37" t="s">
        <v>65</v>
      </c>
      <c r="V406" s="314">
        <f>IFERROR(SUM(V404:V404),"0")</f>
        <v>26</v>
      </c>
      <c r="W406" s="314">
        <f>IFERROR(SUM(W404:W404),"0")</f>
        <v>26</v>
      </c>
      <c r="X406" s="37"/>
      <c r="Y406" s="315"/>
      <c r="Z406" s="315"/>
    </row>
    <row r="407" spans="1:53" ht="27.75" customHeight="1" x14ac:dyDescent="0.2">
      <c r="A407" s="373" t="s">
        <v>575</v>
      </c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4"/>
      <c r="O407" s="374"/>
      <c r="P407" s="374"/>
      <c r="Q407" s="374"/>
      <c r="R407" s="374"/>
      <c r="S407" s="374"/>
      <c r="T407" s="374"/>
      <c r="U407" s="374"/>
      <c r="V407" s="374"/>
      <c r="W407" s="374"/>
      <c r="X407" s="374"/>
      <c r="Y407" s="48"/>
      <c r="Z407" s="48"/>
    </row>
    <row r="408" spans="1:53" ht="16.5" customHeight="1" x14ac:dyDescent="0.25">
      <c r="A408" s="354" t="s">
        <v>575</v>
      </c>
      <c r="B408" s="331"/>
      <c r="C408" s="331"/>
      <c r="D408" s="331"/>
      <c r="E408" s="331"/>
      <c r="F408" s="331"/>
      <c r="G408" s="331"/>
      <c r="H408" s="331"/>
      <c r="I408" s="331"/>
      <c r="J408" s="331"/>
      <c r="K408" s="331"/>
      <c r="L408" s="331"/>
      <c r="M408" s="331"/>
      <c r="N408" s="331"/>
      <c r="O408" s="331"/>
      <c r="P408" s="331"/>
      <c r="Q408" s="331"/>
      <c r="R408" s="331"/>
      <c r="S408" s="331"/>
      <c r="T408" s="331"/>
      <c r="U408" s="331"/>
      <c r="V408" s="331"/>
      <c r="W408" s="331"/>
      <c r="X408" s="331"/>
      <c r="Y408" s="307"/>
      <c r="Z408" s="307"/>
    </row>
    <row r="409" spans="1:53" ht="14.25" customHeight="1" x14ac:dyDescent="0.25">
      <c r="A409" s="333" t="s">
        <v>103</v>
      </c>
      <c r="B409" s="331"/>
      <c r="C409" s="331"/>
      <c r="D409" s="331"/>
      <c r="E409" s="331"/>
      <c r="F409" s="331"/>
      <c r="G409" s="331"/>
      <c r="H409" s="331"/>
      <c r="I409" s="331"/>
      <c r="J409" s="331"/>
      <c r="K409" s="331"/>
      <c r="L409" s="331"/>
      <c r="M409" s="331"/>
      <c r="N409" s="331"/>
      <c r="O409" s="331"/>
      <c r="P409" s="331"/>
      <c r="Q409" s="331"/>
      <c r="R409" s="331"/>
      <c r="S409" s="331"/>
      <c r="T409" s="331"/>
      <c r="U409" s="331"/>
      <c r="V409" s="331"/>
      <c r="W409" s="331"/>
      <c r="X409" s="33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21">
        <v>4607091389067</v>
      </c>
      <c r="E410" s="320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4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9"/>
      <c r="P410" s="319"/>
      <c r="Q410" s="319"/>
      <c r="R410" s="320"/>
      <c r="S410" s="34"/>
      <c r="T410" s="34"/>
      <c r="U410" s="35" t="s">
        <v>65</v>
      </c>
      <c r="V410" s="312">
        <v>100</v>
      </c>
      <c r="W410" s="313">
        <f t="shared" ref="W410:W418" si="18">IFERROR(IF(V410="",0,CEILING((V410/$H410),1)*$H410),"")</f>
        <v>100.32000000000001</v>
      </c>
      <c r="X410" s="36">
        <f>IFERROR(IF(W410=0,"",ROUNDUP(W410/H410,0)*0.01196),"")</f>
        <v>0.22724</v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21">
        <v>4607091383522</v>
      </c>
      <c r="E411" s="320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5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9"/>
      <c r="P411" s="319"/>
      <c r="Q411" s="319"/>
      <c r="R411" s="320"/>
      <c r="S411" s="34"/>
      <c r="T411" s="34"/>
      <c r="U411" s="35" t="s">
        <v>65</v>
      </c>
      <c r="V411" s="312">
        <v>200</v>
      </c>
      <c r="W411" s="313">
        <f t="shared" si="18"/>
        <v>200.64000000000001</v>
      </c>
      <c r="X411" s="36">
        <f>IFERROR(IF(W411=0,"",ROUNDUP(W411/H411,0)*0.01196),"")</f>
        <v>0.45448</v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21">
        <v>4607091384437</v>
      </c>
      <c r="E412" s="320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58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9"/>
      <c r="P412" s="319"/>
      <c r="Q412" s="319"/>
      <c r="R412" s="320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21">
        <v>4607091389104</v>
      </c>
      <c r="E413" s="320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58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9"/>
      <c r="P413" s="319"/>
      <c r="Q413" s="319"/>
      <c r="R413" s="320"/>
      <c r="S413" s="34"/>
      <c r="T413" s="34"/>
      <c r="U413" s="35" t="s">
        <v>65</v>
      </c>
      <c r="V413" s="312">
        <v>150</v>
      </c>
      <c r="W413" s="313">
        <f t="shared" si="18"/>
        <v>153.12</v>
      </c>
      <c r="X413" s="36">
        <f>IFERROR(IF(W413=0,"",ROUNDUP(W413/H413,0)*0.01196),"")</f>
        <v>0.34683999999999998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21">
        <v>4680115880603</v>
      </c>
      <c r="E414" s="320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43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9"/>
      <c r="P414" s="319"/>
      <c r="Q414" s="319"/>
      <c r="R414" s="320"/>
      <c r="S414" s="34"/>
      <c r="T414" s="34"/>
      <c r="U414" s="35" t="s">
        <v>65</v>
      </c>
      <c r="V414" s="312">
        <v>18</v>
      </c>
      <c r="W414" s="313">
        <f t="shared" si="18"/>
        <v>18</v>
      </c>
      <c r="X414" s="36">
        <f>IFERROR(IF(W414=0,"",ROUNDUP(W414/H414,0)*0.00937),"")</f>
        <v>4.6850000000000003E-2</v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21">
        <v>4607091389999</v>
      </c>
      <c r="E415" s="320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58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9"/>
      <c r="P415" s="319"/>
      <c r="Q415" s="319"/>
      <c r="R415" s="320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21">
        <v>4680115882782</v>
      </c>
      <c r="E416" s="320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42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9"/>
      <c r="P416" s="319"/>
      <c r="Q416" s="319"/>
      <c r="R416" s="320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21">
        <v>4607091389098</v>
      </c>
      <c r="E417" s="320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4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9"/>
      <c r="P417" s="319"/>
      <c r="Q417" s="319"/>
      <c r="R417" s="320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21">
        <v>4607091389982</v>
      </c>
      <c r="E418" s="320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3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9"/>
      <c r="P418" s="319"/>
      <c r="Q418" s="319"/>
      <c r="R418" s="320"/>
      <c r="S418" s="34"/>
      <c r="T418" s="34"/>
      <c r="U418" s="35" t="s">
        <v>65</v>
      </c>
      <c r="V418" s="312">
        <v>24</v>
      </c>
      <c r="W418" s="313">
        <f t="shared" si="18"/>
        <v>25.2</v>
      </c>
      <c r="X418" s="36">
        <f>IFERROR(IF(W418=0,"",ROUNDUP(W418/H418,0)*0.00937),"")</f>
        <v>6.5589999999999996E-2</v>
      </c>
      <c r="Y418" s="56"/>
      <c r="Z418" s="57"/>
      <c r="AD418" s="58"/>
      <c r="BA418" s="285" t="s">
        <v>1</v>
      </c>
    </row>
    <row r="419" spans="1:53" x14ac:dyDescent="0.2">
      <c r="A419" s="330"/>
      <c r="B419" s="331"/>
      <c r="C419" s="331"/>
      <c r="D419" s="331"/>
      <c r="E419" s="331"/>
      <c r="F419" s="331"/>
      <c r="G419" s="331"/>
      <c r="H419" s="331"/>
      <c r="I419" s="331"/>
      <c r="J419" s="331"/>
      <c r="K419" s="331"/>
      <c r="L419" s="331"/>
      <c r="M419" s="332"/>
      <c r="N419" s="337" t="s">
        <v>66</v>
      </c>
      <c r="O419" s="338"/>
      <c r="P419" s="338"/>
      <c r="Q419" s="338"/>
      <c r="R419" s="338"/>
      <c r="S419" s="338"/>
      <c r="T419" s="339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96.893939393939391</v>
      </c>
      <c r="W419" s="314">
        <f>IFERROR(W410/H410,"0")+IFERROR(W411/H411,"0")+IFERROR(W412/H412,"0")+IFERROR(W413/H413,"0")+IFERROR(W414/H414,"0")+IFERROR(W415/H415,"0")+IFERROR(W416/H416,"0")+IFERROR(W417/H417,"0")+IFERROR(W418/H418,"0")</f>
        <v>98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1.141</v>
      </c>
      <c r="Y419" s="315"/>
      <c r="Z419" s="315"/>
    </row>
    <row r="420" spans="1:53" x14ac:dyDescent="0.2">
      <c r="A420" s="331"/>
      <c r="B420" s="331"/>
      <c r="C420" s="331"/>
      <c r="D420" s="331"/>
      <c r="E420" s="331"/>
      <c r="F420" s="331"/>
      <c r="G420" s="331"/>
      <c r="H420" s="331"/>
      <c r="I420" s="331"/>
      <c r="J420" s="331"/>
      <c r="K420" s="331"/>
      <c r="L420" s="331"/>
      <c r="M420" s="332"/>
      <c r="N420" s="337" t="s">
        <v>66</v>
      </c>
      <c r="O420" s="338"/>
      <c r="P420" s="338"/>
      <c r="Q420" s="338"/>
      <c r="R420" s="338"/>
      <c r="S420" s="338"/>
      <c r="T420" s="339"/>
      <c r="U420" s="37" t="s">
        <v>65</v>
      </c>
      <c r="V420" s="314">
        <f>IFERROR(SUM(V410:V418),"0")</f>
        <v>492</v>
      </c>
      <c r="W420" s="314">
        <f>IFERROR(SUM(W410:W418),"0")</f>
        <v>497.28000000000003</v>
      </c>
      <c r="X420" s="37"/>
      <c r="Y420" s="315"/>
      <c r="Z420" s="315"/>
    </row>
    <row r="421" spans="1:53" ht="14.25" customHeight="1" x14ac:dyDescent="0.25">
      <c r="A421" s="333" t="s">
        <v>95</v>
      </c>
      <c r="B421" s="331"/>
      <c r="C421" s="331"/>
      <c r="D421" s="331"/>
      <c r="E421" s="331"/>
      <c r="F421" s="331"/>
      <c r="G421" s="331"/>
      <c r="H421" s="331"/>
      <c r="I421" s="331"/>
      <c r="J421" s="331"/>
      <c r="K421" s="331"/>
      <c r="L421" s="331"/>
      <c r="M421" s="331"/>
      <c r="N421" s="331"/>
      <c r="O421" s="331"/>
      <c r="P421" s="331"/>
      <c r="Q421" s="331"/>
      <c r="R421" s="331"/>
      <c r="S421" s="331"/>
      <c r="T421" s="331"/>
      <c r="U421" s="331"/>
      <c r="V421" s="331"/>
      <c r="W421" s="331"/>
      <c r="X421" s="33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21">
        <v>4607091388930</v>
      </c>
      <c r="E422" s="320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9"/>
      <c r="P422" s="319"/>
      <c r="Q422" s="319"/>
      <c r="R422" s="320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21">
        <v>4680115880054</v>
      </c>
      <c r="E423" s="320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4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9"/>
      <c r="P423" s="319"/>
      <c r="Q423" s="319"/>
      <c r="R423" s="320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30"/>
      <c r="B424" s="331"/>
      <c r="C424" s="331"/>
      <c r="D424" s="331"/>
      <c r="E424" s="331"/>
      <c r="F424" s="331"/>
      <c r="G424" s="331"/>
      <c r="H424" s="331"/>
      <c r="I424" s="331"/>
      <c r="J424" s="331"/>
      <c r="K424" s="331"/>
      <c r="L424" s="331"/>
      <c r="M424" s="332"/>
      <c r="N424" s="337" t="s">
        <v>66</v>
      </c>
      <c r="O424" s="338"/>
      <c r="P424" s="338"/>
      <c r="Q424" s="338"/>
      <c r="R424" s="338"/>
      <c r="S424" s="338"/>
      <c r="T424" s="339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31"/>
      <c r="B425" s="331"/>
      <c r="C425" s="331"/>
      <c r="D425" s="331"/>
      <c r="E425" s="331"/>
      <c r="F425" s="331"/>
      <c r="G425" s="331"/>
      <c r="H425" s="331"/>
      <c r="I425" s="331"/>
      <c r="J425" s="331"/>
      <c r="K425" s="331"/>
      <c r="L425" s="331"/>
      <c r="M425" s="332"/>
      <c r="N425" s="337" t="s">
        <v>66</v>
      </c>
      <c r="O425" s="338"/>
      <c r="P425" s="338"/>
      <c r="Q425" s="338"/>
      <c r="R425" s="338"/>
      <c r="S425" s="338"/>
      <c r="T425" s="339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33" t="s">
        <v>60</v>
      </c>
      <c r="B426" s="331"/>
      <c r="C426" s="331"/>
      <c r="D426" s="331"/>
      <c r="E426" s="331"/>
      <c r="F426" s="331"/>
      <c r="G426" s="331"/>
      <c r="H426" s="331"/>
      <c r="I426" s="331"/>
      <c r="J426" s="331"/>
      <c r="K426" s="331"/>
      <c r="L426" s="331"/>
      <c r="M426" s="331"/>
      <c r="N426" s="331"/>
      <c r="O426" s="331"/>
      <c r="P426" s="331"/>
      <c r="Q426" s="331"/>
      <c r="R426" s="331"/>
      <c r="S426" s="331"/>
      <c r="T426" s="331"/>
      <c r="U426" s="331"/>
      <c r="V426" s="331"/>
      <c r="W426" s="331"/>
      <c r="X426" s="33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21">
        <v>4680115883116</v>
      </c>
      <c r="E427" s="320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5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9"/>
      <c r="P427" s="319"/>
      <c r="Q427" s="319"/>
      <c r="R427" s="320"/>
      <c r="S427" s="34"/>
      <c r="T427" s="34"/>
      <c r="U427" s="35" t="s">
        <v>65</v>
      </c>
      <c r="V427" s="312">
        <v>50</v>
      </c>
      <c r="W427" s="313">
        <f t="shared" ref="W427:W432" si="19">IFERROR(IF(V427="",0,CEILING((V427/$H427),1)*$H427),"")</f>
        <v>52.800000000000004</v>
      </c>
      <c r="X427" s="36">
        <f>IFERROR(IF(W427=0,"",ROUNDUP(W427/H427,0)*0.01196),"")</f>
        <v>0.1196</v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21">
        <v>4680115883093</v>
      </c>
      <c r="E428" s="320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5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9"/>
      <c r="P428" s="319"/>
      <c r="Q428" s="319"/>
      <c r="R428" s="320"/>
      <c r="S428" s="34"/>
      <c r="T428" s="34"/>
      <c r="U428" s="35" t="s">
        <v>65</v>
      </c>
      <c r="V428" s="312">
        <v>50</v>
      </c>
      <c r="W428" s="313">
        <f t="shared" si="19"/>
        <v>52.800000000000004</v>
      </c>
      <c r="X428" s="36">
        <f>IFERROR(IF(W428=0,"",ROUNDUP(W428/H428,0)*0.01196),"")</f>
        <v>0.1196</v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21">
        <v>4680115883109</v>
      </c>
      <c r="E429" s="320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6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9"/>
      <c r="P429" s="319"/>
      <c r="Q429" s="319"/>
      <c r="R429" s="320"/>
      <c r="S429" s="34"/>
      <c r="T429" s="34"/>
      <c r="U429" s="35" t="s">
        <v>65</v>
      </c>
      <c r="V429" s="312">
        <v>100</v>
      </c>
      <c r="W429" s="313">
        <f t="shared" si="19"/>
        <v>100.32000000000001</v>
      </c>
      <c r="X429" s="36">
        <f>IFERROR(IF(W429=0,"",ROUNDUP(W429/H429,0)*0.01196),"")</f>
        <v>0.22724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21">
        <v>4680115882072</v>
      </c>
      <c r="E430" s="320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433" t="s">
        <v>606</v>
      </c>
      <c r="O430" s="319"/>
      <c r="P430" s="319"/>
      <c r="Q430" s="319"/>
      <c r="R430" s="320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21">
        <v>4680115882102</v>
      </c>
      <c r="E431" s="320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39" t="s">
        <v>609</v>
      </c>
      <c r="O431" s="319"/>
      <c r="P431" s="319"/>
      <c r="Q431" s="319"/>
      <c r="R431" s="320"/>
      <c r="S431" s="34"/>
      <c r="T431" s="34"/>
      <c r="U431" s="35" t="s">
        <v>65</v>
      </c>
      <c r="V431" s="312">
        <v>6</v>
      </c>
      <c r="W431" s="313">
        <f t="shared" si="19"/>
        <v>7.2</v>
      </c>
      <c r="X431" s="36">
        <f>IFERROR(IF(W431=0,"",ROUNDUP(W431/H431,0)*0.00937),"")</f>
        <v>1.874E-2</v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21">
        <v>4680115882096</v>
      </c>
      <c r="E432" s="320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30" t="s">
        <v>612</v>
      </c>
      <c r="O432" s="319"/>
      <c r="P432" s="319"/>
      <c r="Q432" s="319"/>
      <c r="R432" s="320"/>
      <c r="S432" s="34"/>
      <c r="T432" s="34"/>
      <c r="U432" s="35" t="s">
        <v>65</v>
      </c>
      <c r="V432" s="312">
        <v>6</v>
      </c>
      <c r="W432" s="313">
        <f t="shared" si="19"/>
        <v>7.2</v>
      </c>
      <c r="X432" s="36">
        <f>IFERROR(IF(W432=0,"",ROUNDUP(W432/H432,0)*0.00937),"")</f>
        <v>1.874E-2</v>
      </c>
      <c r="Y432" s="56"/>
      <c r="Z432" s="57"/>
      <c r="AD432" s="58"/>
      <c r="BA432" s="293" t="s">
        <v>1</v>
      </c>
    </row>
    <row r="433" spans="1:53" x14ac:dyDescent="0.2">
      <c r="A433" s="330"/>
      <c r="B433" s="331"/>
      <c r="C433" s="331"/>
      <c r="D433" s="331"/>
      <c r="E433" s="331"/>
      <c r="F433" s="331"/>
      <c r="G433" s="331"/>
      <c r="H433" s="331"/>
      <c r="I433" s="331"/>
      <c r="J433" s="331"/>
      <c r="K433" s="331"/>
      <c r="L433" s="331"/>
      <c r="M433" s="332"/>
      <c r="N433" s="337" t="s">
        <v>66</v>
      </c>
      <c r="O433" s="338"/>
      <c r="P433" s="338"/>
      <c r="Q433" s="338"/>
      <c r="R433" s="338"/>
      <c r="S433" s="338"/>
      <c r="T433" s="339"/>
      <c r="U433" s="37" t="s">
        <v>67</v>
      </c>
      <c r="V433" s="314">
        <f>IFERROR(V427/H427,"0")+IFERROR(V428/H428,"0")+IFERROR(V429/H429,"0")+IFERROR(V430/H430,"0")+IFERROR(V431/H431,"0")+IFERROR(V432/H432,"0")</f>
        <v>41.212121212121204</v>
      </c>
      <c r="W433" s="314">
        <f>IFERROR(W427/H427,"0")+IFERROR(W428/H428,"0")+IFERROR(W429/H429,"0")+IFERROR(W430/H430,"0")+IFERROR(W431/H431,"0")+IFERROR(W432/H432,"0")</f>
        <v>43</v>
      </c>
      <c r="X433" s="314">
        <f>IFERROR(IF(X427="",0,X427),"0")+IFERROR(IF(X428="",0,X428),"0")+IFERROR(IF(X429="",0,X429),"0")+IFERROR(IF(X430="",0,X430),"0")+IFERROR(IF(X431="",0,X431),"0")+IFERROR(IF(X432="",0,X432),"0")</f>
        <v>0.50391999999999992</v>
      </c>
      <c r="Y433" s="315"/>
      <c r="Z433" s="315"/>
    </row>
    <row r="434" spans="1:53" x14ac:dyDescent="0.2">
      <c r="A434" s="331"/>
      <c r="B434" s="331"/>
      <c r="C434" s="331"/>
      <c r="D434" s="331"/>
      <c r="E434" s="331"/>
      <c r="F434" s="331"/>
      <c r="G434" s="331"/>
      <c r="H434" s="331"/>
      <c r="I434" s="331"/>
      <c r="J434" s="331"/>
      <c r="K434" s="331"/>
      <c r="L434" s="331"/>
      <c r="M434" s="332"/>
      <c r="N434" s="337" t="s">
        <v>66</v>
      </c>
      <c r="O434" s="338"/>
      <c r="P434" s="338"/>
      <c r="Q434" s="338"/>
      <c r="R434" s="338"/>
      <c r="S434" s="338"/>
      <c r="T434" s="339"/>
      <c r="U434" s="37" t="s">
        <v>65</v>
      </c>
      <c r="V434" s="314">
        <f>IFERROR(SUM(V427:V432),"0")</f>
        <v>212</v>
      </c>
      <c r="W434" s="314">
        <f>IFERROR(SUM(W427:W432),"0")</f>
        <v>220.32</v>
      </c>
      <c r="X434" s="37"/>
      <c r="Y434" s="315"/>
      <c r="Z434" s="315"/>
    </row>
    <row r="435" spans="1:53" ht="14.25" customHeight="1" x14ac:dyDescent="0.25">
      <c r="A435" s="333" t="s">
        <v>68</v>
      </c>
      <c r="B435" s="331"/>
      <c r="C435" s="331"/>
      <c r="D435" s="331"/>
      <c r="E435" s="331"/>
      <c r="F435" s="331"/>
      <c r="G435" s="331"/>
      <c r="H435" s="331"/>
      <c r="I435" s="331"/>
      <c r="J435" s="331"/>
      <c r="K435" s="331"/>
      <c r="L435" s="331"/>
      <c r="M435" s="331"/>
      <c r="N435" s="331"/>
      <c r="O435" s="331"/>
      <c r="P435" s="331"/>
      <c r="Q435" s="331"/>
      <c r="R435" s="331"/>
      <c r="S435" s="331"/>
      <c r="T435" s="331"/>
      <c r="U435" s="331"/>
      <c r="V435" s="331"/>
      <c r="W435" s="331"/>
      <c r="X435" s="33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21">
        <v>4607091383409</v>
      </c>
      <c r="E436" s="320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53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9"/>
      <c r="P436" s="319"/>
      <c r="Q436" s="319"/>
      <c r="R436" s="320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21">
        <v>4607091383416</v>
      </c>
      <c r="E437" s="320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5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9"/>
      <c r="P437" s="319"/>
      <c r="Q437" s="319"/>
      <c r="R437" s="320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30"/>
      <c r="B438" s="331"/>
      <c r="C438" s="331"/>
      <c r="D438" s="331"/>
      <c r="E438" s="331"/>
      <c r="F438" s="331"/>
      <c r="G438" s="331"/>
      <c r="H438" s="331"/>
      <c r="I438" s="331"/>
      <c r="J438" s="331"/>
      <c r="K438" s="331"/>
      <c r="L438" s="331"/>
      <c r="M438" s="332"/>
      <c r="N438" s="337" t="s">
        <v>66</v>
      </c>
      <c r="O438" s="338"/>
      <c r="P438" s="338"/>
      <c r="Q438" s="338"/>
      <c r="R438" s="338"/>
      <c r="S438" s="338"/>
      <c r="T438" s="339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31"/>
      <c r="B439" s="331"/>
      <c r="C439" s="331"/>
      <c r="D439" s="331"/>
      <c r="E439" s="331"/>
      <c r="F439" s="331"/>
      <c r="G439" s="331"/>
      <c r="H439" s="331"/>
      <c r="I439" s="331"/>
      <c r="J439" s="331"/>
      <c r="K439" s="331"/>
      <c r="L439" s="331"/>
      <c r="M439" s="332"/>
      <c r="N439" s="337" t="s">
        <v>66</v>
      </c>
      <c r="O439" s="338"/>
      <c r="P439" s="338"/>
      <c r="Q439" s="338"/>
      <c r="R439" s="338"/>
      <c r="S439" s="338"/>
      <c r="T439" s="339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73" t="s">
        <v>617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48"/>
      <c r="Z440" s="48"/>
    </row>
    <row r="441" spans="1:53" ht="16.5" customHeight="1" x14ac:dyDescent="0.25">
      <c r="A441" s="354" t="s">
        <v>618</v>
      </c>
      <c r="B441" s="331"/>
      <c r="C441" s="331"/>
      <c r="D441" s="331"/>
      <c r="E441" s="331"/>
      <c r="F441" s="331"/>
      <c r="G441" s="331"/>
      <c r="H441" s="331"/>
      <c r="I441" s="331"/>
      <c r="J441" s="331"/>
      <c r="K441" s="331"/>
      <c r="L441" s="331"/>
      <c r="M441" s="331"/>
      <c r="N441" s="331"/>
      <c r="O441" s="331"/>
      <c r="P441" s="331"/>
      <c r="Q441" s="331"/>
      <c r="R441" s="331"/>
      <c r="S441" s="331"/>
      <c r="T441" s="331"/>
      <c r="U441" s="331"/>
      <c r="V441" s="331"/>
      <c r="W441" s="331"/>
      <c r="X441" s="331"/>
      <c r="Y441" s="307"/>
      <c r="Z441" s="307"/>
    </row>
    <row r="442" spans="1:53" ht="14.25" customHeight="1" x14ac:dyDescent="0.25">
      <c r="A442" s="333" t="s">
        <v>103</v>
      </c>
      <c r="B442" s="331"/>
      <c r="C442" s="331"/>
      <c r="D442" s="331"/>
      <c r="E442" s="331"/>
      <c r="F442" s="331"/>
      <c r="G442" s="331"/>
      <c r="H442" s="331"/>
      <c r="I442" s="331"/>
      <c r="J442" s="331"/>
      <c r="K442" s="331"/>
      <c r="L442" s="331"/>
      <c r="M442" s="331"/>
      <c r="N442" s="331"/>
      <c r="O442" s="331"/>
      <c r="P442" s="331"/>
      <c r="Q442" s="331"/>
      <c r="R442" s="331"/>
      <c r="S442" s="331"/>
      <c r="T442" s="331"/>
      <c r="U442" s="331"/>
      <c r="V442" s="331"/>
      <c r="W442" s="331"/>
      <c r="X442" s="33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21">
        <v>4640242180441</v>
      </c>
      <c r="E443" s="320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505" t="s">
        <v>621</v>
      </c>
      <c r="O443" s="319"/>
      <c r="P443" s="319"/>
      <c r="Q443" s="319"/>
      <c r="R443" s="320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21">
        <v>4640242180564</v>
      </c>
      <c r="E444" s="320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623" t="s">
        <v>624</v>
      </c>
      <c r="O444" s="319"/>
      <c r="P444" s="319"/>
      <c r="Q444" s="319"/>
      <c r="R444" s="320"/>
      <c r="S444" s="34"/>
      <c r="T444" s="34"/>
      <c r="U444" s="35" t="s">
        <v>65</v>
      </c>
      <c r="V444" s="312">
        <v>50</v>
      </c>
      <c r="W444" s="313">
        <f>IFERROR(IF(V444="",0,CEILING((V444/$H444),1)*$H444),"")</f>
        <v>60</v>
      </c>
      <c r="X444" s="36">
        <f>IFERROR(IF(W444=0,"",ROUNDUP(W444/H444,0)*0.02175),"")</f>
        <v>0.10874999999999999</v>
      </c>
      <c r="Y444" s="56"/>
      <c r="Z444" s="57"/>
      <c r="AD444" s="58"/>
      <c r="BA444" s="297" t="s">
        <v>1</v>
      </c>
    </row>
    <row r="445" spans="1:53" x14ac:dyDescent="0.2">
      <c r="A445" s="330"/>
      <c r="B445" s="331"/>
      <c r="C445" s="331"/>
      <c r="D445" s="331"/>
      <c r="E445" s="331"/>
      <c r="F445" s="331"/>
      <c r="G445" s="331"/>
      <c r="H445" s="331"/>
      <c r="I445" s="331"/>
      <c r="J445" s="331"/>
      <c r="K445" s="331"/>
      <c r="L445" s="331"/>
      <c r="M445" s="332"/>
      <c r="N445" s="337" t="s">
        <v>66</v>
      </c>
      <c r="O445" s="338"/>
      <c r="P445" s="338"/>
      <c r="Q445" s="338"/>
      <c r="R445" s="338"/>
      <c r="S445" s="338"/>
      <c r="T445" s="339"/>
      <c r="U445" s="37" t="s">
        <v>67</v>
      </c>
      <c r="V445" s="314">
        <f>IFERROR(V443/H443,"0")+IFERROR(V444/H444,"0")</f>
        <v>4.166666666666667</v>
      </c>
      <c r="W445" s="314">
        <f>IFERROR(W443/H443,"0")+IFERROR(W444/H444,"0")</f>
        <v>5</v>
      </c>
      <c r="X445" s="314">
        <f>IFERROR(IF(X443="",0,X443),"0")+IFERROR(IF(X444="",0,X444),"0")</f>
        <v>0.10874999999999999</v>
      </c>
      <c r="Y445" s="315"/>
      <c r="Z445" s="315"/>
    </row>
    <row r="446" spans="1:53" x14ac:dyDescent="0.2">
      <c r="A446" s="331"/>
      <c r="B446" s="331"/>
      <c r="C446" s="331"/>
      <c r="D446" s="331"/>
      <c r="E446" s="331"/>
      <c r="F446" s="331"/>
      <c r="G446" s="331"/>
      <c r="H446" s="331"/>
      <c r="I446" s="331"/>
      <c r="J446" s="331"/>
      <c r="K446" s="331"/>
      <c r="L446" s="331"/>
      <c r="M446" s="332"/>
      <c r="N446" s="337" t="s">
        <v>66</v>
      </c>
      <c r="O446" s="338"/>
      <c r="P446" s="338"/>
      <c r="Q446" s="338"/>
      <c r="R446" s="338"/>
      <c r="S446" s="338"/>
      <c r="T446" s="339"/>
      <c r="U446" s="37" t="s">
        <v>65</v>
      </c>
      <c r="V446" s="314">
        <f>IFERROR(SUM(V443:V444),"0")</f>
        <v>50</v>
      </c>
      <c r="W446" s="314">
        <f>IFERROR(SUM(W443:W444),"0")</f>
        <v>60</v>
      </c>
      <c r="X446" s="37"/>
      <c r="Y446" s="315"/>
      <c r="Z446" s="315"/>
    </row>
    <row r="447" spans="1:53" ht="14.25" customHeight="1" x14ac:dyDescent="0.25">
      <c r="A447" s="333" t="s">
        <v>95</v>
      </c>
      <c r="B447" s="331"/>
      <c r="C447" s="331"/>
      <c r="D447" s="331"/>
      <c r="E447" s="331"/>
      <c r="F447" s="331"/>
      <c r="G447" s="331"/>
      <c r="H447" s="331"/>
      <c r="I447" s="331"/>
      <c r="J447" s="331"/>
      <c r="K447" s="331"/>
      <c r="L447" s="331"/>
      <c r="M447" s="331"/>
      <c r="N447" s="331"/>
      <c r="O447" s="331"/>
      <c r="P447" s="331"/>
      <c r="Q447" s="331"/>
      <c r="R447" s="331"/>
      <c r="S447" s="331"/>
      <c r="T447" s="331"/>
      <c r="U447" s="331"/>
      <c r="V447" s="331"/>
      <c r="W447" s="331"/>
      <c r="X447" s="33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21">
        <v>4640242180526</v>
      </c>
      <c r="E448" s="320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483" t="s">
        <v>627</v>
      </c>
      <c r="O448" s="319"/>
      <c r="P448" s="319"/>
      <c r="Q448" s="319"/>
      <c r="R448" s="320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21">
        <v>4640242180519</v>
      </c>
      <c r="E449" s="320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625" t="s">
        <v>630</v>
      </c>
      <c r="O449" s="319"/>
      <c r="P449" s="319"/>
      <c r="Q449" s="319"/>
      <c r="R449" s="320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30"/>
      <c r="B450" s="331"/>
      <c r="C450" s="331"/>
      <c r="D450" s="331"/>
      <c r="E450" s="331"/>
      <c r="F450" s="331"/>
      <c r="G450" s="331"/>
      <c r="H450" s="331"/>
      <c r="I450" s="331"/>
      <c r="J450" s="331"/>
      <c r="K450" s="331"/>
      <c r="L450" s="331"/>
      <c r="M450" s="332"/>
      <c r="N450" s="337" t="s">
        <v>66</v>
      </c>
      <c r="O450" s="338"/>
      <c r="P450" s="338"/>
      <c r="Q450" s="338"/>
      <c r="R450" s="338"/>
      <c r="S450" s="338"/>
      <c r="T450" s="339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31"/>
      <c r="B451" s="331"/>
      <c r="C451" s="331"/>
      <c r="D451" s="331"/>
      <c r="E451" s="331"/>
      <c r="F451" s="331"/>
      <c r="G451" s="331"/>
      <c r="H451" s="331"/>
      <c r="I451" s="331"/>
      <c r="J451" s="331"/>
      <c r="K451" s="331"/>
      <c r="L451" s="331"/>
      <c r="M451" s="332"/>
      <c r="N451" s="337" t="s">
        <v>66</v>
      </c>
      <c r="O451" s="338"/>
      <c r="P451" s="338"/>
      <c r="Q451" s="338"/>
      <c r="R451" s="338"/>
      <c r="S451" s="338"/>
      <c r="T451" s="339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3" t="s">
        <v>60</v>
      </c>
      <c r="B452" s="331"/>
      <c r="C452" s="331"/>
      <c r="D452" s="331"/>
      <c r="E452" s="331"/>
      <c r="F452" s="331"/>
      <c r="G452" s="331"/>
      <c r="H452" s="331"/>
      <c r="I452" s="331"/>
      <c r="J452" s="331"/>
      <c r="K452" s="331"/>
      <c r="L452" s="331"/>
      <c r="M452" s="331"/>
      <c r="N452" s="331"/>
      <c r="O452" s="331"/>
      <c r="P452" s="331"/>
      <c r="Q452" s="331"/>
      <c r="R452" s="331"/>
      <c r="S452" s="331"/>
      <c r="T452" s="331"/>
      <c r="U452" s="331"/>
      <c r="V452" s="331"/>
      <c r="W452" s="331"/>
      <c r="X452" s="33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21">
        <v>4640242180816</v>
      </c>
      <c r="E453" s="320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590" t="s">
        <v>633</v>
      </c>
      <c r="O453" s="319"/>
      <c r="P453" s="319"/>
      <c r="Q453" s="319"/>
      <c r="R453" s="320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21">
        <v>4640242180595</v>
      </c>
      <c r="E454" s="320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469" t="s">
        <v>636</v>
      </c>
      <c r="O454" s="319"/>
      <c r="P454" s="319"/>
      <c r="Q454" s="319"/>
      <c r="R454" s="320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30"/>
      <c r="B455" s="331"/>
      <c r="C455" s="331"/>
      <c r="D455" s="331"/>
      <c r="E455" s="331"/>
      <c r="F455" s="331"/>
      <c r="G455" s="331"/>
      <c r="H455" s="331"/>
      <c r="I455" s="331"/>
      <c r="J455" s="331"/>
      <c r="K455" s="331"/>
      <c r="L455" s="331"/>
      <c r="M455" s="332"/>
      <c r="N455" s="337" t="s">
        <v>66</v>
      </c>
      <c r="O455" s="338"/>
      <c r="P455" s="338"/>
      <c r="Q455" s="338"/>
      <c r="R455" s="338"/>
      <c r="S455" s="338"/>
      <c r="T455" s="339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31"/>
      <c r="B456" s="331"/>
      <c r="C456" s="331"/>
      <c r="D456" s="331"/>
      <c r="E456" s="331"/>
      <c r="F456" s="331"/>
      <c r="G456" s="331"/>
      <c r="H456" s="331"/>
      <c r="I456" s="331"/>
      <c r="J456" s="331"/>
      <c r="K456" s="331"/>
      <c r="L456" s="331"/>
      <c r="M456" s="332"/>
      <c r="N456" s="337" t="s">
        <v>66</v>
      </c>
      <c r="O456" s="338"/>
      <c r="P456" s="338"/>
      <c r="Q456" s="338"/>
      <c r="R456" s="338"/>
      <c r="S456" s="338"/>
      <c r="T456" s="339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3" t="s">
        <v>68</v>
      </c>
      <c r="B457" s="331"/>
      <c r="C457" s="331"/>
      <c r="D457" s="331"/>
      <c r="E457" s="331"/>
      <c r="F457" s="331"/>
      <c r="G457" s="331"/>
      <c r="H457" s="331"/>
      <c r="I457" s="331"/>
      <c r="J457" s="331"/>
      <c r="K457" s="331"/>
      <c r="L457" s="331"/>
      <c r="M457" s="331"/>
      <c r="N457" s="331"/>
      <c r="O457" s="331"/>
      <c r="P457" s="331"/>
      <c r="Q457" s="331"/>
      <c r="R457" s="331"/>
      <c r="S457" s="331"/>
      <c r="T457" s="331"/>
      <c r="U457" s="331"/>
      <c r="V457" s="331"/>
      <c r="W457" s="331"/>
      <c r="X457" s="33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21">
        <v>4640242180540</v>
      </c>
      <c r="E458" s="320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13" t="s">
        <v>639</v>
      </c>
      <c r="O458" s="319"/>
      <c r="P458" s="319"/>
      <c r="Q458" s="319"/>
      <c r="R458" s="320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21">
        <v>4640242180557</v>
      </c>
      <c r="E459" s="320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462" t="s">
        <v>642</v>
      </c>
      <c r="O459" s="319"/>
      <c r="P459" s="319"/>
      <c r="Q459" s="319"/>
      <c r="R459" s="320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30"/>
      <c r="B460" s="331"/>
      <c r="C460" s="331"/>
      <c r="D460" s="331"/>
      <c r="E460" s="331"/>
      <c r="F460" s="331"/>
      <c r="G460" s="331"/>
      <c r="H460" s="331"/>
      <c r="I460" s="331"/>
      <c r="J460" s="331"/>
      <c r="K460" s="331"/>
      <c r="L460" s="331"/>
      <c r="M460" s="332"/>
      <c r="N460" s="337" t="s">
        <v>66</v>
      </c>
      <c r="O460" s="338"/>
      <c r="P460" s="338"/>
      <c r="Q460" s="338"/>
      <c r="R460" s="338"/>
      <c r="S460" s="338"/>
      <c r="T460" s="339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31"/>
      <c r="B461" s="331"/>
      <c r="C461" s="331"/>
      <c r="D461" s="331"/>
      <c r="E461" s="331"/>
      <c r="F461" s="331"/>
      <c r="G461" s="331"/>
      <c r="H461" s="331"/>
      <c r="I461" s="331"/>
      <c r="J461" s="331"/>
      <c r="K461" s="331"/>
      <c r="L461" s="331"/>
      <c r="M461" s="332"/>
      <c r="N461" s="337" t="s">
        <v>66</v>
      </c>
      <c r="O461" s="338"/>
      <c r="P461" s="338"/>
      <c r="Q461" s="338"/>
      <c r="R461" s="338"/>
      <c r="S461" s="338"/>
      <c r="T461" s="339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54" t="s">
        <v>643</v>
      </c>
      <c r="B462" s="331"/>
      <c r="C462" s="331"/>
      <c r="D462" s="331"/>
      <c r="E462" s="331"/>
      <c r="F462" s="331"/>
      <c r="G462" s="331"/>
      <c r="H462" s="331"/>
      <c r="I462" s="331"/>
      <c r="J462" s="331"/>
      <c r="K462" s="331"/>
      <c r="L462" s="331"/>
      <c r="M462" s="331"/>
      <c r="N462" s="331"/>
      <c r="O462" s="331"/>
      <c r="P462" s="331"/>
      <c r="Q462" s="331"/>
      <c r="R462" s="331"/>
      <c r="S462" s="331"/>
      <c r="T462" s="331"/>
      <c r="U462" s="331"/>
      <c r="V462" s="331"/>
      <c r="W462" s="331"/>
      <c r="X462" s="331"/>
      <c r="Y462" s="307"/>
      <c r="Z462" s="307"/>
    </row>
    <row r="463" spans="1:53" ht="14.25" customHeight="1" x14ac:dyDescent="0.25">
      <c r="A463" s="333" t="s">
        <v>68</v>
      </c>
      <c r="B463" s="331"/>
      <c r="C463" s="331"/>
      <c r="D463" s="331"/>
      <c r="E463" s="331"/>
      <c r="F463" s="331"/>
      <c r="G463" s="331"/>
      <c r="H463" s="331"/>
      <c r="I463" s="331"/>
      <c r="J463" s="331"/>
      <c r="K463" s="331"/>
      <c r="L463" s="331"/>
      <c r="M463" s="331"/>
      <c r="N463" s="331"/>
      <c r="O463" s="331"/>
      <c r="P463" s="331"/>
      <c r="Q463" s="331"/>
      <c r="R463" s="331"/>
      <c r="S463" s="331"/>
      <c r="T463" s="331"/>
      <c r="U463" s="331"/>
      <c r="V463" s="331"/>
      <c r="W463" s="331"/>
      <c r="X463" s="33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21">
        <v>4680115880870</v>
      </c>
      <c r="E464" s="320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37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9"/>
      <c r="P464" s="319"/>
      <c r="Q464" s="319"/>
      <c r="R464" s="320"/>
      <c r="S464" s="34"/>
      <c r="T464" s="34"/>
      <c r="U464" s="35" t="s">
        <v>65</v>
      </c>
      <c r="V464" s="312">
        <v>500</v>
      </c>
      <c r="W464" s="313">
        <f>IFERROR(IF(V464="",0,CEILING((V464/$H464),1)*$H464),"")</f>
        <v>507</v>
      </c>
      <c r="X464" s="36">
        <f>IFERROR(IF(W464=0,"",ROUNDUP(W464/H464,0)*0.02175),"")</f>
        <v>1.4137499999999998</v>
      </c>
      <c r="Y464" s="56"/>
      <c r="Z464" s="57"/>
      <c r="AD464" s="58"/>
      <c r="BA464" s="304" t="s">
        <v>1</v>
      </c>
    </row>
    <row r="465" spans="1:29" x14ac:dyDescent="0.2">
      <c r="A465" s="330"/>
      <c r="B465" s="331"/>
      <c r="C465" s="331"/>
      <c r="D465" s="331"/>
      <c r="E465" s="331"/>
      <c r="F465" s="331"/>
      <c r="G465" s="331"/>
      <c r="H465" s="331"/>
      <c r="I465" s="331"/>
      <c r="J465" s="331"/>
      <c r="K465" s="331"/>
      <c r="L465" s="331"/>
      <c r="M465" s="332"/>
      <c r="N465" s="337" t="s">
        <v>66</v>
      </c>
      <c r="O465" s="338"/>
      <c r="P465" s="338"/>
      <c r="Q465" s="338"/>
      <c r="R465" s="338"/>
      <c r="S465" s="338"/>
      <c r="T465" s="339"/>
      <c r="U465" s="37" t="s">
        <v>67</v>
      </c>
      <c r="V465" s="314">
        <f>IFERROR(V464/H464,"0")</f>
        <v>64.102564102564102</v>
      </c>
      <c r="W465" s="314">
        <f>IFERROR(W464/H464,"0")</f>
        <v>65</v>
      </c>
      <c r="X465" s="314">
        <f>IFERROR(IF(X464="",0,X464),"0")</f>
        <v>1.4137499999999998</v>
      </c>
      <c r="Y465" s="315"/>
      <c r="Z465" s="315"/>
    </row>
    <row r="466" spans="1:29" x14ac:dyDescent="0.2">
      <c r="A466" s="331"/>
      <c r="B466" s="331"/>
      <c r="C466" s="331"/>
      <c r="D466" s="331"/>
      <c r="E466" s="331"/>
      <c r="F466" s="331"/>
      <c r="G466" s="331"/>
      <c r="H466" s="331"/>
      <c r="I466" s="331"/>
      <c r="J466" s="331"/>
      <c r="K466" s="331"/>
      <c r="L466" s="331"/>
      <c r="M466" s="332"/>
      <c r="N466" s="337" t="s">
        <v>66</v>
      </c>
      <c r="O466" s="338"/>
      <c r="P466" s="338"/>
      <c r="Q466" s="338"/>
      <c r="R466" s="338"/>
      <c r="S466" s="338"/>
      <c r="T466" s="339"/>
      <c r="U466" s="37" t="s">
        <v>65</v>
      </c>
      <c r="V466" s="314">
        <f>IFERROR(SUM(V464:V464),"0")</f>
        <v>500</v>
      </c>
      <c r="W466" s="314">
        <f>IFERROR(SUM(W464:W464),"0")</f>
        <v>507</v>
      </c>
      <c r="X466" s="37"/>
      <c r="Y466" s="315"/>
      <c r="Z466" s="315"/>
    </row>
    <row r="467" spans="1:29" ht="15" customHeight="1" x14ac:dyDescent="0.2">
      <c r="A467" s="593"/>
      <c r="B467" s="331"/>
      <c r="C467" s="331"/>
      <c r="D467" s="331"/>
      <c r="E467" s="331"/>
      <c r="F467" s="331"/>
      <c r="G467" s="331"/>
      <c r="H467" s="331"/>
      <c r="I467" s="331"/>
      <c r="J467" s="331"/>
      <c r="K467" s="331"/>
      <c r="L467" s="331"/>
      <c r="M467" s="360"/>
      <c r="N467" s="350" t="s">
        <v>646</v>
      </c>
      <c r="O467" s="351"/>
      <c r="P467" s="351"/>
      <c r="Q467" s="351"/>
      <c r="R467" s="351"/>
      <c r="S467" s="351"/>
      <c r="T467" s="352"/>
      <c r="U467" s="37" t="s">
        <v>65</v>
      </c>
      <c r="V467" s="314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>17312.300000000003</v>
      </c>
      <c r="W467" s="314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>17452.09</v>
      </c>
      <c r="X467" s="37"/>
      <c r="Y467" s="315"/>
      <c r="Z467" s="315"/>
    </row>
    <row r="468" spans="1:29" x14ac:dyDescent="0.2">
      <c r="A468" s="331"/>
      <c r="B468" s="331"/>
      <c r="C468" s="331"/>
      <c r="D468" s="331"/>
      <c r="E468" s="331"/>
      <c r="F468" s="331"/>
      <c r="G468" s="331"/>
      <c r="H468" s="331"/>
      <c r="I468" s="331"/>
      <c r="J468" s="331"/>
      <c r="K468" s="331"/>
      <c r="L468" s="331"/>
      <c r="M468" s="360"/>
      <c r="N468" s="350" t="s">
        <v>647</v>
      </c>
      <c r="O468" s="351"/>
      <c r="P468" s="351"/>
      <c r="Q468" s="351"/>
      <c r="R468" s="351"/>
      <c r="S468" s="351"/>
      <c r="T468" s="352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18401.591302469787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18550.54700000001</v>
      </c>
      <c r="X468" s="37"/>
      <c r="Y468" s="315"/>
      <c r="Z468" s="315"/>
    </row>
    <row r="469" spans="1:29" x14ac:dyDescent="0.2">
      <c r="A469" s="331"/>
      <c r="B469" s="331"/>
      <c r="C469" s="331"/>
      <c r="D469" s="331"/>
      <c r="E469" s="331"/>
      <c r="F469" s="331"/>
      <c r="G469" s="331"/>
      <c r="H469" s="331"/>
      <c r="I469" s="331"/>
      <c r="J469" s="331"/>
      <c r="K469" s="331"/>
      <c r="L469" s="331"/>
      <c r="M469" s="360"/>
      <c r="N469" s="350" t="s">
        <v>648</v>
      </c>
      <c r="O469" s="351"/>
      <c r="P469" s="351"/>
      <c r="Q469" s="351"/>
      <c r="R469" s="351"/>
      <c r="S469" s="351"/>
      <c r="T469" s="352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33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34</v>
      </c>
      <c r="X469" s="37"/>
      <c r="Y469" s="315"/>
      <c r="Z469" s="315"/>
    </row>
    <row r="470" spans="1:29" x14ac:dyDescent="0.2">
      <c r="A470" s="331"/>
      <c r="B470" s="331"/>
      <c r="C470" s="331"/>
      <c r="D470" s="331"/>
      <c r="E470" s="331"/>
      <c r="F470" s="331"/>
      <c r="G470" s="331"/>
      <c r="H470" s="331"/>
      <c r="I470" s="331"/>
      <c r="J470" s="331"/>
      <c r="K470" s="331"/>
      <c r="L470" s="331"/>
      <c r="M470" s="360"/>
      <c r="N470" s="350" t="s">
        <v>650</v>
      </c>
      <c r="O470" s="351"/>
      <c r="P470" s="351"/>
      <c r="Q470" s="351"/>
      <c r="R470" s="351"/>
      <c r="S470" s="351"/>
      <c r="T470" s="352"/>
      <c r="U470" s="37" t="s">
        <v>65</v>
      </c>
      <c r="V470" s="314">
        <f>GrossWeightTotal+PalletQtyTotal*25</f>
        <v>19226.591302469787</v>
      </c>
      <c r="W470" s="314">
        <f>GrossWeightTotalR+PalletQtyTotalR*25</f>
        <v>19400.54700000001</v>
      </c>
      <c r="X470" s="37"/>
      <c r="Y470" s="315"/>
      <c r="Z470" s="315"/>
    </row>
    <row r="471" spans="1:29" x14ac:dyDescent="0.2">
      <c r="A471" s="331"/>
      <c r="B471" s="331"/>
      <c r="C471" s="331"/>
      <c r="D471" s="331"/>
      <c r="E471" s="331"/>
      <c r="F471" s="331"/>
      <c r="G471" s="331"/>
      <c r="H471" s="331"/>
      <c r="I471" s="331"/>
      <c r="J471" s="331"/>
      <c r="K471" s="331"/>
      <c r="L471" s="331"/>
      <c r="M471" s="360"/>
      <c r="N471" s="350" t="s">
        <v>651</v>
      </c>
      <c r="O471" s="351"/>
      <c r="P471" s="351"/>
      <c r="Q471" s="351"/>
      <c r="R471" s="351"/>
      <c r="S471" s="351"/>
      <c r="T471" s="352"/>
      <c r="U471" s="37" t="s">
        <v>649</v>
      </c>
      <c r="V471" s="314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>3543.4791210447584</v>
      </c>
      <c r="W471" s="314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>3570</v>
      </c>
      <c r="X471" s="37"/>
      <c r="Y471" s="315"/>
      <c r="Z471" s="315"/>
    </row>
    <row r="472" spans="1:29" ht="14.25" customHeight="1" x14ac:dyDescent="0.2">
      <c r="A472" s="331"/>
      <c r="B472" s="331"/>
      <c r="C472" s="331"/>
      <c r="D472" s="331"/>
      <c r="E472" s="331"/>
      <c r="F472" s="331"/>
      <c r="G472" s="331"/>
      <c r="H472" s="331"/>
      <c r="I472" s="331"/>
      <c r="J472" s="331"/>
      <c r="K472" s="331"/>
      <c r="L472" s="331"/>
      <c r="M472" s="360"/>
      <c r="N472" s="350" t="s">
        <v>652</v>
      </c>
      <c r="O472" s="351"/>
      <c r="P472" s="351"/>
      <c r="Q472" s="351"/>
      <c r="R472" s="351"/>
      <c r="S472" s="351"/>
      <c r="T472" s="352"/>
      <c r="U472" s="39" t="s">
        <v>653</v>
      </c>
      <c r="V472" s="37"/>
      <c r="W472" s="37"/>
      <c r="X472" s="37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>38.010199999999998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9" t="s">
        <v>59</v>
      </c>
      <c r="C474" s="326" t="s">
        <v>93</v>
      </c>
      <c r="D474" s="327"/>
      <c r="E474" s="327"/>
      <c r="F474" s="328"/>
      <c r="G474" s="326" t="s">
        <v>244</v>
      </c>
      <c r="H474" s="327"/>
      <c r="I474" s="327"/>
      <c r="J474" s="327"/>
      <c r="K474" s="327"/>
      <c r="L474" s="327"/>
      <c r="M474" s="328"/>
      <c r="N474" s="326" t="s">
        <v>438</v>
      </c>
      <c r="O474" s="328"/>
      <c r="P474" s="326" t="s">
        <v>488</v>
      </c>
      <c r="Q474" s="328"/>
      <c r="R474" s="309" t="s">
        <v>575</v>
      </c>
      <c r="S474" s="326" t="s">
        <v>617</v>
      </c>
      <c r="T474" s="328"/>
      <c r="U474" s="310"/>
      <c r="Z474" s="52"/>
      <c r="AC474" s="310"/>
    </row>
    <row r="475" spans="1:29" ht="14.25" customHeight="1" thickTop="1" x14ac:dyDescent="0.2">
      <c r="A475" s="452" t="s">
        <v>655</v>
      </c>
      <c r="B475" s="326" t="s">
        <v>59</v>
      </c>
      <c r="C475" s="326" t="s">
        <v>94</v>
      </c>
      <c r="D475" s="326" t="s">
        <v>102</v>
      </c>
      <c r="E475" s="326" t="s">
        <v>93</v>
      </c>
      <c r="F475" s="326" t="s">
        <v>236</v>
      </c>
      <c r="G475" s="326" t="s">
        <v>245</v>
      </c>
      <c r="H475" s="326" t="s">
        <v>252</v>
      </c>
      <c r="I475" s="326" t="s">
        <v>269</v>
      </c>
      <c r="J475" s="326" t="s">
        <v>329</v>
      </c>
      <c r="K475" s="310"/>
      <c r="L475" s="326" t="s">
        <v>409</v>
      </c>
      <c r="M475" s="326" t="s">
        <v>427</v>
      </c>
      <c r="N475" s="326" t="s">
        <v>439</v>
      </c>
      <c r="O475" s="326" t="s">
        <v>465</v>
      </c>
      <c r="P475" s="326" t="s">
        <v>489</v>
      </c>
      <c r="Q475" s="326" t="s">
        <v>553</v>
      </c>
      <c r="R475" s="326" t="s">
        <v>575</v>
      </c>
      <c r="S475" s="326" t="s">
        <v>618</v>
      </c>
      <c r="T475" s="326" t="s">
        <v>643</v>
      </c>
      <c r="U475" s="310"/>
      <c r="Z475" s="52"/>
      <c r="AC475" s="310"/>
    </row>
    <row r="476" spans="1:29" ht="13.5" customHeight="1" thickBot="1" x14ac:dyDescent="0.25">
      <c r="A476" s="453"/>
      <c r="B476" s="349"/>
      <c r="C476" s="349"/>
      <c r="D476" s="349"/>
      <c r="E476" s="349"/>
      <c r="F476" s="349"/>
      <c r="G476" s="349"/>
      <c r="H476" s="349"/>
      <c r="I476" s="349"/>
      <c r="J476" s="349"/>
      <c r="K476" s="310"/>
      <c r="L476" s="349"/>
      <c r="M476" s="349"/>
      <c r="N476" s="349"/>
      <c r="O476" s="349"/>
      <c r="P476" s="349"/>
      <c r="Q476" s="349"/>
      <c r="R476" s="349"/>
      <c r="S476" s="349"/>
      <c r="T476" s="349"/>
      <c r="U476" s="310"/>
      <c r="Z476" s="52"/>
      <c r="AC476" s="310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113.4</v>
      </c>
      <c r="D477" s="46">
        <f>IFERROR(W55*1,"0")+IFERROR(W56*1,"0")+IFERROR(W57*1,"0")+IFERROR(W58*1,"0")</f>
        <v>752.40000000000009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2240.7999999999997</v>
      </c>
      <c r="F477" s="46">
        <f>IFERROR(W129*1,"0")+IFERROR(W130*1,"0")+IFERROR(W131*1,"0")</f>
        <v>831.60000000000014</v>
      </c>
      <c r="G477" s="46">
        <f>IFERROR(W137*1,"0")+IFERROR(W138*1,"0")+IFERROR(W139*1,"0")</f>
        <v>0</v>
      </c>
      <c r="H477" s="46">
        <f>IFERROR(W144*1,"0")+IFERROR(W145*1,"0")+IFERROR(W146*1,"0")+IFERROR(W147*1,"0")+IFERROR(W148*1,"0")+IFERROR(W149*1,"0")+IFERROR(W150*1,"0")+IFERROR(W151*1,"0")</f>
        <v>483</v>
      </c>
      <c r="I477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>2478.3000000000002</v>
      </c>
      <c r="J477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1326.78</v>
      </c>
      <c r="K477" s="310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703.65000000000009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6593.4000000000005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95.4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453.45999999999992</v>
      </c>
      <c r="Q477" s="46">
        <f>IFERROR(W389*1,"0")+IFERROR(W390*1,"0")+IFERROR(W394*1,"0")+IFERROR(W395*1,"0")+IFERROR(W396*1,"0")+IFERROR(W397*1,"0")+IFERROR(W398*1,"0")+IFERROR(W399*1,"0")+IFERROR(W400*1,"0")+IFERROR(W404*1,"0")</f>
        <v>95.300000000000011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717.60000000000014</v>
      </c>
      <c r="S477" s="46">
        <f>IFERROR(W443*1,"0")+IFERROR(W444*1,"0")+IFERROR(W448*1,"0")+IFERROR(W449*1,"0")+IFERROR(W453*1,"0")+IFERROR(W454*1,"0")+IFERROR(W458*1,"0")+IFERROR(W459*1,"0")</f>
        <v>60</v>
      </c>
      <c r="T477" s="46">
        <f>IFERROR(W464*1,"0")</f>
        <v>507</v>
      </c>
      <c r="U477" s="310"/>
      <c r="Z477" s="52"/>
      <c r="AC477" s="310"/>
    </row>
  </sheetData>
  <sheetProtection algorithmName="SHA-512" hashValue="ZFsUcBf1MbYejo2F1HuzcNMrBz411Jcts/aLmhP7aVjs0aIhOdd5y07xl8DopgZaFM/VCZnk3eXxIvKETOnAuA==" saltValue="aMD15RO2kAFz51hsg1GeH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N451:T451"/>
    <mergeCell ref="N329:T329"/>
    <mergeCell ref="D410:E410"/>
    <mergeCell ref="A36:M37"/>
    <mergeCell ref="D411:E411"/>
    <mergeCell ref="N147:R147"/>
    <mergeCell ref="N395:R395"/>
    <mergeCell ref="A447:X447"/>
    <mergeCell ref="N332:R332"/>
    <mergeCell ref="N161:R161"/>
    <mergeCell ref="D39:E39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144:R144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D187:E187"/>
    <mergeCell ref="A256:X256"/>
    <mergeCell ref="D423:E423"/>
    <mergeCell ref="D174:E174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44:R444"/>
    <mergeCell ref="D443:E443"/>
    <mergeCell ref="N429:R429"/>
    <mergeCell ref="N406:T406"/>
    <mergeCell ref="N445:T445"/>
    <mergeCell ref="A405:M406"/>
    <mergeCell ref="N214:T214"/>
    <mergeCell ref="D235:E235"/>
    <mergeCell ref="N380:T380"/>
    <mergeCell ref="N449:R449"/>
    <mergeCell ref="D399:E399"/>
    <mergeCell ref="N186:R186"/>
    <mergeCell ref="D332:E332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D5:E5"/>
    <mergeCell ref="O10:P10"/>
    <mergeCell ref="D108:E108"/>
    <mergeCell ref="N223:R223"/>
    <mergeCell ref="N350:R350"/>
    <mergeCell ref="N237:T237"/>
    <mergeCell ref="I17:I18"/>
    <mergeCell ref="D306:E306"/>
    <mergeCell ref="D377:E377"/>
    <mergeCell ref="T12:U12"/>
    <mergeCell ref="N301:T301"/>
    <mergeCell ref="N51:T51"/>
    <mergeCell ref="D72:E72"/>
    <mergeCell ref="N368:R368"/>
    <mergeCell ref="N276:T276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D28:E28"/>
    <mergeCell ref="D30:E30"/>
    <mergeCell ref="A236:M237"/>
    <mergeCell ref="A307:M308"/>
    <mergeCell ref="N102:R102"/>
    <mergeCell ref="N400:R400"/>
    <mergeCell ref="D145:E145"/>
    <mergeCell ref="A409:X409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D55:E55"/>
    <mergeCell ref="D94:E94"/>
    <mergeCell ref="D361:E361"/>
    <mergeCell ref="D417:E417"/>
    <mergeCell ref="D69:E69"/>
    <mergeCell ref="D354:E354"/>
    <mergeCell ref="A273:X273"/>
    <mergeCell ref="N335:T335"/>
    <mergeCell ref="D356:E356"/>
    <mergeCell ref="N75:R75"/>
    <mergeCell ref="A467:M472"/>
    <mergeCell ref="N298:R298"/>
    <mergeCell ref="A242:M243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353:E353"/>
    <mergeCell ref="N307:T307"/>
    <mergeCell ref="D67:E67"/>
    <mergeCell ref="N453:R453"/>
    <mergeCell ref="N222:R222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A457:X457"/>
    <mergeCell ref="N428:R428"/>
    <mergeCell ref="N355:R355"/>
    <mergeCell ref="N415:R415"/>
    <mergeCell ref="N365:R365"/>
    <mergeCell ref="N357:R357"/>
    <mergeCell ref="D400:E400"/>
    <mergeCell ref="A339:M340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N228:R228"/>
    <mergeCell ref="D100:E100"/>
    <mergeCell ref="N17:R18"/>
    <mergeCell ref="N129:R129"/>
    <mergeCell ref="N63:R63"/>
    <mergeCell ref="O6:P6"/>
    <mergeCell ref="N305:R305"/>
    <mergeCell ref="N221:R221"/>
    <mergeCell ref="N50:R50"/>
    <mergeCell ref="A317:X317"/>
    <mergeCell ref="A103:M104"/>
    <mergeCell ref="D31:E31"/>
    <mergeCell ref="D229:E229"/>
    <mergeCell ref="N131:R131"/>
    <mergeCell ref="D77:E77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N411:R411"/>
    <mergeCell ref="A463:X463"/>
    <mergeCell ref="D448:E448"/>
    <mergeCell ref="N438:T438"/>
    <mergeCell ref="N425:T425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D261:E261"/>
    <mergeCell ref="N196:T196"/>
    <mergeCell ref="A25:X25"/>
    <mergeCell ref="A292:X292"/>
    <mergeCell ref="A286:X286"/>
    <mergeCell ref="N158:T158"/>
    <mergeCell ref="N133:T133"/>
    <mergeCell ref="C17:C18"/>
    <mergeCell ref="D230:E230"/>
    <mergeCell ref="D168:E168"/>
    <mergeCell ref="A348:X348"/>
    <mergeCell ref="N137:R137"/>
    <mergeCell ref="D180:E180"/>
    <mergeCell ref="D9:E9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150:R150"/>
    <mergeCell ref="D96:E96"/>
    <mergeCell ref="A44:M45"/>
    <mergeCell ref="D43:E43"/>
    <mergeCell ref="N29:R29"/>
    <mergeCell ref="N87:R87"/>
    <mergeCell ref="D74:E74"/>
    <mergeCell ref="N31:R31"/>
    <mergeCell ref="D68:E68"/>
    <mergeCell ref="A34:X34"/>
    <mergeCell ref="N89:R89"/>
    <mergeCell ref="D359:E359"/>
    <mergeCell ref="N96:R96"/>
    <mergeCell ref="H17:H18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D137:E137"/>
    <mergeCell ref="N401:T401"/>
    <mergeCell ref="D422:E422"/>
    <mergeCell ref="A190:M191"/>
    <mergeCell ref="N202:R202"/>
    <mergeCell ref="N258:R258"/>
    <mergeCell ref="D130:E130"/>
    <mergeCell ref="D372:E372"/>
    <mergeCell ref="N245:R245"/>
    <mergeCell ref="D201:E201"/>
    <mergeCell ref="D188:E188"/>
    <mergeCell ref="N168:R168"/>
    <mergeCell ref="N260:R260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D444:E444"/>
    <mergeCell ref="A195:M196"/>
    <mergeCell ref="N263:R263"/>
    <mergeCell ref="A213:M214"/>
    <mergeCell ref="N229:R229"/>
    <mergeCell ref="N200:R200"/>
    <mergeCell ref="N385:T385"/>
    <mergeCell ref="N458:R458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N232:R232"/>
    <mergeCell ref="N254:T254"/>
    <mergeCell ref="A21:X21"/>
    <mergeCell ref="N77:R77"/>
    <mergeCell ref="T6:U9"/>
    <mergeCell ref="N169:R169"/>
    <mergeCell ref="D185:E185"/>
    <mergeCell ref="N91:T91"/>
    <mergeCell ref="N328:T328"/>
    <mergeCell ref="A197:X197"/>
    <mergeCell ref="N108:R108"/>
    <mergeCell ref="N95:R95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D299:E299"/>
    <mergeCell ref="N114:R114"/>
    <mergeCell ref="N206:R206"/>
    <mergeCell ref="D222:E222"/>
    <mergeCell ref="N390:R390"/>
    <mergeCell ref="D458:E458"/>
    <mergeCell ref="A442:X442"/>
    <mergeCell ref="N456:T456"/>
    <mergeCell ref="N389:R389"/>
    <mergeCell ref="N454:R454"/>
    <mergeCell ref="N340:T340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A452:X452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A401:M402"/>
    <mergeCell ref="A475:A476"/>
    <mergeCell ref="N398:R398"/>
    <mergeCell ref="D368:E368"/>
    <mergeCell ref="A387:X387"/>
    <mergeCell ref="D383:E383"/>
    <mergeCell ref="A343:X343"/>
    <mergeCell ref="N191:T191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D212:E212"/>
    <mergeCell ref="D146:E146"/>
    <mergeCell ref="N125:T125"/>
    <mergeCell ref="D304:E304"/>
    <mergeCell ref="N211:R211"/>
    <mergeCell ref="N162:R162"/>
    <mergeCell ref="D83:E83"/>
    <mergeCell ref="A92:X92"/>
    <mergeCell ref="D319:E319"/>
    <mergeCell ref="N347:T347"/>
    <mergeCell ref="N177:R177"/>
    <mergeCell ref="N269:R269"/>
    <mergeCell ref="D207:E207"/>
    <mergeCell ref="D85:E85"/>
    <mergeCell ref="N362:T362"/>
    <mergeCell ref="N414:R414"/>
    <mergeCell ref="A46:X46"/>
    <mergeCell ref="N188:R188"/>
    <mergeCell ref="N66:R66"/>
    <mergeCell ref="A282:X282"/>
    <mergeCell ref="N284:T284"/>
    <mergeCell ref="N230:R230"/>
    <mergeCell ref="D99:E99"/>
    <mergeCell ref="D397:E397"/>
    <mergeCell ref="D310:E310"/>
    <mergeCell ref="A238:X238"/>
    <mergeCell ref="D101:E101"/>
    <mergeCell ref="N209:R209"/>
    <mergeCell ref="N80:T80"/>
    <mergeCell ref="D76:E76"/>
    <mergeCell ref="D223:E223"/>
    <mergeCell ref="A280:M281"/>
    <mergeCell ref="A158:M159"/>
    <mergeCell ref="N315:T315"/>
    <mergeCell ref="N121:R121"/>
    <mergeCell ref="N115:R115"/>
    <mergeCell ref="N302:T302"/>
    <mergeCell ref="N148:R148"/>
    <mergeCell ref="N179:R179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N434:T434"/>
    <mergeCell ref="A393:X393"/>
    <mergeCell ref="D449:E449"/>
    <mergeCell ref="N236:T236"/>
    <mergeCell ref="P474:Q474"/>
    <mergeCell ref="N430:R430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A303:X303"/>
    <mergeCell ref="D150:E150"/>
    <mergeCell ref="N243:T243"/>
    <mergeCell ref="A219:X219"/>
    <mergeCell ref="A290:X290"/>
    <mergeCell ref="M17:M18"/>
    <mergeCell ref="N67:R67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D151:E151"/>
    <mergeCell ref="N278:R278"/>
    <mergeCell ref="N107:R107"/>
    <mergeCell ref="D321:E321"/>
    <mergeCell ref="N35:R35"/>
    <mergeCell ref="D314:E314"/>
    <mergeCell ref="N287:R287"/>
    <mergeCell ref="N33:T33"/>
    <mergeCell ref="N240:R240"/>
    <mergeCell ref="D10:E10"/>
    <mergeCell ref="F10:G10"/>
    <mergeCell ref="D305:E305"/>
    <mergeCell ref="N227:R227"/>
    <mergeCell ref="N110:R110"/>
    <mergeCell ref="D6:L6"/>
    <mergeCell ref="O13:P13"/>
    <mergeCell ref="N339:T339"/>
    <mergeCell ref="N201:R201"/>
    <mergeCell ref="N139:R139"/>
    <mergeCell ref="G17:G18"/>
    <mergeCell ref="H10:L10"/>
    <mergeCell ref="A12:L12"/>
    <mergeCell ref="D7:L7"/>
    <mergeCell ref="D283:E283"/>
    <mergeCell ref="D112:E112"/>
    <mergeCell ref="A140:M141"/>
    <mergeCell ref="D56:E56"/>
    <mergeCell ref="D193:E193"/>
    <mergeCell ref="N304:R304"/>
    <mergeCell ref="D176:E176"/>
    <mergeCell ref="D114:E114"/>
    <mergeCell ref="D64:E64"/>
    <mergeCell ref="N170:T170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D221:E221"/>
    <mergeCell ref="N293:R293"/>
    <mergeCell ref="N373:T373"/>
    <mergeCell ref="D394:E394"/>
    <mergeCell ref="D279:E279"/>
    <mergeCell ref="A403:X403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438:M439"/>
    <mergeCell ref="N72:R72"/>
    <mergeCell ref="A433:M434"/>
    <mergeCell ref="N386:T386"/>
    <mergeCell ref="N88:R88"/>
    <mergeCell ref="N450:T450"/>
    <mergeCell ref="F5:G5"/>
    <mergeCell ref="A14:L14"/>
    <mergeCell ref="A254:M255"/>
    <mergeCell ref="N251:R251"/>
    <mergeCell ref="A47:X47"/>
    <mergeCell ref="T11:U11"/>
    <mergeCell ref="A134:X134"/>
    <mergeCell ref="N57:R57"/>
    <mergeCell ref="N146:R146"/>
    <mergeCell ref="O8:P8"/>
    <mergeCell ref="N69:R69"/>
    <mergeCell ref="A250:X250"/>
    <mergeCell ref="D241:E241"/>
    <mergeCell ref="D228:E228"/>
    <mergeCell ref="D333:E333"/>
    <mergeCell ref="A408:X408"/>
    <mergeCell ref="D404:E404"/>
    <mergeCell ref="D35:E35"/>
    <mergeCell ref="A13:L13"/>
    <mergeCell ref="A19:X19"/>
    <mergeCell ref="N81:T81"/>
    <mergeCell ref="D102:E102"/>
    <mergeCell ref="N259:R259"/>
    <mergeCell ref="N152:T152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N299:R299"/>
    <mergeCell ref="A53:X53"/>
    <mergeCell ref="N255:T255"/>
    <mergeCell ref="N242:T242"/>
    <mergeCell ref="N306:R306"/>
    <mergeCell ref="D203:E203"/>
    <mergeCell ref="A275:M276"/>
    <mergeCell ref="N268:R268"/>
    <mergeCell ref="N97:R97"/>
    <mergeCell ref="W17:W18"/>
    <mergeCell ref="N49:R49"/>
    <mergeCell ref="N28:R28"/>
    <mergeCell ref="D71:E71"/>
    <mergeCell ref="N24:T24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D395:E395"/>
    <mergeCell ref="A48:X48"/>
    <mergeCell ref="N23:T23"/>
    <mergeCell ref="N261:R261"/>
    <mergeCell ref="N381:T381"/>
    <mergeCell ref="A142:X142"/>
    <mergeCell ref="N27:R27"/>
    <mergeCell ref="A362:M363"/>
    <mergeCell ref="N83:R83"/>
    <mergeCell ref="D262:E262"/>
    <mergeCell ref="N285:T285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A15:L15"/>
    <mergeCell ref="J9:L9"/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  <mergeCell ref="R5:S5"/>
    <mergeCell ref="A315:M316"/>
    <mergeCell ref="N327:R327"/>
    <mergeCell ref="N156:R156"/>
    <mergeCell ref="N85:R85"/>
    <mergeCell ref="O5:P5"/>
    <mergeCell ref="D49:E49"/>
    <mergeCell ref="N265:T265"/>
    <mergeCell ref="D120:E120"/>
    <mergeCell ref="N297:R297"/>
    <mergeCell ref="A369:M37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659</v>
      </c>
      <c r="D6" s="47" t="s">
        <v>660</v>
      </c>
      <c r="E6" s="47"/>
    </row>
    <row r="7" spans="2:8" x14ac:dyDescent="0.2">
      <c r="B7" s="47" t="s">
        <v>661</v>
      </c>
      <c r="C7" s="47" t="s">
        <v>662</v>
      </c>
      <c r="D7" s="47" t="s">
        <v>663</v>
      </c>
      <c r="E7" s="47"/>
    </row>
    <row r="9" spans="2:8" x14ac:dyDescent="0.2">
      <c r="B9" s="47" t="s">
        <v>664</v>
      </c>
      <c r="C9" s="47" t="s">
        <v>659</v>
      </c>
      <c r="D9" s="47"/>
      <c r="E9" s="47"/>
    </row>
    <row r="11" spans="2:8" x14ac:dyDescent="0.2">
      <c r="B11" s="47" t="s">
        <v>664</v>
      </c>
      <c r="C11" s="47" t="s">
        <v>662</v>
      </c>
      <c r="D11" s="47"/>
      <c r="E11" s="47"/>
    </row>
    <row r="13" spans="2:8" x14ac:dyDescent="0.2">
      <c r="B13" s="47" t="s">
        <v>665</v>
      </c>
      <c r="C13" s="47"/>
      <c r="D13" s="47"/>
      <c r="E13" s="47"/>
    </row>
    <row r="14" spans="2:8" x14ac:dyDescent="0.2">
      <c r="B14" s="47" t="s">
        <v>666</v>
      </c>
      <c r="C14" s="47"/>
      <c r="D14" s="47"/>
      <c r="E14" s="47"/>
    </row>
    <row r="15" spans="2:8" x14ac:dyDescent="0.2">
      <c r="B15" s="47" t="s">
        <v>667</v>
      </c>
      <c r="C15" s="47"/>
      <c r="D15" s="47"/>
      <c r="E15" s="47"/>
    </row>
    <row r="16" spans="2:8" x14ac:dyDescent="0.2">
      <c r="B16" s="47" t="s">
        <v>668</v>
      </c>
      <c r="C16" s="47"/>
      <c r="D16" s="47"/>
      <c r="E16" s="47"/>
    </row>
    <row r="17" spans="2:5" x14ac:dyDescent="0.2">
      <c r="B17" s="47" t="s">
        <v>669</v>
      </c>
      <c r="C17" s="47"/>
      <c r="D17" s="47"/>
      <c r="E17" s="47"/>
    </row>
    <row r="18" spans="2:5" x14ac:dyDescent="0.2">
      <c r="B18" s="47" t="s">
        <v>670</v>
      </c>
      <c r="C18" s="47"/>
      <c r="D18" s="47"/>
      <c r="E18" s="47"/>
    </row>
    <row r="19" spans="2:5" x14ac:dyDescent="0.2">
      <c r="B19" s="47" t="s">
        <v>671</v>
      </c>
      <c r="C19" s="47"/>
      <c r="D19" s="47"/>
      <c r="E19" s="47"/>
    </row>
    <row r="20" spans="2:5" x14ac:dyDescent="0.2">
      <c r="B20" s="47" t="s">
        <v>672</v>
      </c>
      <c r="C20" s="47"/>
      <c r="D20" s="47"/>
      <c r="E20" s="47"/>
    </row>
    <row r="21" spans="2:5" x14ac:dyDescent="0.2">
      <c r="B21" s="47" t="s">
        <v>673</v>
      </c>
      <c r="C21" s="47"/>
      <c r="D21" s="47"/>
      <c r="E21" s="47"/>
    </row>
    <row r="22" spans="2:5" x14ac:dyDescent="0.2">
      <c r="B22" s="47" t="s">
        <v>674</v>
      </c>
      <c r="C22" s="47"/>
      <c r="D22" s="47"/>
      <c r="E22" s="47"/>
    </row>
    <row r="23" spans="2:5" x14ac:dyDescent="0.2">
      <c r="B23" s="47" t="s">
        <v>675</v>
      </c>
      <c r="C23" s="47"/>
      <c r="D23" s="47"/>
      <c r="E23" s="47"/>
    </row>
  </sheetData>
  <sheetProtection algorithmName="SHA-512" hashValue="A9ovGCfx4cR4dXfmzlDKpCGIYHDO8W1aEbMhpsnFNG4Saag4p/QWmLlsjt05/jKHFJ+80twod2Vj6xDoGwlRxA==" saltValue="jgI6CvrZYr3Cys41XzQO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2023-11-24T10:46:51Z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