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1" i="1"/>
  <c r="V451" i="1"/>
  <c r="V450" i="1"/>
  <c r="X449" i="1"/>
  <c r="W449" i="1"/>
  <c r="W448" i="1"/>
  <c r="W446" i="1"/>
  <c r="V446" i="1"/>
  <c r="V445" i="1"/>
  <c r="W444" i="1"/>
  <c r="X444" i="1" s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X259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W246" i="1"/>
  <c r="X246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W198" i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X172" i="1"/>
  <c r="X189" i="1" s="1"/>
  <c r="W172" i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W170" i="1" s="1"/>
  <c r="N165" i="1"/>
  <c r="V163" i="1"/>
  <c r="V162" i="1"/>
  <c r="X161" i="1"/>
  <c r="W161" i="1"/>
  <c r="N161" i="1"/>
  <c r="W160" i="1"/>
  <c r="W162" i="1" s="1"/>
  <c r="V158" i="1"/>
  <c r="V157" i="1"/>
  <c r="W156" i="1"/>
  <c r="X156" i="1" s="1"/>
  <c r="N156" i="1"/>
  <c r="X155" i="1"/>
  <c r="X157" i="1" s="1"/>
  <c r="W155" i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W152" i="1" s="1"/>
  <c r="N144" i="1"/>
  <c r="X143" i="1"/>
  <c r="W143" i="1"/>
  <c r="H477" i="1" s="1"/>
  <c r="N143" i="1"/>
  <c r="V140" i="1"/>
  <c r="W139" i="1"/>
  <c r="V139" i="1"/>
  <c r="X138" i="1"/>
  <c r="W138" i="1"/>
  <c r="N138" i="1"/>
  <c r="W137" i="1"/>
  <c r="X137" i="1" s="1"/>
  <c r="N137" i="1"/>
  <c r="X136" i="1"/>
  <c r="W136" i="1"/>
  <c r="N136" i="1"/>
  <c r="V132" i="1"/>
  <c r="V131" i="1"/>
  <c r="X130" i="1"/>
  <c r="W130" i="1"/>
  <c r="N130" i="1"/>
  <c r="W129" i="1"/>
  <c r="W131" i="1" s="1"/>
  <c r="N129" i="1"/>
  <c r="X128" i="1"/>
  <c r="W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X107" i="1" s="1"/>
  <c r="W106" i="1"/>
  <c r="W116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W90" i="1" s="1"/>
  <c r="N84" i="1"/>
  <c r="X83" i="1"/>
  <c r="W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W81" i="1" s="1"/>
  <c r="W63" i="1"/>
  <c r="W80" i="1" s="1"/>
  <c r="V60" i="1"/>
  <c r="V59" i="1"/>
  <c r="X58" i="1"/>
  <c r="W58" i="1"/>
  <c r="X57" i="1"/>
  <c r="W57" i="1"/>
  <c r="N57" i="1"/>
  <c r="W56" i="1"/>
  <c r="X56" i="1" s="1"/>
  <c r="W55" i="1"/>
  <c r="W59" i="1" s="1"/>
  <c r="N55" i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W24" i="1"/>
  <c r="V24" i="1"/>
  <c r="V467" i="1" s="1"/>
  <c r="V23" i="1"/>
  <c r="V471" i="1" s="1"/>
  <c r="W22" i="1"/>
  <c r="W23" i="1" s="1"/>
  <c r="N22" i="1"/>
  <c r="H10" i="1"/>
  <c r="H9" i="1"/>
  <c r="A9" i="1"/>
  <c r="F10" i="1" s="1"/>
  <c r="D7" i="1"/>
  <c r="O6" i="1"/>
  <c r="N2" i="1"/>
  <c r="X139" i="1" l="1"/>
  <c r="W125" i="1"/>
  <c r="W374" i="1"/>
  <c r="X372" i="1"/>
  <c r="X373" i="1" s="1"/>
  <c r="W380" i="1"/>
  <c r="X433" i="1"/>
  <c r="D477" i="1"/>
  <c r="W32" i="1"/>
  <c r="W471" i="1" s="1"/>
  <c r="W213" i="1"/>
  <c r="J9" i="1"/>
  <c r="C477" i="1"/>
  <c r="X50" i="1"/>
  <c r="X51" i="1" s="1"/>
  <c r="X55" i="1"/>
  <c r="X59" i="1" s="1"/>
  <c r="W60" i="1"/>
  <c r="X64" i="1"/>
  <c r="X84" i="1"/>
  <c r="X90" i="1" s="1"/>
  <c r="X93" i="1"/>
  <c r="X103" i="1" s="1"/>
  <c r="X106" i="1"/>
  <c r="X116" i="1" s="1"/>
  <c r="X119" i="1"/>
  <c r="X124" i="1" s="1"/>
  <c r="F477" i="1"/>
  <c r="X129" i="1"/>
  <c r="X131" i="1" s="1"/>
  <c r="W132" i="1"/>
  <c r="X144" i="1"/>
  <c r="W151" i="1"/>
  <c r="I477" i="1"/>
  <c r="W158" i="1"/>
  <c r="X165" i="1"/>
  <c r="X169" i="1" s="1"/>
  <c r="W225" i="1"/>
  <c r="X248" i="1"/>
  <c r="W24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A10" i="1"/>
  <c r="B477" i="1"/>
  <c r="W468" i="1"/>
  <c r="W52" i="1"/>
  <c r="W467" i="1" s="1"/>
  <c r="E477" i="1"/>
  <c r="W91" i="1"/>
  <c r="W117" i="1"/>
  <c r="X151" i="1"/>
  <c r="W157" i="1"/>
  <c r="W163" i="1"/>
  <c r="W189" i="1"/>
  <c r="W194" i="1"/>
  <c r="W195" i="1"/>
  <c r="X192" i="1"/>
  <c r="X194" i="1" s="1"/>
  <c r="J477" i="1"/>
  <c r="W214" i="1"/>
  <c r="X224" i="1"/>
  <c r="W254" i="1"/>
  <c r="L477" i="1"/>
  <c r="X258" i="1"/>
  <c r="X265" i="1" s="1"/>
  <c r="W373" i="1"/>
  <c r="X380" i="1"/>
  <c r="X419" i="1"/>
  <c r="S477" i="1"/>
  <c r="W445" i="1"/>
  <c r="W469" i="1"/>
  <c r="W103" i="1"/>
  <c r="F9" i="1"/>
  <c r="X22" i="1"/>
  <c r="X23" i="1" s="1"/>
  <c r="X26" i="1"/>
  <c r="X32" i="1" s="1"/>
  <c r="X63" i="1"/>
  <c r="X80" i="1" s="1"/>
  <c r="G477" i="1"/>
  <c r="W140" i="1"/>
  <c r="X160" i="1"/>
  <c r="X162" i="1" s="1"/>
  <c r="W169" i="1"/>
  <c r="W190" i="1"/>
  <c r="X198" i="1"/>
  <c r="X213" i="1" s="1"/>
  <c r="W237" i="1"/>
  <c r="W236" i="1"/>
  <c r="W242" i="1"/>
  <c r="X239" i="1"/>
  <c r="X242" i="1" s="1"/>
  <c r="W255" i="1"/>
  <c r="W265" i="1"/>
  <c r="W276" i="1"/>
  <c r="X274" i="1"/>
  <c r="X275" i="1" s="1"/>
  <c r="W288" i="1"/>
  <c r="W289" i="1"/>
  <c r="W316" i="1"/>
  <c r="X314" i="1"/>
  <c r="X315" i="1" s="1"/>
  <c r="X335" i="1"/>
  <c r="W336" i="1"/>
  <c r="P477" i="1"/>
  <c r="W362" i="1"/>
  <c r="W363" i="1"/>
  <c r="X349" i="1"/>
  <c r="X362" i="1" s="1"/>
  <c r="X365" i="1"/>
  <c r="X369" i="1" s="1"/>
  <c r="W385" i="1"/>
  <c r="X383" i="1"/>
  <c r="X385" i="1" s="1"/>
  <c r="X401" i="1"/>
  <c r="W433" i="1"/>
  <c r="X443" i="1"/>
  <c r="X445" i="1" s="1"/>
  <c r="W45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W470" i="1" l="1"/>
  <c r="X472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<sst xmlns="http://schemas.openxmlformats.org/spreadsheetml/2006/main" count="1993" uniqueCount="686">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</sst>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 t="s">
        <v>685</v>
      </c>
      <c r="I5" s="350"/>
      <c r="J5" s="350"/>
      <c r="K5" s="350"/>
      <c r="L5" s="351"/>
      <c r="N5" s="24" t="s">
        <v>10</v>
      </c>
      <c r="O5" s="543">
        <v>45257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Понедельник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0.41666666666666669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100</v>
      </c>
      <c r="W65" s="313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40</v>
      </c>
      <c r="W66" s="313">
        <f t="shared" si="2"/>
        <v>44.8</v>
      </c>
      <c r="X66" s="36">
        <f>IFERROR(IF(W66=0,"",ROUNDUP(W66/H66,0)*0.02175),"")</f>
        <v>8.6999999999999994E-2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12</v>
      </c>
      <c r="W74" s="313">
        <f t="shared" si="2"/>
        <v>12.8</v>
      </c>
      <c r="X74" s="36">
        <f>IFERROR(IF(W74=0,"",ROUNDUP(W74/H74,0)*0.00753),"")</f>
        <v>3.0120000000000001E-2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16.580687830687829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18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0.33461999999999997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152</v>
      </c>
      <c r="W81" s="314">
        <f>IFERROR(SUM(W63:W79),"0")</f>
        <v>165.60000000000002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20</v>
      </c>
      <c r="W84" s="313">
        <f t="shared" si="4"/>
        <v>21.6</v>
      </c>
      <c r="X84" s="36">
        <f>IFERROR(IF(W84=0,"",ROUNDUP(W84/H84,0)*0.02175),"")</f>
        <v>4.3499999999999997E-2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1.8518518518518516</v>
      </c>
      <c r="W90" s="314">
        <f>IFERROR(W83/H83,"0")+IFERROR(W84/H84,"0")+IFERROR(W85/H85,"0")+IFERROR(W86/H86,"0")+IFERROR(W87/H87,"0")+IFERROR(W88/H88,"0")+IFERROR(W89/H89,"0")</f>
        <v>2</v>
      </c>
      <c r="X90" s="314">
        <f>IFERROR(IF(X83="",0,X83),"0")+IFERROR(IF(X84="",0,X84),"0")+IFERROR(IF(X85="",0,X85),"0")+IFERROR(IF(X86="",0,X86),"0")+IFERROR(IF(X87="",0,X87),"0")+IFERROR(IF(X88="",0,X88),"0")+IFERROR(IF(X89="",0,X89),"0")</f>
        <v>4.3499999999999997E-2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20</v>
      </c>
      <c r="W91" s="314">
        <f>IFERROR(SUM(W83:W89),"0")</f>
        <v>21.6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0</v>
      </c>
      <c r="W117" s="314">
        <f>IFERROR(SUM(W106:W115),"0")</f>
        <v>0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60</v>
      </c>
      <c r="W120" s="313">
        <f>IFERROR(IF(V120="",0,CEILING((V120/$H120),1)*$H120),"")</f>
        <v>64.8</v>
      </c>
      <c r="X120" s="36">
        <f>IFERROR(IF(W120=0,"",ROUNDUP(W120/H120,0)*0.02175),"")</f>
        <v>0.17399999999999999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7.4074074074074074</v>
      </c>
      <c r="W124" s="314">
        <f>IFERROR(W119/H119,"0")+IFERROR(W120/H120,"0")+IFERROR(W121/H121,"0")+IFERROR(W122/H122,"0")+IFERROR(W123/H123,"0")</f>
        <v>8</v>
      </c>
      <c r="X124" s="314">
        <f>IFERROR(IF(X119="",0,X119),"0")+IFERROR(IF(X120="",0,X120),"0")+IFERROR(IF(X121="",0,X121),"0")+IFERROR(IF(X122="",0,X122),"0")+IFERROR(IF(X123="",0,X123),"0")</f>
        <v>0.17399999999999999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60</v>
      </c>
      <c r="W125" s="314">
        <f>IFERROR(SUM(W119:W123),"0")</f>
        <v>64.8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100</v>
      </c>
      <c r="W165" s="313">
        <f>IFERROR(IF(V165="",0,CEILING((V165/$H165),1)*$H165),"")</f>
        <v>102.60000000000001</v>
      </c>
      <c r="X165" s="36">
        <f>IFERROR(IF(W165=0,"",ROUNDUP(W165/H165,0)*0.00937),"")</f>
        <v>0.17802999999999999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40</v>
      </c>
      <c r="W166" s="313">
        <f>IFERROR(IF(V166="",0,CEILING((V166/$H166),1)*$H166),"")</f>
        <v>43.2</v>
      </c>
      <c r="X166" s="36">
        <f>IFERROR(IF(W166=0,"",ROUNDUP(W166/H166,0)*0.00937),"")</f>
        <v>7.4959999999999999E-2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25.925925925925924</v>
      </c>
      <c r="W169" s="314">
        <f>IFERROR(W165/H165,"0")+IFERROR(W166/H166,"0")+IFERROR(W167/H167,"0")+IFERROR(W168/H168,"0")</f>
        <v>27</v>
      </c>
      <c r="X169" s="314">
        <f>IFERROR(IF(X165="",0,X165),"0")+IFERROR(IF(X166="",0,X166),"0")+IFERROR(IF(X167="",0,X167),"0")+IFERROR(IF(X168="",0,X168),"0")</f>
        <v>0.25298999999999999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140</v>
      </c>
      <c r="W170" s="314">
        <f>IFERROR(SUM(W165:W168),"0")</f>
        <v>145.80000000000001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80</v>
      </c>
      <c r="W182" s="313">
        <f t="shared" si="8"/>
        <v>81.599999999999994</v>
      </c>
      <c r="X182" s="36">
        <f t="shared" ref="X182:X188" si="9">IFERROR(IF(W182=0,"",ROUNDUP(W182/H182,0)*0.00753),"")</f>
        <v>0.25602000000000003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40</v>
      </c>
      <c r="W185" s="313">
        <f t="shared" si="8"/>
        <v>40.799999999999997</v>
      </c>
      <c r="X185" s="36">
        <f t="shared" si="9"/>
        <v>0.12801000000000001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80</v>
      </c>
      <c r="W188" s="313">
        <f t="shared" si="8"/>
        <v>81.599999999999994</v>
      </c>
      <c r="X188" s="36">
        <f t="shared" si="9"/>
        <v>0.25602000000000003</v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83.333333333333343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85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0.64005000000000001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200</v>
      </c>
      <c r="W190" s="314">
        <f>IFERROR(SUM(W172:W188),"0")</f>
        <v>204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20</v>
      </c>
      <c r="W193" s="313">
        <f>IFERROR(IF(V193="",0,CEILING((V193/$H193),1)*$H193),"")</f>
        <v>21.599999999999998</v>
      </c>
      <c r="X193" s="36">
        <f>IFERROR(IF(W193=0,"",ROUNDUP(W193/H193,0)*0.00753),"")</f>
        <v>6.7769999999999997E-2</v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8.3333333333333339</v>
      </c>
      <c r="W194" s="314">
        <f>IFERROR(W192/H192,"0")+IFERROR(W193/H193,"0")</f>
        <v>9</v>
      </c>
      <c r="X194" s="314">
        <f>IFERROR(IF(X192="",0,X192),"0")+IFERROR(IF(X193="",0,X193),"0")</f>
        <v>6.7769999999999997E-2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20</v>
      </c>
      <c r="W195" s="314">
        <f>IFERROR(SUM(W192:W193),"0")</f>
        <v>21.599999999999998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200</v>
      </c>
      <c r="W240" s="313">
        <f>IFERROR(IF(V240="",0,CEILING((V240/$H240),1)*$H240),"")</f>
        <v>202.79999999999998</v>
      </c>
      <c r="X240" s="36">
        <f>IFERROR(IF(W240=0,"",ROUNDUP(W240/H240,0)*0.02175),"")</f>
        <v>0.5655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25.641025641025642</v>
      </c>
      <c r="W242" s="314">
        <f>IFERROR(W239/H239,"0")+IFERROR(W240/H240,"0")+IFERROR(W241/H241,"0")</f>
        <v>26</v>
      </c>
      <c r="X242" s="314">
        <f>IFERROR(IF(X239="",0,X239),"0")+IFERROR(IF(X240="",0,X240),"0")+IFERROR(IF(X241="",0,X241),"0")</f>
        <v>0.5655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200</v>
      </c>
      <c r="W243" s="314">
        <f>IFERROR(SUM(W239:W241),"0")</f>
        <v>202.79999999999998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2500</v>
      </c>
      <c r="W293" s="313">
        <f t="shared" ref="W293:W300" si="14">IFERROR(IF(V293="",0,CEILING((V293/$H293),1)*$H293),"")</f>
        <v>2505</v>
      </c>
      <c r="X293" s="36">
        <f>IFERROR(IF(W293=0,"",ROUNDUP(W293/H293,0)*0.02175),"")</f>
        <v>3.6322499999999995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2000</v>
      </c>
      <c r="W295" s="313">
        <f t="shared" si="14"/>
        <v>2010</v>
      </c>
      <c r="X295" s="36">
        <f>IFERROR(IF(W295=0,"",ROUNDUP(W295/H295,0)*0.02175),"")</f>
        <v>2.9144999999999999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400</v>
      </c>
      <c r="W297" s="313">
        <f t="shared" si="14"/>
        <v>405</v>
      </c>
      <c r="X297" s="36">
        <f>IFERROR(IF(W297=0,"",ROUNDUP(W297/H297,0)*0.02175),"")</f>
        <v>0.58724999999999994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326.66666666666669</v>
      </c>
      <c r="W301" s="314">
        <f>IFERROR(W293/H293,"0")+IFERROR(W294/H294,"0")+IFERROR(W295/H295,"0")+IFERROR(W296/H296,"0")+IFERROR(W297/H297,"0")+IFERROR(W298/H298,"0")+IFERROR(W299/H299,"0")+IFERROR(W300/H300,"0")</f>
        <v>328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7.1339999999999995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4900</v>
      </c>
      <c r="W302" s="314">
        <f>IFERROR(SUM(W293:W300),"0")</f>
        <v>4920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1000</v>
      </c>
      <c r="W304" s="313">
        <f>IFERROR(IF(V304="",0,CEILING((V304/$H304),1)*$H304),"")</f>
        <v>1005</v>
      </c>
      <c r="X304" s="36">
        <f>IFERROR(IF(W304=0,"",ROUNDUP(W304/H304,0)*0.02175),"")</f>
        <v>1.4572499999999999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66.666666666666671</v>
      </c>
      <c r="W307" s="314">
        <f>IFERROR(W304/H304,"0")+IFERROR(W305/H305,"0")+IFERROR(W306/H306,"0")</f>
        <v>67</v>
      </c>
      <c r="X307" s="314">
        <f>IFERROR(IF(X304="",0,X304),"0")+IFERROR(IF(X305="",0,X305),"0")+IFERROR(IF(X306="",0,X306),"0")</f>
        <v>1.4572499999999999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1000</v>
      </c>
      <c r="W308" s="314">
        <f>IFERROR(SUM(W304:W306),"0")</f>
        <v>1005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14</v>
      </c>
      <c r="W353" s="313">
        <f t="shared" si="15"/>
        <v>15.12</v>
      </c>
      <c r="X353" s="36">
        <f t="shared" ref="X353:X361" si="16">IFERROR(IF(W353=0,"",ROUNDUP(W353/H353,0)*0.00502),"")</f>
        <v>4.5179999999999998E-2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11.2</v>
      </c>
      <c r="W357" s="313">
        <f t="shared" si="15"/>
        <v>11.76</v>
      </c>
      <c r="X357" s="36">
        <f t="shared" si="16"/>
        <v>3.5140000000000005E-2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15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16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8.0320000000000003E-2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25.2</v>
      </c>
      <c r="W363" s="314">
        <f>IFERROR(SUM(W349:W361),"0")</f>
        <v>26.88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300</v>
      </c>
      <c r="W428" s="313">
        <f t="shared" si="19"/>
        <v>300.96000000000004</v>
      </c>
      <c r="X428" s="36">
        <f>IFERROR(IF(W428=0,"",ROUNDUP(W428/H428,0)*0.01196),"")</f>
        <v>0.68171999999999999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500</v>
      </c>
      <c r="W429" s="313">
        <f t="shared" si="19"/>
        <v>501.6</v>
      </c>
      <c r="X429" s="36">
        <f>IFERROR(IF(W429=0,"",ROUNDUP(W429/H429,0)*0.01196),"")</f>
        <v>1.1362000000000001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151.5151515151515</v>
      </c>
      <c r="W433" s="314">
        <f>IFERROR(W427/H427,"0")+IFERROR(W428/H428,"0")+IFERROR(W429/H429,"0")+IFERROR(W430/H430,"0")+IFERROR(W431/H431,"0")+IFERROR(W432/H432,"0")</f>
        <v>152</v>
      </c>
      <c r="X433" s="314">
        <f>IFERROR(IF(X427="",0,X427),"0")+IFERROR(IF(X428="",0,X428),"0")+IFERROR(IF(X429="",0,X429),"0")+IFERROR(IF(X430="",0,X430),"0")+IFERROR(IF(X431="",0,X431),"0")+IFERROR(IF(X432="",0,X432),"0")</f>
        <v>1.81792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800</v>
      </c>
      <c r="W434" s="314">
        <f>IFERROR(SUM(W427:W432),"0")</f>
        <v>802.56000000000006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7517.2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7580.64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7819.4879453879448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7886.0780000000004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12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12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8119.4879453879448</v>
      </c>
      <c r="W470" s="314">
        <f>GrossWeightTotalR+PalletQtyTotalR*25</f>
        <v>8186.0780000000004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728.92205017205015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738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12.567920000000001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252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371.4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202.79999999999998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5925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26.88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802.56000000000006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2023-11-24T10:56:27Z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