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5" i="1" s="1"/>
  <c r="W451" i="1"/>
  <c r="V451" i="1"/>
  <c r="V450" i="1"/>
  <c r="X449" i="1"/>
  <c r="W449" i="1"/>
  <c r="W448" i="1"/>
  <c r="V446" i="1"/>
  <c r="V445" i="1"/>
  <c r="W444" i="1"/>
  <c r="X444" i="1" s="1"/>
  <c r="W443" i="1"/>
  <c r="S477" i="1" s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W396" i="1"/>
  <c r="Q477" i="1" s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V386" i="1"/>
  <c r="V385" i="1"/>
  <c r="X384" i="1"/>
  <c r="W384" i="1"/>
  <c r="W383" i="1"/>
  <c r="W386" i="1" s="1"/>
  <c r="W381" i="1"/>
  <c r="V381" i="1"/>
  <c r="V380" i="1"/>
  <c r="W379" i="1"/>
  <c r="X379" i="1" s="1"/>
  <c r="W378" i="1"/>
  <c r="X378" i="1" s="1"/>
  <c r="W377" i="1"/>
  <c r="X377" i="1" s="1"/>
  <c r="X376" i="1"/>
  <c r="W376" i="1"/>
  <c r="V374" i="1"/>
  <c r="W373" i="1"/>
  <c r="V373" i="1"/>
  <c r="W372" i="1"/>
  <c r="N372" i="1"/>
  <c r="V370" i="1"/>
  <c r="V369" i="1"/>
  <c r="W368" i="1"/>
  <c r="X368" i="1" s="1"/>
  <c r="N368" i="1"/>
  <c r="W367" i="1"/>
  <c r="X367" i="1" s="1"/>
  <c r="N367" i="1"/>
  <c r="X366" i="1"/>
  <c r="W366" i="1"/>
  <c r="N366" i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P477" i="1" s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X293" i="1"/>
  <c r="X301" i="1" s="1"/>
  <c r="W293" i="1"/>
  <c r="N293" i="1"/>
  <c r="V289" i="1"/>
  <c r="V288" i="1"/>
  <c r="W287" i="1"/>
  <c r="X287" i="1" s="1"/>
  <c r="X288" i="1" s="1"/>
  <c r="N287" i="1"/>
  <c r="V285" i="1"/>
  <c r="V284" i="1"/>
  <c r="X283" i="1"/>
  <c r="X284" i="1" s="1"/>
  <c r="W283" i="1"/>
  <c r="N283" i="1"/>
  <c r="V281" i="1"/>
  <c r="V280" i="1"/>
  <c r="W279" i="1"/>
  <c r="X279" i="1" s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W265" i="1" s="1"/>
  <c r="N262" i="1"/>
  <c r="W261" i="1"/>
  <c r="X261" i="1" s="1"/>
  <c r="X260" i="1"/>
  <c r="W260" i="1"/>
  <c r="N260" i="1"/>
  <c r="X259" i="1"/>
  <c r="W259" i="1"/>
  <c r="N259" i="1"/>
  <c r="W258" i="1"/>
  <c r="W266" i="1" s="1"/>
  <c r="N258" i="1"/>
  <c r="V255" i="1"/>
  <c r="X254" i="1"/>
  <c r="W254" i="1"/>
  <c r="V254" i="1"/>
  <c r="W253" i="1"/>
  <c r="X253" i="1" s="1"/>
  <c r="N253" i="1"/>
  <c r="W252" i="1"/>
  <c r="X252" i="1" s="1"/>
  <c r="N252" i="1"/>
  <c r="X251" i="1"/>
  <c r="W251" i="1"/>
  <c r="W255" i="1" s="1"/>
  <c r="N251" i="1"/>
  <c r="V249" i="1"/>
  <c r="V248" i="1"/>
  <c r="X247" i="1"/>
  <c r="W247" i="1"/>
  <c r="N247" i="1"/>
  <c r="X246" i="1"/>
  <c r="W246" i="1"/>
  <c r="W249" i="1" s="1"/>
  <c r="W245" i="1"/>
  <c r="X245" i="1" s="1"/>
  <c r="V243" i="1"/>
  <c r="V242" i="1"/>
  <c r="X241" i="1"/>
  <c r="W241" i="1"/>
  <c r="N241" i="1"/>
  <c r="X240" i="1"/>
  <c r="W240" i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W237" i="1" s="1"/>
  <c r="N227" i="1"/>
  <c r="V225" i="1"/>
  <c r="V224" i="1"/>
  <c r="X223" i="1"/>
  <c r="W223" i="1"/>
  <c r="N223" i="1"/>
  <c r="X222" i="1"/>
  <c r="W222" i="1"/>
  <c r="W225" i="1" s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X198" i="1"/>
  <c r="X213" i="1" s="1"/>
  <c r="W198" i="1"/>
  <c r="J477" i="1" s="1"/>
  <c r="N198" i="1"/>
  <c r="V195" i="1"/>
  <c r="V194" i="1"/>
  <c r="X193" i="1"/>
  <c r="W193" i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X172" i="1"/>
  <c r="X189" i="1" s="1"/>
  <c r="W172" i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W170" i="1" s="1"/>
  <c r="N165" i="1"/>
  <c r="V163" i="1"/>
  <c r="X162" i="1"/>
  <c r="V162" i="1"/>
  <c r="X161" i="1"/>
  <c r="W161" i="1"/>
  <c r="N161" i="1"/>
  <c r="X160" i="1"/>
  <c r="W160" i="1"/>
  <c r="W162" i="1" s="1"/>
  <c r="V158" i="1"/>
  <c r="V157" i="1"/>
  <c r="W156" i="1"/>
  <c r="X156" i="1" s="1"/>
  <c r="X157" i="1" s="1"/>
  <c r="N156" i="1"/>
  <c r="X155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X145" i="1"/>
  <c r="W145" i="1"/>
  <c r="N145" i="1"/>
  <c r="W144" i="1"/>
  <c r="W152" i="1" s="1"/>
  <c r="N144" i="1"/>
  <c r="X143" i="1"/>
  <c r="W143" i="1"/>
  <c r="H477" i="1" s="1"/>
  <c r="N143" i="1"/>
  <c r="V140" i="1"/>
  <c r="W139" i="1"/>
  <c r="V139" i="1"/>
  <c r="X138" i="1"/>
  <c r="W138" i="1"/>
  <c r="N138" i="1"/>
  <c r="X137" i="1"/>
  <c r="W137" i="1"/>
  <c r="N137" i="1"/>
  <c r="X136" i="1"/>
  <c r="X139" i="1" s="1"/>
  <c r="W136" i="1"/>
  <c r="G477" i="1" s="1"/>
  <c r="N136" i="1"/>
  <c r="V132" i="1"/>
  <c r="V131" i="1"/>
  <c r="X130" i="1"/>
  <c r="W130" i="1"/>
  <c r="N130" i="1"/>
  <c r="W129" i="1"/>
  <c r="W131" i="1" s="1"/>
  <c r="N129" i="1"/>
  <c r="X128" i="1"/>
  <c r="W128" i="1"/>
  <c r="V125" i="1"/>
  <c r="V124" i="1"/>
  <c r="X123" i="1"/>
  <c r="W123" i="1"/>
  <c r="W122" i="1"/>
  <c r="X122" i="1" s="1"/>
  <c r="N122" i="1"/>
  <c r="X121" i="1"/>
  <c r="W121" i="1"/>
  <c r="X120" i="1"/>
  <c r="W120" i="1"/>
  <c r="N120" i="1"/>
  <c r="W119" i="1"/>
  <c r="W125" i="1" s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X107" i="1"/>
  <c r="W107" i="1"/>
  <c r="W106" i="1"/>
  <c r="W116" i="1" s="1"/>
  <c r="V104" i="1"/>
  <c r="V103" i="1"/>
  <c r="X102" i="1"/>
  <c r="W102" i="1"/>
  <c r="X101" i="1"/>
  <c r="W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W103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0" i="1" s="1"/>
  <c r="N84" i="1"/>
  <c r="X83" i="1"/>
  <c r="W83" i="1"/>
  <c r="V81" i="1"/>
  <c r="V80" i="1"/>
  <c r="X79" i="1"/>
  <c r="W79" i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W81" i="1" s="1"/>
  <c r="X63" i="1"/>
  <c r="W63" i="1"/>
  <c r="W80" i="1" s="1"/>
  <c r="V60" i="1"/>
  <c r="V59" i="1"/>
  <c r="X58" i="1"/>
  <c r="W58" i="1"/>
  <c r="X57" i="1"/>
  <c r="W57" i="1"/>
  <c r="N57" i="1"/>
  <c r="X56" i="1"/>
  <c r="W56" i="1"/>
  <c r="W55" i="1"/>
  <c r="W59" i="1" s="1"/>
  <c r="N55" i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2" i="1" s="1"/>
  <c r="N28" i="1"/>
  <c r="X27" i="1"/>
  <c r="W27" i="1"/>
  <c r="N27" i="1"/>
  <c r="X26" i="1"/>
  <c r="W26" i="1"/>
  <c r="N26" i="1"/>
  <c r="W24" i="1"/>
  <c r="V24" i="1"/>
  <c r="V467" i="1" s="1"/>
  <c r="V23" i="1"/>
  <c r="V471" i="1" s="1"/>
  <c r="X22" i="1"/>
  <c r="X23" i="1" s="1"/>
  <c r="W22" i="1"/>
  <c r="W23" i="1" s="1"/>
  <c r="N22" i="1"/>
  <c r="H10" i="1"/>
  <c r="F10" i="1"/>
  <c r="H9" i="1"/>
  <c r="F9" i="1"/>
  <c r="A9" i="1"/>
  <c r="A10" i="1" s="1"/>
  <c r="D7" i="1"/>
  <c r="O6" i="1"/>
  <c r="N2" i="1"/>
  <c r="X32" i="1" l="1"/>
  <c r="J9" i="1"/>
  <c r="X28" i="1"/>
  <c r="C477" i="1"/>
  <c r="X50" i="1"/>
  <c r="X51" i="1" s="1"/>
  <c r="X472" i="1" s="1"/>
  <c r="X55" i="1"/>
  <c r="X59" i="1" s="1"/>
  <c r="W60" i="1"/>
  <c r="X64" i="1"/>
  <c r="X80" i="1" s="1"/>
  <c r="X84" i="1"/>
  <c r="X90" i="1" s="1"/>
  <c r="X93" i="1"/>
  <c r="X103" i="1" s="1"/>
  <c r="X106" i="1"/>
  <c r="X116" i="1" s="1"/>
  <c r="X119" i="1"/>
  <c r="X124" i="1" s="1"/>
  <c r="W124" i="1"/>
  <c r="W471" i="1" s="1"/>
  <c r="F477" i="1"/>
  <c r="X129" i="1"/>
  <c r="X131" i="1" s="1"/>
  <c r="W132" i="1"/>
  <c r="X144" i="1"/>
  <c r="W151" i="1"/>
  <c r="I477" i="1"/>
  <c r="W158" i="1"/>
  <c r="X165" i="1"/>
  <c r="X169" i="1" s="1"/>
  <c r="W213" i="1"/>
  <c r="X262" i="1"/>
  <c r="X304" i="1"/>
  <c r="X307" i="1" s="1"/>
  <c r="X320" i="1"/>
  <c r="W369" i="1"/>
  <c r="W374" i="1"/>
  <c r="X372" i="1"/>
  <c r="X373" i="1" s="1"/>
  <c r="W380" i="1"/>
  <c r="X396" i="1"/>
  <c r="W402" i="1"/>
  <c r="X424" i="1"/>
  <c r="X433" i="1"/>
  <c r="W446" i="1"/>
  <c r="D477" i="1"/>
  <c r="B477" i="1"/>
  <c r="W468" i="1"/>
  <c r="W52" i="1"/>
  <c r="E477" i="1"/>
  <c r="W91" i="1"/>
  <c r="W117" i="1"/>
  <c r="X151" i="1"/>
  <c r="W157" i="1"/>
  <c r="W163" i="1"/>
  <c r="X248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W33" i="1"/>
  <c r="W467" i="1" s="1"/>
  <c r="W104" i="1"/>
  <c r="W140" i="1"/>
  <c r="W169" i="1"/>
  <c r="W190" i="1"/>
  <c r="W189" i="1"/>
  <c r="W194" i="1"/>
  <c r="W195" i="1"/>
  <c r="X192" i="1"/>
  <c r="X194" i="1" s="1"/>
  <c r="W214" i="1"/>
  <c r="X224" i="1"/>
  <c r="L477" i="1"/>
  <c r="X258" i="1"/>
  <c r="X265" i="1" s="1"/>
  <c r="X380" i="1"/>
  <c r="X419" i="1"/>
  <c r="W445" i="1"/>
  <c r="W469" i="1"/>
  <c r="W236" i="1"/>
  <c r="W242" i="1"/>
  <c r="X239" i="1"/>
  <c r="X242" i="1" s="1"/>
  <c r="W276" i="1"/>
  <c r="X274" i="1"/>
  <c r="X275" i="1" s="1"/>
  <c r="W288" i="1"/>
  <c r="W289" i="1"/>
  <c r="W316" i="1"/>
  <c r="X314" i="1"/>
  <c r="X315" i="1" s="1"/>
  <c r="W336" i="1"/>
  <c r="W362" i="1"/>
  <c r="W363" i="1"/>
  <c r="X349" i="1"/>
  <c r="X362" i="1" s="1"/>
  <c r="X365" i="1"/>
  <c r="X369" i="1" s="1"/>
  <c r="W385" i="1"/>
  <c r="X383" i="1"/>
  <c r="X385" i="1" s="1"/>
  <c r="X401" i="1"/>
  <c r="W433" i="1"/>
  <c r="X443" i="1"/>
  <c r="X445" i="1" s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W470" i="1" l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<sst xmlns="http://schemas.openxmlformats.org/spreadsheetml/2006/main" count="1993" uniqueCount="686">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</sst>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45257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Понедельник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0.41666666666666669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20</v>
      </c>
      <c r="W74" s="313">
        <f t="shared" si="2"/>
        <v>22.400000000000002</v>
      </c>
      <c r="X74" s="36">
        <f>IFERROR(IF(W74=0,"",ROUNDUP(W74/H74,0)*0.00753),"")</f>
        <v>5.271E-2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6.25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7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5.271E-2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20</v>
      </c>
      <c r="W81" s="314">
        <f>IFERROR(SUM(W63:W79),"0")</f>
        <v>22.400000000000002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16.5</v>
      </c>
      <c r="W110" s="313">
        <f t="shared" si="6"/>
        <v>18.48</v>
      </c>
      <c r="X110" s="36">
        <f>IFERROR(IF(W110=0,"",ROUNDUP(W110/H110,0)*0.00753),"")</f>
        <v>5.271E-2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6.25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7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5.271E-2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16.5</v>
      </c>
      <c r="W117" s="314">
        <f>IFERROR(SUM(W106:W115),"0")</f>
        <v>18.48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400</v>
      </c>
      <c r="W128" s="313">
        <f>IFERROR(IF(V128="",0,CEILING((V128/$H128),1)*$H128),"")</f>
        <v>403.20000000000005</v>
      </c>
      <c r="X128" s="36">
        <f>IFERROR(IF(W128=0,"",ROUNDUP(W128/H128,0)*0.02175),"")</f>
        <v>1.044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45</v>
      </c>
      <c r="W130" s="313">
        <f>IFERROR(IF(V130="",0,CEILING((V130/$H130),1)*$H130),"")</f>
        <v>45.900000000000006</v>
      </c>
      <c r="X130" s="36">
        <f>IFERROR(IF(W130=0,"",ROUNDUP(W130/H130,0)*0.00753),"")</f>
        <v>0.12801000000000001</v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64.285714285714278</v>
      </c>
      <c r="W131" s="314">
        <f>IFERROR(W128/H128,"0")+IFERROR(W129/H129,"0")+IFERROR(W130/H130,"0")</f>
        <v>65</v>
      </c>
      <c r="X131" s="314">
        <f>IFERROR(IF(X128="",0,X128),"0")+IFERROR(IF(X129="",0,X129),"0")+IFERROR(IF(X130="",0,X130),"0")</f>
        <v>1.17201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445</v>
      </c>
      <c r="W132" s="314">
        <f>IFERROR(SUM(W128:W130),"0")</f>
        <v>449.1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250</v>
      </c>
      <c r="W176" s="313">
        <f t="shared" si="8"/>
        <v>257.39999999999998</v>
      </c>
      <c r="X176" s="36">
        <f>IFERROR(IF(W176=0,"",ROUNDUP(W176/H176,0)*0.02175),"")</f>
        <v>0.71775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80</v>
      </c>
      <c r="W182" s="313">
        <f t="shared" si="8"/>
        <v>81.599999999999994</v>
      </c>
      <c r="X182" s="36">
        <f t="shared" ref="X182:X188" si="9"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40</v>
      </c>
      <c r="W185" s="313">
        <f t="shared" si="8"/>
        <v>40.799999999999997</v>
      </c>
      <c r="X185" s="36">
        <f t="shared" si="9"/>
        <v>0.12801000000000001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120</v>
      </c>
      <c r="W187" s="313">
        <f t="shared" si="8"/>
        <v>120</v>
      </c>
      <c r="X187" s="36">
        <f t="shared" si="9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132.05128205128204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134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1.47828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490</v>
      </c>
      <c r="W190" s="314">
        <f>IFERROR(SUM(W172:W188),"0")</f>
        <v>499.8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120</v>
      </c>
      <c r="W192" s="313">
        <f>IFERROR(IF(V192="",0,CEILING((V192/$H192),1)*$H192),"")</f>
        <v>120</v>
      </c>
      <c r="X192" s="36">
        <f>IFERROR(IF(W192=0,"",ROUNDUP(W192/H192,0)*0.00753),"")</f>
        <v>0.3765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120</v>
      </c>
      <c r="W193" s="313">
        <f>IFERROR(IF(V193="",0,CEILING((V193/$H193),1)*$H193),"")</f>
        <v>120</v>
      </c>
      <c r="X193" s="36">
        <f>IFERROR(IF(W193=0,"",ROUNDUP(W193/H193,0)*0.00753),"")</f>
        <v>0.3765</v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100</v>
      </c>
      <c r="W194" s="314">
        <f>IFERROR(W192/H192,"0")+IFERROR(W193/H193,"0")</f>
        <v>100</v>
      </c>
      <c r="X194" s="314">
        <f>IFERROR(IF(X192="",0,X192),"0")+IFERROR(IF(X193="",0,X193),"0")</f>
        <v>0.753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240</v>
      </c>
      <c r="W195" s="314">
        <f>IFERROR(SUM(W192:W193),"0")</f>
        <v>240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200</v>
      </c>
      <c r="W239" s="313">
        <f>IFERROR(IF(V239="",0,CEILING((V239/$H239),1)*$H239),"")</f>
        <v>201.60000000000002</v>
      </c>
      <c r="X239" s="36">
        <f>IFERROR(IF(W239=0,"",ROUNDUP(W239/H239,0)*0.02175),"")</f>
        <v>0.52200000000000002</v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90</v>
      </c>
      <c r="W241" s="313">
        <f>IFERROR(IF(V241="",0,CEILING((V241/$H241),1)*$H241),"")</f>
        <v>92.4</v>
      </c>
      <c r="X241" s="36">
        <f>IFERROR(IF(W241=0,"",ROUNDUP(W241/H241,0)*0.02175),"")</f>
        <v>0.23924999999999999</v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34.523809523809526</v>
      </c>
      <c r="W242" s="314">
        <f>IFERROR(W239/H239,"0")+IFERROR(W240/H240,"0")+IFERROR(W241/H241,"0")</f>
        <v>35</v>
      </c>
      <c r="X242" s="314">
        <f>IFERROR(IF(X239="",0,X239),"0")+IFERROR(IF(X240="",0,X240),"0")+IFERROR(IF(X241="",0,X241),"0")</f>
        <v>0.76124999999999998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290</v>
      </c>
      <c r="W243" s="314">
        <f>IFERROR(SUM(W239:W241),"0")</f>
        <v>294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1800</v>
      </c>
      <c r="W293" s="313">
        <f t="shared" ref="W293:W300" si="14">IFERROR(IF(V293="",0,CEILING((V293/$H293),1)*$H293),"")</f>
        <v>1800</v>
      </c>
      <c r="X293" s="36">
        <f>IFERROR(IF(W293=0,"",ROUNDUP(W293/H293,0)*0.02175),"")</f>
        <v>2.61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2500</v>
      </c>
      <c r="W295" s="313">
        <f t="shared" si="14"/>
        <v>2505</v>
      </c>
      <c r="X295" s="36">
        <f>IFERROR(IF(W295=0,"",ROUNDUP(W295/H295,0)*0.02175),"")</f>
        <v>3.6322499999999995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1000</v>
      </c>
      <c r="W297" s="313">
        <f t="shared" si="14"/>
        <v>1005</v>
      </c>
      <c r="X297" s="36">
        <f>IFERROR(IF(W297=0,"",ROUNDUP(W297/H297,0)*0.02175),"")</f>
        <v>1.4572499999999999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353.33333333333331</v>
      </c>
      <c r="W301" s="314">
        <f>IFERROR(W293/H293,"0")+IFERROR(W294/H294,"0")+IFERROR(W295/H295,"0")+IFERROR(W296/H296,"0")+IFERROR(W297/H297,"0")+IFERROR(W298/H298,"0")+IFERROR(W299/H299,"0")+IFERROR(W300/H300,"0")</f>
        <v>354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7.6994999999999996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5300</v>
      </c>
      <c r="W302" s="314">
        <f>IFERROR(SUM(W293:W300),"0")</f>
        <v>5310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1480</v>
      </c>
      <c r="W304" s="313">
        <f>IFERROR(IF(V304="",0,CEILING((V304/$H304),1)*$H304),"")</f>
        <v>1485</v>
      </c>
      <c r="X304" s="36">
        <f>IFERROR(IF(W304=0,"",ROUNDUP(W304/H304,0)*0.02175),"")</f>
        <v>2.1532499999999999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98.666666666666671</v>
      </c>
      <c r="W307" s="314">
        <f>IFERROR(W304/H304,"0")+IFERROR(W305/H305,"0")+IFERROR(W306/H306,"0")</f>
        <v>99</v>
      </c>
      <c r="X307" s="314">
        <f>IFERROR(IF(X304="",0,X304),"0")+IFERROR(IF(X305="",0,X305),"0")+IFERROR(IF(X306="",0,X306),"0")</f>
        <v>2.1532499999999999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1480</v>
      </c>
      <c r="W308" s="314">
        <f>IFERROR(SUM(W304:W306),"0")</f>
        <v>1485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100</v>
      </c>
      <c r="W314" s="313">
        <f>IFERROR(IF(V314="",0,CEILING((V314/$H314),1)*$H314),"")</f>
        <v>101.39999999999999</v>
      </c>
      <c r="X314" s="36">
        <f>IFERROR(IF(W314=0,"",ROUNDUP(W314/H314,0)*0.02175),"")</f>
        <v>0.28275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12.820512820512821</v>
      </c>
      <c r="W315" s="314">
        <f>IFERROR(W314/H314,"0")</f>
        <v>13</v>
      </c>
      <c r="X315" s="314">
        <f>IFERROR(IF(X314="",0,X314),"0")</f>
        <v>0.28275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100</v>
      </c>
      <c r="W316" s="314">
        <f>IFERROR(SUM(W314:W314),"0")</f>
        <v>101.39999999999999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400</v>
      </c>
      <c r="W331" s="313">
        <f>IFERROR(IF(V331="",0,CEILING((V331/$H331),1)*$H331),"")</f>
        <v>405.59999999999997</v>
      </c>
      <c r="X331" s="36">
        <f>IFERROR(IF(W331=0,"",ROUNDUP(W331/H331,0)*0.02175),"")</f>
        <v>1.131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51.282051282051285</v>
      </c>
      <c r="W335" s="314">
        <f>IFERROR(W331/H331,"0")+IFERROR(W332/H332,"0")+IFERROR(W333/H333,"0")+IFERROR(W334/H334,"0")</f>
        <v>52</v>
      </c>
      <c r="X335" s="314">
        <f>IFERROR(IF(X331="",0,X331),"0")+IFERROR(IF(X332="",0,X332),"0")+IFERROR(IF(X333="",0,X333),"0")+IFERROR(IF(X334="",0,X334),"0")</f>
        <v>1.131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400</v>
      </c>
      <c r="W336" s="314">
        <f>IFERROR(SUM(W331:W334),"0")</f>
        <v>405.59999999999997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100</v>
      </c>
      <c r="W349" s="313">
        <f t="shared" ref="W349:W361" si="15">IFERROR(IF(V349="",0,CEILING((V349/$H349),1)*$H349),"")</f>
        <v>100.80000000000001</v>
      </c>
      <c r="X349" s="36">
        <f>IFERROR(IF(W349=0,"",ROUNDUP(W349/H349,0)*0.00753),"")</f>
        <v>0.18071999999999999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100</v>
      </c>
      <c r="W351" s="313">
        <f t="shared" si="15"/>
        <v>100.80000000000001</v>
      </c>
      <c r="X351" s="36">
        <f>IFERROR(IF(W351=0,"",ROUNDUP(W351/H351,0)*0.00753),"")</f>
        <v>0.18071999999999999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35</v>
      </c>
      <c r="W360" s="313">
        <f t="shared" si="15"/>
        <v>35.700000000000003</v>
      </c>
      <c r="X360" s="36">
        <f t="shared" si="16"/>
        <v>8.5339999999999999E-2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64.285714285714278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65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0.44677999999999995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235</v>
      </c>
      <c r="W363" s="314">
        <f>IFERROR(SUM(W349:W361),"0")</f>
        <v>237.3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400</v>
      </c>
      <c r="W394" s="313">
        <f t="shared" ref="W394:W400" si="17">IFERROR(IF(V394="",0,CEILING((V394/$H394),1)*$H394),"")</f>
        <v>403.20000000000005</v>
      </c>
      <c r="X394" s="36">
        <f>IFERROR(IF(W394=0,"",ROUNDUP(W394/H394,0)*0.00753),"")</f>
        <v>0.72287999999999997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95.238095238095241</v>
      </c>
      <c r="W401" s="314">
        <f>IFERROR(W394/H394,"0")+IFERROR(W395/H395,"0")+IFERROR(W396/H396,"0")+IFERROR(W397/H397,"0")+IFERROR(W398/H398,"0")+IFERROR(W399/H399,"0")+IFERROR(W400/H400,"0")</f>
        <v>96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0.72287999999999997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400</v>
      </c>
      <c r="W402" s="314">
        <f>IFERROR(SUM(W394:W400),"0")</f>
        <v>403.20000000000005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100</v>
      </c>
      <c r="W411" s="313">
        <f t="shared" si="18"/>
        <v>100.32000000000001</v>
      </c>
      <c r="X411" s="36">
        <f>IFERROR(IF(W411=0,"",ROUNDUP(W411/H411,0)*0.01196),"")</f>
        <v>0.22724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18.939393939393938</v>
      </c>
      <c r="W419" s="314">
        <f>IFERROR(W410/H410,"0")+IFERROR(W411/H411,"0")+IFERROR(W412/H412,"0")+IFERROR(W413/H413,"0")+IFERROR(W414/H414,"0")+IFERROR(W415/H415,"0")+IFERROR(W416/H416,"0")+IFERROR(W417/H417,"0")+IFERROR(W418/H418,"0")</f>
        <v>19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0.22724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100</v>
      </c>
      <c r="W420" s="314">
        <f>IFERROR(SUM(W410:W418),"0")</f>
        <v>100.32000000000001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80</v>
      </c>
      <c r="W422" s="313">
        <f>IFERROR(IF(V422="",0,CEILING((V422/$H422),1)*$H422),"")</f>
        <v>84.48</v>
      </c>
      <c r="X422" s="36">
        <f>IFERROR(IF(W422=0,"",ROUNDUP(W422/H422,0)*0.01196),"")</f>
        <v>0.19136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15.15151515151515</v>
      </c>
      <c r="W424" s="314">
        <f>IFERROR(W422/H422,"0")+IFERROR(W423/H423,"0")</f>
        <v>16</v>
      </c>
      <c r="X424" s="314">
        <f>IFERROR(IF(X422="",0,X422),"0")+IFERROR(IF(X423="",0,X423),"0")</f>
        <v>0.19136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80</v>
      </c>
      <c r="W425" s="314">
        <f>IFERROR(SUM(W422:W423),"0")</f>
        <v>84.48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100</v>
      </c>
      <c r="W427" s="313">
        <f t="shared" ref="W427:W432" si="19">IFERROR(IF(V427="",0,CEILING((V427/$H427),1)*$H427),"")</f>
        <v>100.32000000000001</v>
      </c>
      <c r="X427" s="36">
        <f>IFERROR(IF(W427=0,"",ROUNDUP(W427/H427,0)*0.01196),"")</f>
        <v>0.22724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18.939393939393938</v>
      </c>
      <c r="W433" s="314">
        <f>IFERROR(W427/H427,"0")+IFERROR(W428/H428,"0")+IFERROR(W429/H429,"0")+IFERROR(W430/H430,"0")+IFERROR(W431/H431,"0")+IFERROR(W432/H432,"0")</f>
        <v>19</v>
      </c>
      <c r="X433" s="314">
        <f>IFERROR(IF(X427="",0,X427),"0")+IFERROR(IF(X428="",0,X428),"0")+IFERROR(IF(X429="",0,X429),"0")+IFERROR(IF(X430="",0,X430),"0")+IFERROR(IF(X431="",0,X431),"0")+IFERROR(IF(X432="",0,X432),"0")</f>
        <v>0.22724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100</v>
      </c>
      <c r="W434" s="314">
        <f>IFERROR(SUM(W427:W432),"0")</f>
        <v>100.32000000000001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80</v>
      </c>
      <c r="W437" s="313">
        <f>IFERROR(IF(V437="",0,CEILING((V437/$H437),1)*$H437),"")</f>
        <v>85.8</v>
      </c>
      <c r="X437" s="36">
        <f>IFERROR(IF(W437=0,"",ROUNDUP(W437/H437,0)*0.02175),"")</f>
        <v>0.23924999999999999</v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10.256410256410257</v>
      </c>
      <c r="W438" s="314">
        <f>IFERROR(W436/H436,"0")+IFERROR(W437/H437,"0")</f>
        <v>11</v>
      </c>
      <c r="X438" s="314">
        <f>IFERROR(IF(X436="",0,X436),"0")+IFERROR(IF(X437="",0,X437),"0")</f>
        <v>0.23924999999999999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80</v>
      </c>
      <c r="W439" s="314">
        <f>IFERROR(SUM(W436:W437),"0")</f>
        <v>85.8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100</v>
      </c>
      <c r="W453" s="313">
        <f>IFERROR(IF(V453="",0,CEILING((V453/$H453),1)*$H453),"")</f>
        <v>100.80000000000001</v>
      </c>
      <c r="X453" s="36">
        <f>IFERROR(IF(W453=0,"",ROUNDUP(W453/H453,0)*0.00753),"")</f>
        <v>0.18071999999999999</v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100</v>
      </c>
      <c r="W454" s="313">
        <f>IFERROR(IF(V454="",0,CEILING((V454/$H454),1)*$H454),"")</f>
        <v>100.80000000000001</v>
      </c>
      <c r="X454" s="36">
        <f>IFERROR(IF(W454=0,"",ROUNDUP(W454/H454,0)*0.00753),"")</f>
        <v>0.18071999999999999</v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47.61904761904762</v>
      </c>
      <c r="W455" s="314">
        <f>IFERROR(W453/H453,"0")+IFERROR(W454/H454,"0")</f>
        <v>48</v>
      </c>
      <c r="X455" s="314">
        <f>IFERROR(IF(X453="",0,X453),"0")+IFERROR(IF(X454="",0,X454),"0")</f>
        <v>0.36143999999999998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200</v>
      </c>
      <c r="W456" s="314">
        <f>IFERROR(SUM(W453:W454),"0")</f>
        <v>201.60000000000002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9976.5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10038.799999999997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10428.412630702633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10494.616000000002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17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17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10853.412630702633</v>
      </c>
      <c r="W470" s="314">
        <f>GrossWeightTotalR+PalletQtyTotalR*25</f>
        <v>10919.616000000002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1129.8929403929403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1140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17.952649999999991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40.880000000000003</v>
      </c>
      <c r="F477" s="46">
        <f>IFERROR(W128*1,"0")+IFERROR(W129*1,"0")+IFERROR(W130*1,"0")</f>
        <v>449.1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739.8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294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6896.4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405.59999999999997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237.3</v>
      </c>
      <c r="Q477" s="46">
        <f>IFERROR(W389*1,"0")+IFERROR(W390*1,"0")+IFERROR(W394*1,"0")+IFERROR(W395*1,"0")+IFERROR(W396*1,"0")+IFERROR(W397*1,"0")+IFERROR(W398*1,"0")+IFERROR(W399*1,"0")+IFERROR(W400*1,"0")+IFERROR(W404*1,"0")</f>
        <v>403.20000000000005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370.92</v>
      </c>
      <c r="S477" s="46">
        <f>IFERROR(W443*1,"0")+IFERROR(W444*1,"0")+IFERROR(W448*1,"0")+IFERROR(W449*1,"0")+IFERROR(W453*1,"0")+IFERROR(W454*1,"0")+IFERROR(W458*1,"0")+IFERROR(W459*1,"0")</f>
        <v>201.60000000000002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