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P477" i="1" s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W287" i="1"/>
  <c r="X287" i="1" s="1"/>
  <c r="X288" i="1" s="1"/>
  <c r="N287" i="1"/>
  <c r="V285" i="1"/>
  <c r="V284" i="1"/>
  <c r="X283" i="1"/>
  <c r="X284" i="1" s="1"/>
  <c r="W283" i="1"/>
  <c r="N283" i="1"/>
  <c r="V281" i="1"/>
  <c r="V280" i="1"/>
  <c r="W279" i="1"/>
  <c r="X279" i="1" s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W265" i="1" s="1"/>
  <c r="N262" i="1"/>
  <c r="W261" i="1"/>
  <c r="X261" i="1" s="1"/>
  <c r="X260" i="1"/>
  <c r="W260" i="1"/>
  <c r="N260" i="1"/>
  <c r="W259" i="1"/>
  <c r="X259" i="1" s="1"/>
  <c r="N259" i="1"/>
  <c r="W258" i="1"/>
  <c r="W266" i="1" s="1"/>
  <c r="N258" i="1"/>
  <c r="V255" i="1"/>
  <c r="X254" i="1"/>
  <c r="W254" i="1"/>
  <c r="V254" i="1"/>
  <c r="W253" i="1"/>
  <c r="X253" i="1" s="1"/>
  <c r="N253" i="1"/>
  <c r="W252" i="1"/>
  <c r="X252" i="1" s="1"/>
  <c r="N252" i="1"/>
  <c r="X251" i="1"/>
  <c r="W251" i="1"/>
  <c r="W255" i="1" s="1"/>
  <c r="N251" i="1"/>
  <c r="V249" i="1"/>
  <c r="V248" i="1"/>
  <c r="X247" i="1"/>
  <c r="W247" i="1"/>
  <c r="N247" i="1"/>
  <c r="X246" i="1"/>
  <c r="W246" i="1"/>
  <c r="W249" i="1" s="1"/>
  <c r="W245" i="1"/>
  <c r="X245" i="1" s="1"/>
  <c r="V243" i="1"/>
  <c r="V242" i="1"/>
  <c r="X241" i="1"/>
  <c r="W241" i="1"/>
  <c r="N241" i="1"/>
  <c r="X240" i="1"/>
  <c r="W240" i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W237" i="1" s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W196" i="1"/>
  <c r="V196" i="1"/>
  <c r="V195" i="1"/>
  <c r="X194" i="1"/>
  <c r="W194" i="1"/>
  <c r="N194" i="1"/>
  <c r="W193" i="1"/>
  <c r="W195" i="1" s="1"/>
  <c r="N193" i="1"/>
  <c r="V191" i="1"/>
  <c r="V190" i="1"/>
  <c r="X189" i="1"/>
  <c r="W189" i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X179" i="1"/>
  <c r="W179" i="1"/>
  <c r="X178" i="1"/>
  <c r="W178" i="1"/>
  <c r="N178" i="1"/>
  <c r="W177" i="1"/>
  <c r="X177" i="1" s="1"/>
  <c r="N177" i="1"/>
  <c r="X176" i="1"/>
  <c r="W176" i="1"/>
  <c r="X175" i="1"/>
  <c r="W175" i="1"/>
  <c r="N175" i="1"/>
  <c r="W174" i="1"/>
  <c r="X174" i="1" s="1"/>
  <c r="X173" i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X166" i="1"/>
  <c r="X170" i="1" s="1"/>
  <c r="W166" i="1"/>
  <c r="W170" i="1" s="1"/>
  <c r="N166" i="1"/>
  <c r="V164" i="1"/>
  <c r="W163" i="1"/>
  <c r="V163" i="1"/>
  <c r="X162" i="1"/>
  <c r="W162" i="1"/>
  <c r="N162" i="1"/>
  <c r="X161" i="1"/>
  <c r="X163" i="1" s="1"/>
  <c r="W161" i="1"/>
  <c r="W164" i="1" s="1"/>
  <c r="V159" i="1"/>
  <c r="V158" i="1"/>
  <c r="W157" i="1"/>
  <c r="W158" i="1" s="1"/>
  <c r="N157" i="1"/>
  <c r="W156" i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X147" i="1"/>
  <c r="W147" i="1"/>
  <c r="N147" i="1"/>
  <c r="W146" i="1"/>
  <c r="W153" i="1" s="1"/>
  <c r="N146" i="1"/>
  <c r="W145" i="1"/>
  <c r="X145" i="1" s="1"/>
  <c r="N145" i="1"/>
  <c r="X144" i="1"/>
  <c r="W144" i="1"/>
  <c r="H477" i="1" s="1"/>
  <c r="N144" i="1"/>
  <c r="V141" i="1"/>
  <c r="V140" i="1"/>
  <c r="X139" i="1"/>
  <c r="W139" i="1"/>
  <c r="N139" i="1"/>
  <c r="X138" i="1"/>
  <c r="W138" i="1"/>
  <c r="N138" i="1"/>
  <c r="W137" i="1"/>
  <c r="G477" i="1" s="1"/>
  <c r="N137" i="1"/>
  <c r="V133" i="1"/>
  <c r="V132" i="1"/>
  <c r="W131" i="1"/>
  <c r="W132" i="1" s="1"/>
  <c r="N131" i="1"/>
  <c r="W130" i="1"/>
  <c r="X130" i="1" s="1"/>
  <c r="N130" i="1"/>
  <c r="X129" i="1"/>
  <c r="W129" i="1"/>
  <c r="V126" i="1"/>
  <c r="V125" i="1"/>
  <c r="X124" i="1"/>
  <c r="W124" i="1"/>
  <c r="W123" i="1"/>
  <c r="X123" i="1" s="1"/>
  <c r="N123" i="1"/>
  <c r="X122" i="1"/>
  <c r="W122" i="1"/>
  <c r="W121" i="1"/>
  <c r="X121" i="1" s="1"/>
  <c r="N121" i="1"/>
  <c r="W120" i="1"/>
  <c r="W125" i="1" s="1"/>
  <c r="N120" i="1"/>
  <c r="V118" i="1"/>
  <c r="V117" i="1"/>
  <c r="W116" i="1"/>
  <c r="X116" i="1" s="1"/>
  <c r="X115" i="1"/>
  <c r="W115" i="1"/>
  <c r="N115" i="1"/>
  <c r="W114" i="1"/>
  <c r="X114" i="1" s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W107" i="1"/>
  <c r="X107" i="1" s="1"/>
  <c r="X106" i="1"/>
  <c r="W106" i="1"/>
  <c r="W117" i="1" s="1"/>
  <c r="V104" i="1"/>
  <c r="V103" i="1"/>
  <c r="W102" i="1"/>
  <c r="X102" i="1" s="1"/>
  <c r="X101" i="1"/>
  <c r="W101" i="1"/>
  <c r="W100" i="1"/>
  <c r="X100" i="1" s="1"/>
  <c r="N100" i="1"/>
  <c r="W99" i="1"/>
  <c r="X99" i="1" s="1"/>
  <c r="N99" i="1"/>
  <c r="X98" i="1"/>
  <c r="W98" i="1"/>
  <c r="N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X65" i="1"/>
  <c r="W65" i="1"/>
  <c r="N65" i="1"/>
  <c r="W64" i="1"/>
  <c r="W80" i="1" s="1"/>
  <c r="W63" i="1"/>
  <c r="V60" i="1"/>
  <c r="V59" i="1"/>
  <c r="X58" i="1"/>
  <c r="W58" i="1"/>
  <c r="W57" i="1"/>
  <c r="X57" i="1" s="1"/>
  <c r="N57" i="1"/>
  <c r="W56" i="1"/>
  <c r="X56" i="1" s="1"/>
  <c r="W55" i="1"/>
  <c r="W60" i="1" s="1"/>
  <c r="N55" i="1"/>
  <c r="V52" i="1"/>
  <c r="V51" i="1"/>
  <c r="W50" i="1"/>
  <c r="X50" i="1" s="1"/>
  <c r="N50" i="1"/>
  <c r="W49" i="1"/>
  <c r="W51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W33" i="1" s="1"/>
  <c r="N26" i="1"/>
  <c r="W24" i="1"/>
  <c r="V24" i="1"/>
  <c r="V467" i="1" s="1"/>
  <c r="W23" i="1"/>
  <c r="V23" i="1"/>
  <c r="V471" i="1" s="1"/>
  <c r="W22" i="1"/>
  <c r="N22" i="1"/>
  <c r="H10" i="1"/>
  <c r="A9" i="1"/>
  <c r="J9" i="1" s="1"/>
  <c r="D7" i="1"/>
  <c r="O6" i="1"/>
  <c r="N2" i="1"/>
  <c r="X190" i="1" l="1"/>
  <c r="X301" i="1"/>
  <c r="X103" i="1"/>
  <c r="X117" i="1"/>
  <c r="A10" i="1"/>
  <c r="B477" i="1"/>
  <c r="W468" i="1"/>
  <c r="X35" i="1"/>
  <c r="X36" i="1" s="1"/>
  <c r="X39" i="1"/>
  <c r="X40" i="1" s="1"/>
  <c r="X43" i="1"/>
  <c r="X44" i="1" s="1"/>
  <c r="X49" i="1"/>
  <c r="X51" i="1" s="1"/>
  <c r="W52" i="1"/>
  <c r="W467" i="1" s="1"/>
  <c r="W59" i="1"/>
  <c r="E477" i="1"/>
  <c r="X83" i="1"/>
  <c r="X90" i="1" s="1"/>
  <c r="W91" i="1"/>
  <c r="W126" i="1"/>
  <c r="X131" i="1"/>
  <c r="X132" i="1" s="1"/>
  <c r="X137" i="1"/>
  <c r="X140" i="1" s="1"/>
  <c r="W140" i="1"/>
  <c r="X146" i="1"/>
  <c r="X152" i="1" s="1"/>
  <c r="W152" i="1"/>
  <c r="X157" i="1"/>
  <c r="W171" i="1"/>
  <c r="W213" i="1"/>
  <c r="X262" i="1"/>
  <c r="X304" i="1"/>
  <c r="X307" i="1" s="1"/>
  <c r="X320" i="1"/>
  <c r="W374" i="1"/>
  <c r="X372" i="1"/>
  <c r="X373" i="1" s="1"/>
  <c r="W380" i="1"/>
  <c r="X433" i="1"/>
  <c r="D477" i="1"/>
  <c r="F9" i="1"/>
  <c r="F10" i="1"/>
  <c r="X22" i="1"/>
  <c r="X23" i="1" s="1"/>
  <c r="X26" i="1"/>
  <c r="X32" i="1" s="1"/>
  <c r="X63" i="1"/>
  <c r="W104" i="1"/>
  <c r="X120" i="1"/>
  <c r="X125" i="1" s="1"/>
  <c r="F477" i="1"/>
  <c r="W133" i="1"/>
  <c r="W159" i="1"/>
  <c r="X156" i="1"/>
  <c r="I477" i="1"/>
  <c r="X193" i="1"/>
  <c r="X195" i="1" s="1"/>
  <c r="J477" i="1"/>
  <c r="W225" i="1"/>
  <c r="X248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X380" i="1" s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W32" i="1"/>
  <c r="W471" i="1" s="1"/>
  <c r="W81" i="1"/>
  <c r="W118" i="1"/>
  <c r="W190" i="1"/>
  <c r="W191" i="1"/>
  <c r="X213" i="1"/>
  <c r="W214" i="1"/>
  <c r="X224" i="1"/>
  <c r="L477" i="1"/>
  <c r="X258" i="1"/>
  <c r="X265" i="1" s="1"/>
  <c r="W373" i="1"/>
  <c r="X419" i="1"/>
  <c r="S477" i="1"/>
  <c r="W445" i="1"/>
  <c r="W469" i="1"/>
  <c r="H9" i="1"/>
  <c r="C477" i="1"/>
  <c r="X55" i="1"/>
  <c r="X59" i="1" s="1"/>
  <c r="X64" i="1"/>
  <c r="W141" i="1"/>
  <c r="W236" i="1"/>
  <c r="W242" i="1"/>
  <c r="X239" i="1"/>
  <c r="X242" i="1" s="1"/>
  <c r="W276" i="1"/>
  <c r="X274" i="1"/>
  <c r="X275" i="1" s="1"/>
  <c r="W288" i="1"/>
  <c r="W289" i="1"/>
  <c r="W316" i="1"/>
  <c r="X314" i="1"/>
  <c r="X315" i="1" s="1"/>
  <c r="W336" i="1"/>
  <c r="W362" i="1"/>
  <c r="W363" i="1"/>
  <c r="X349" i="1"/>
  <c r="X362" i="1" s="1"/>
  <c r="X365" i="1"/>
  <c r="X369" i="1" s="1"/>
  <c r="W385" i="1"/>
  <c r="X383" i="1"/>
  <c r="X385" i="1" s="1"/>
  <c r="X401" i="1"/>
  <c r="W433" i="1"/>
  <c r="X443" i="1"/>
  <c r="X445" i="1" s="1"/>
  <c r="W45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158" i="1" l="1"/>
  <c r="W470" i="1"/>
  <c r="X80" i="1"/>
  <c r="X472" i="1" s="1"/>
</calcChain>
</file>

<file path=xl/sharedStrings.xml><?xml version="1.0" encoding="utf-8"?>
<sst xmlns="http://schemas.openxmlformats.org/spreadsheetml/2006/main" count="1983" uniqueCount="676">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</sst>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/>
      <c r="I5" s="347"/>
      <c r="J5" s="347"/>
      <c r="K5" s="347"/>
      <c r="L5" s="348"/>
      <c r="N5" s="24" t="s">
        <v>10</v>
      </c>
      <c r="O5" s="546">
        <v>45258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Вторник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0.33333333333333331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50</v>
      </c>
      <c r="W49" s="313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90</v>
      </c>
      <c r="W50" s="313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37.962962962962962</v>
      </c>
      <c r="W51" s="314">
        <f>IFERROR(W49/H49,"0")+IFERROR(W50/H50,"0")</f>
        <v>39</v>
      </c>
      <c r="X51" s="314">
        <f>IFERROR(IF(X49="",0,X49),"0")+IFERROR(IF(X50="",0,X50),"0")</f>
        <v>0.36477000000000004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140</v>
      </c>
      <c r="W52" s="314">
        <f>IFERROR(SUM(W49:W50),"0")</f>
        <v>145.80000000000001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300</v>
      </c>
      <c r="W55" s="313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315</v>
      </c>
      <c r="W57" s="313">
        <f>IFERROR(IF(V57="",0,CEILING((V57/$H57),1)*$H57),"")</f>
        <v>315</v>
      </c>
      <c r="X57" s="36">
        <f>IFERROR(IF(W57=0,"",ROUNDUP(W57/H57,0)*0.00937),"")</f>
        <v>0.65590000000000004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97.777777777777771</v>
      </c>
      <c r="W59" s="314">
        <f>IFERROR(W55/H55,"0")+IFERROR(W56/H56,"0")+IFERROR(W57/H57,"0")+IFERROR(W58/H58,"0")</f>
        <v>98</v>
      </c>
      <c r="X59" s="314">
        <f>IFERROR(IF(X55="",0,X55),"0")+IFERROR(IF(X56="",0,X56),"0")+IFERROR(IF(X57="",0,X57),"0")+IFERROR(IF(X58="",0,X58),"0")</f>
        <v>1.2648999999999999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615</v>
      </c>
      <c r="W60" s="314">
        <f>IFERROR(SUM(W55:W58),"0")</f>
        <v>617.40000000000009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10</v>
      </c>
      <c r="W63" s="313">
        <f t="shared" ref="W63:W79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250</v>
      </c>
      <c r="W64" s="313">
        <f t="shared" si="2"/>
        <v>257.59999999999997</v>
      </c>
      <c r="X64" s="36">
        <f>IFERROR(IF(W64=0,"",ROUNDUP(W64/H64,0)*0.02175),"")</f>
        <v>0.50024999999999997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200</v>
      </c>
      <c r="W65" s="313">
        <f t="shared" si="2"/>
        <v>205.20000000000002</v>
      </c>
      <c r="X65" s="36">
        <f>IFERROR(IF(W65=0,"",ROUNDUP(W65/H65,0)*0.02175),"")</f>
        <v>0.41324999999999995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20</v>
      </c>
      <c r="W67" s="313">
        <f t="shared" si="2"/>
        <v>21</v>
      </c>
      <c r="X67" s="36">
        <f>IFERROR(IF(W67=0,"",ROUNDUP(W67/H67,0)*0.00753),"")</f>
        <v>5.271E-2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120</v>
      </c>
      <c r="W68" s="313">
        <f t="shared" si="2"/>
        <v>120</v>
      </c>
      <c r="X68" s="36">
        <f t="shared" ref="X68:X73" si="3">IFERROR(IF(W68=0,"",ROUNDUP(W68/H68,0)*0.00937),"")</f>
        <v>0.28110000000000002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495</v>
      </c>
      <c r="W73" s="313">
        <f t="shared" si="2"/>
        <v>495</v>
      </c>
      <c r="X73" s="36">
        <f t="shared" si="3"/>
        <v>1.0306999999999999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40</v>
      </c>
      <c r="W74" s="313">
        <f t="shared" si="2"/>
        <v>41.6</v>
      </c>
      <c r="X74" s="36">
        <f>IFERROR(IF(W74=0,"",ROUNDUP(W74/H74,0)*0.00753),"")</f>
        <v>9.7890000000000005E-2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450</v>
      </c>
      <c r="W78" s="313">
        <f t="shared" si="2"/>
        <v>450</v>
      </c>
      <c r="X78" s="36">
        <f>IFERROR(IF(W78=0,"",ROUNDUP(W78/H78,0)*0.00937),"")</f>
        <v>0.93699999999999994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300.89947089947088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303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3.3346499999999999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1585</v>
      </c>
      <c r="W81" s="314">
        <f>IFERROR(SUM(W63:W79),"0")</f>
        <v>1601.6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24.5</v>
      </c>
      <c r="W102" s="313">
        <f t="shared" si="5"/>
        <v>25.2</v>
      </c>
      <c r="X102" s="36">
        <f>IFERROR(IF(W102=0,"",ROUNDUP(W102/H102,0)*0.00753),"")</f>
        <v>6.7769999999999997E-2</v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8.75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9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6.7769999999999997E-2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24.5</v>
      </c>
      <c r="W104" s="314">
        <f>IFERROR(SUM(W93:W102),"0")</f>
        <v>25.2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100</v>
      </c>
      <c r="W107" s="313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40</v>
      </c>
      <c r="W108" s="313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39.6</v>
      </c>
      <c r="W111" s="313">
        <f t="shared" si="6"/>
        <v>39.6</v>
      </c>
      <c r="X111" s="36">
        <f>IFERROR(IF(W111=0,"",ROUNDUP(W111/H111,0)*0.00753),"")</f>
        <v>0.11295000000000001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405</v>
      </c>
      <c r="W112" s="313">
        <f t="shared" si="6"/>
        <v>405</v>
      </c>
      <c r="X112" s="36">
        <f>IFERROR(IF(W112=0,"",ROUNDUP(W112/H112,0)*0.00753),"")</f>
        <v>1.1294999999999999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20</v>
      </c>
      <c r="W115" s="313">
        <f t="shared" si="6"/>
        <v>21</v>
      </c>
      <c r="X115" s="36">
        <f>IFERROR(IF(W115=0,"",ROUNDUP(W115/H115,0)*0.00753),"")</f>
        <v>5.271E-2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188.33333333333331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189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1.6649100000000001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604.6</v>
      </c>
      <c r="W118" s="314">
        <f>IFERROR(SUM(W106:W116),"0")</f>
        <v>608.4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70</v>
      </c>
      <c r="W121" s="313">
        <f>IFERROR(IF(V121="",0,CEILING((V121/$H121),1)*$H121),"")</f>
        <v>72.899999999999991</v>
      </c>
      <c r="X121" s="36">
        <f>IFERROR(IF(W121=0,"",ROUNDUP(W121/H121,0)*0.02175),"")</f>
        <v>0.19574999999999998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8.6419753086419764</v>
      </c>
      <c r="W125" s="314">
        <f>IFERROR(W120/H120,"0")+IFERROR(W121/H121,"0")+IFERROR(W122/H122,"0")+IFERROR(W123/H123,"0")+IFERROR(W124/H124,"0")</f>
        <v>9</v>
      </c>
      <c r="X125" s="314">
        <f>IFERROR(IF(X120="",0,X120),"0")+IFERROR(IF(X121="",0,X121),"0")+IFERROR(IF(X122="",0,X122),"0")+IFERROR(IF(X123="",0,X123),"0")+IFERROR(IF(X124="",0,X124),"0")</f>
        <v>0.19574999999999998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70</v>
      </c>
      <c r="W126" s="314">
        <f>IFERROR(SUM(W120:W124),"0")</f>
        <v>72.899999999999991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500</v>
      </c>
      <c r="W129" s="313">
        <f>IFERROR(IF(V129="",0,CEILING((V129/$H129),1)*$H129),"")</f>
        <v>504</v>
      </c>
      <c r="X129" s="36">
        <f>IFERROR(IF(W129=0,"",ROUNDUP(W129/H129,0)*0.02175),"")</f>
        <v>1.3049999999999999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540</v>
      </c>
      <c r="W131" s="313">
        <f>IFERROR(IF(V131="",0,CEILING((V131/$H131),1)*$H131),"")</f>
        <v>540</v>
      </c>
      <c r="X131" s="36">
        <f>IFERROR(IF(W131=0,"",ROUNDUP(W131/H131,0)*0.00753),"")</f>
        <v>1.506</v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259.52380952380952</v>
      </c>
      <c r="W132" s="314">
        <f>IFERROR(W129/H129,"0")+IFERROR(W130/H130,"0")+IFERROR(W131/H131,"0")</f>
        <v>260</v>
      </c>
      <c r="X132" s="314">
        <f>IFERROR(IF(X129="",0,X129),"0")+IFERROR(IF(X130="",0,X130),"0")+IFERROR(IF(X131="",0,X131),"0")</f>
        <v>2.8109999999999999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1040</v>
      </c>
      <c r="W133" s="314">
        <f>IFERROR(SUM(W129:W131),"0")</f>
        <v>1044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50</v>
      </c>
      <c r="W144" s="313">
        <f t="shared" ref="W144:W151" si="7">IFERROR(IF(V144="",0,CEILING((V144/$H144),1)*$H144),"")</f>
        <v>50.400000000000006</v>
      </c>
      <c r="X144" s="36">
        <f>IFERROR(IF(W144=0,"",ROUNDUP(W144/H144,0)*0.00753),"")</f>
        <v>9.0359999999999996E-2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50</v>
      </c>
      <c r="W146" s="313">
        <f t="shared" si="7"/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105</v>
      </c>
      <c r="W147" s="313">
        <f t="shared" si="7"/>
        <v>105</v>
      </c>
      <c r="X147" s="36">
        <f>IFERROR(IF(W147=0,"",ROUNDUP(W147/H147,0)*0.00502),"")</f>
        <v>0.251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70</v>
      </c>
      <c r="W149" s="313">
        <f t="shared" si="7"/>
        <v>71.400000000000006</v>
      </c>
      <c r="X149" s="36">
        <f>IFERROR(IF(W149=0,"",ROUNDUP(W149/H149,0)*0.00502),"")</f>
        <v>0.17068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105</v>
      </c>
      <c r="W150" s="313">
        <f t="shared" si="7"/>
        <v>105</v>
      </c>
      <c r="X150" s="36">
        <f>IFERROR(IF(W150=0,"",ROUNDUP(W150/H150,0)*0.00502),"")</f>
        <v>0.251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157.14285714285714</v>
      </c>
      <c r="W152" s="314">
        <f>IFERROR(W144/H144,"0")+IFERROR(W145/H145,"0")+IFERROR(W146/H146,"0")+IFERROR(W147/H147,"0")+IFERROR(W148/H148,"0")+IFERROR(W149/H149,"0")+IFERROR(W150/H150,"0")+IFERROR(W151/H151,"0")</f>
        <v>158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0.85340000000000005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380</v>
      </c>
      <c r="W153" s="314">
        <f>IFERROR(SUM(W144:W151),"0")</f>
        <v>382.20000000000005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100</v>
      </c>
      <c r="W166" s="313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50</v>
      </c>
      <c r="W167" s="313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100</v>
      </c>
      <c r="W168" s="313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70</v>
      </c>
      <c r="W169" s="313">
        <f>IFERROR(IF(V169="",0,CEILING((V169/$H169),1)*$H169),"")</f>
        <v>70.2</v>
      </c>
      <c r="X169" s="36">
        <f>IFERROR(IF(W169=0,"",ROUNDUP(W169/H169,0)*0.00937),"")</f>
        <v>0.12181</v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59.25925925925926</v>
      </c>
      <c r="W170" s="314">
        <f>IFERROR(W166/H166,"0")+IFERROR(W167/H167,"0")+IFERROR(W168/H168,"0")+IFERROR(W169/H169,"0")</f>
        <v>61</v>
      </c>
      <c r="X170" s="314">
        <f>IFERROR(IF(X166="",0,X166),"0")+IFERROR(IF(X167="",0,X167),"0")+IFERROR(IF(X168="",0,X168),"0")+IFERROR(IF(X169="",0,X169),"0")</f>
        <v>0.57157000000000002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320</v>
      </c>
      <c r="W171" s="314">
        <f>IFERROR(SUM(W166:W169),"0")</f>
        <v>329.40000000000003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180</v>
      </c>
      <c r="W174" s="313">
        <f t="shared" si="8"/>
        <v>182.7</v>
      </c>
      <c r="X174" s="36">
        <f>IFERROR(IF(W174=0,"",ROUNDUP(W174/H174,0)*0.02175),"")</f>
        <v>0.45674999999999999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240</v>
      </c>
      <c r="W179" s="313">
        <f t="shared" si="8"/>
        <v>240</v>
      </c>
      <c r="X179" s="36">
        <f>IFERROR(IF(W179=0,"",ROUNDUP(W179/H179,0)*0.00753),"")</f>
        <v>0.753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280</v>
      </c>
      <c r="W181" s="313">
        <f t="shared" si="8"/>
        <v>280.8</v>
      </c>
      <c r="X181" s="36">
        <f>IFERROR(IF(W181=0,"",ROUNDUP(W181/H181,0)*0.00753),"")</f>
        <v>0.88101000000000007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280</v>
      </c>
      <c r="W183" s="313">
        <f t="shared" si="8"/>
        <v>280.8</v>
      </c>
      <c r="X183" s="36">
        <f t="shared" ref="X183:X189" si="9">IFERROR(IF(W183=0,"",ROUNDUP(W183/H183,0)*0.00753),"")</f>
        <v>0.88101000000000007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480</v>
      </c>
      <c r="W185" s="313">
        <f t="shared" si="8"/>
        <v>480</v>
      </c>
      <c r="X185" s="36">
        <f t="shared" si="9"/>
        <v>1.506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80</v>
      </c>
      <c r="W188" s="313">
        <f t="shared" si="8"/>
        <v>81.599999999999994</v>
      </c>
      <c r="X188" s="36">
        <f t="shared" si="9"/>
        <v>0.25602000000000003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200</v>
      </c>
      <c r="W189" s="313">
        <f t="shared" si="8"/>
        <v>201.6</v>
      </c>
      <c r="X189" s="36">
        <f t="shared" si="9"/>
        <v>0.63251999999999997</v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670.68965517241395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673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5.3663100000000004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1740</v>
      </c>
      <c r="W191" s="314">
        <f>IFERROR(SUM(W173:W189),"0")</f>
        <v>1747.4999999999998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40</v>
      </c>
      <c r="W193" s="313">
        <f>IFERROR(IF(V193="",0,CEILING((V193/$H193),1)*$H193),"")</f>
        <v>40.799999999999997</v>
      </c>
      <c r="X193" s="36">
        <f>IFERROR(IF(W193=0,"",ROUNDUP(W193/H193,0)*0.00753),"")</f>
        <v>0.12801000000000001</v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40</v>
      </c>
      <c r="W194" s="313">
        <f>IFERROR(IF(V194="",0,CEILING((V194/$H194),1)*$H194),"")</f>
        <v>40.799999999999997</v>
      </c>
      <c r="X194" s="36">
        <f>IFERROR(IF(W194=0,"",ROUNDUP(W194/H194,0)*0.00753),"")</f>
        <v>0.12801000000000001</v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33.333333333333336</v>
      </c>
      <c r="W195" s="314">
        <f>IFERROR(W193/H193,"0")+IFERROR(W194/H194,"0")</f>
        <v>34</v>
      </c>
      <c r="X195" s="314">
        <f>IFERROR(IF(X193="",0,X193),"0")+IFERROR(IF(X194="",0,X194),"0")</f>
        <v>0.25602000000000003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80</v>
      </c>
      <c r="W196" s="314">
        <f>IFERROR(SUM(W193:W194),"0")</f>
        <v>81.599999999999994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3.5</v>
      </c>
      <c r="W222" s="313">
        <f>IFERROR(IF(V222="",0,CEILING((V222/$H222),1)*$H222),"")</f>
        <v>4.2</v>
      </c>
      <c r="X222" s="36">
        <f>IFERROR(IF(W222=0,"",ROUNDUP(W222/H222,0)*0.00502),"")</f>
        <v>1.004E-2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105</v>
      </c>
      <c r="W223" s="313">
        <f>IFERROR(IF(V223="",0,CEILING((V223/$H223),1)*$H223),"")</f>
        <v>105</v>
      </c>
      <c r="X223" s="36">
        <f>IFERROR(IF(W223=0,"",ROUNDUP(W223/H223,0)*0.00502),"")</f>
        <v>0.251</v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51.666666666666664</v>
      </c>
      <c r="W224" s="314">
        <f>IFERROR(W220/H220,"0")+IFERROR(W221/H221,"0")+IFERROR(W222/H222,"0")+IFERROR(W223/H223,"0")</f>
        <v>52</v>
      </c>
      <c r="X224" s="314">
        <f>IFERROR(IF(X220="",0,X220),"0")+IFERROR(IF(X221="",0,X221),"0")+IFERROR(IF(X222="",0,X222),"0")+IFERROR(IF(X223="",0,X223),"0")</f>
        <v>0.26103999999999999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108.5</v>
      </c>
      <c r="W225" s="314">
        <f>IFERROR(SUM(W220:W223),"0")</f>
        <v>109.2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420</v>
      </c>
      <c r="W231" s="313">
        <f t="shared" si="12"/>
        <v>420</v>
      </c>
      <c r="X231" s="36">
        <f>IFERROR(IF(W231=0,"",ROUNDUP(W231/H231,0)*0.00753),"")</f>
        <v>1.506</v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200</v>
      </c>
      <c r="W236" s="314">
        <f>IFERROR(W227/H227,"0")+IFERROR(W228/H228,"0")+IFERROR(W229/H229,"0")+IFERROR(W230/H230,"0")+IFERROR(W231/H231,"0")+IFERROR(W232/H232,"0")+IFERROR(W233/H233,"0")+IFERROR(W234/H234,"0")+IFERROR(W235/H235,"0")</f>
        <v>200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1.506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420</v>
      </c>
      <c r="W237" s="314">
        <f>IFERROR(SUM(W227:W235),"0")</f>
        <v>420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40</v>
      </c>
      <c r="W239" s="313">
        <f>IFERROR(IF(V239="",0,CEILING((V239/$H239),1)*$H239),"")</f>
        <v>42</v>
      </c>
      <c r="X239" s="36">
        <f>IFERROR(IF(W239=0,"",ROUNDUP(W239/H239,0)*0.02175),"")</f>
        <v>0.10874999999999999</v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350</v>
      </c>
      <c r="W240" s="313">
        <f>IFERROR(IF(V240="",0,CEILING((V240/$H240),1)*$H240),"")</f>
        <v>351</v>
      </c>
      <c r="X240" s="36">
        <f>IFERROR(IF(W240=0,"",ROUNDUP(W240/H240,0)*0.02175),"")</f>
        <v>0.9787499999999999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30</v>
      </c>
      <c r="W241" s="313">
        <f>IFERROR(IF(V241="",0,CEILING((V241/$H241),1)*$H241),"")</f>
        <v>33.6</v>
      </c>
      <c r="X241" s="36">
        <f>IFERROR(IF(W241=0,"",ROUNDUP(W241/H241,0)*0.02175),"")</f>
        <v>8.6999999999999994E-2</v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53.205128205128204</v>
      </c>
      <c r="W242" s="314">
        <f>IFERROR(W239/H239,"0")+IFERROR(W240/H240,"0")+IFERROR(W241/H241,"0")</f>
        <v>54</v>
      </c>
      <c r="X242" s="314">
        <f>IFERROR(IF(X239="",0,X239),"0")+IFERROR(IF(X240="",0,X240),"0")+IFERROR(IF(X241="",0,X241),"0")</f>
        <v>1.1744999999999999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420</v>
      </c>
      <c r="W243" s="314">
        <f>IFERROR(SUM(W239:W241),"0")</f>
        <v>426.6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30</v>
      </c>
      <c r="W246" s="313">
        <f>IFERROR(IF(V246="",0,CEILING((V246/$H246),1)*$H246),"")</f>
        <v>30.4</v>
      </c>
      <c r="X246" s="36">
        <f>IFERROR(IF(W246=0,"",ROUNDUP(W246/H246,0)*0.00753),"")</f>
        <v>7.5300000000000006E-2</v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170</v>
      </c>
      <c r="W247" s="313">
        <f>IFERROR(IF(V247="",0,CEILING((V247/$H247),1)*$H247),"")</f>
        <v>170.85</v>
      </c>
      <c r="X247" s="36">
        <f>IFERROR(IF(W247=0,"",ROUNDUP(W247/H247,0)*0.00753),"")</f>
        <v>0.50451000000000001</v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76.535087719298247</v>
      </c>
      <c r="W248" s="314">
        <f>IFERROR(W245/H245,"0")+IFERROR(W246/H246,"0")+IFERROR(W247/H247,"0")</f>
        <v>77</v>
      </c>
      <c r="X248" s="314">
        <f>IFERROR(IF(X245="",0,X245),"0")+IFERROR(IF(X246="",0,X246),"0")+IFERROR(IF(X247="",0,X247),"0")</f>
        <v>0.57981000000000005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200</v>
      </c>
      <c r="W249" s="314">
        <f>IFERROR(SUM(W245:W247),"0")</f>
        <v>201.25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18</v>
      </c>
      <c r="W274" s="313">
        <f>IFERROR(IF(V274="",0,CEILING((V274/$H274),1)*$H274),"")</f>
        <v>18</v>
      </c>
      <c r="X274" s="36">
        <f>IFERROR(IF(W274=0,"",ROUNDUP(W274/H274,0)*0.00753),"")</f>
        <v>7.5300000000000006E-2</v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10</v>
      </c>
      <c r="W275" s="314">
        <f>IFERROR(W274/H274,"0")</f>
        <v>10</v>
      </c>
      <c r="X275" s="314">
        <f>IFERROR(IF(X274="",0,X274),"0")</f>
        <v>7.5300000000000006E-2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18</v>
      </c>
      <c r="W276" s="314">
        <f>IFERROR(SUM(W274:W274),"0")</f>
        <v>18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630</v>
      </c>
      <c r="W279" s="313">
        <f>IFERROR(IF(V279="",0,CEILING((V279/$H279),1)*$H279),"")</f>
        <v>630</v>
      </c>
      <c r="X279" s="36">
        <f>IFERROR(IF(W279=0,"",ROUNDUP(W279/H279,0)*0.00753),"")</f>
        <v>1.8825000000000001</v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250</v>
      </c>
      <c r="W280" s="314">
        <f>IFERROR(W278/H278,"0")+IFERROR(W279/H279,"0")</f>
        <v>250</v>
      </c>
      <c r="X280" s="314">
        <f>IFERROR(IF(X278="",0,X278),"0")+IFERROR(IF(X279="",0,X279),"0")</f>
        <v>1.8825000000000001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630</v>
      </c>
      <c r="W281" s="314">
        <f>IFERROR(SUM(W278:W279),"0")</f>
        <v>630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30.4</v>
      </c>
      <c r="W283" s="313">
        <f>IFERROR(IF(V283="",0,CEILING((V283/$H283),1)*$H283),"")</f>
        <v>31.919999999999998</v>
      </c>
      <c r="X283" s="36">
        <f>IFERROR(IF(W283=0,"",ROUNDUP(W283/H283,0)*0.00753),"")</f>
        <v>0.10542</v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13.333333333333334</v>
      </c>
      <c r="W284" s="314">
        <f>IFERROR(W283/H283,"0")</f>
        <v>14</v>
      </c>
      <c r="X284" s="314">
        <f>IFERROR(IF(X283="",0,X283),"0")</f>
        <v>0.10542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30.4</v>
      </c>
      <c r="W285" s="314">
        <f>IFERROR(SUM(W283:W283),"0")</f>
        <v>31.919999999999998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34</v>
      </c>
      <c r="W287" s="313">
        <f>IFERROR(IF(V287="",0,CEILING((V287/$H287),1)*$H287),"")</f>
        <v>35.699999999999996</v>
      </c>
      <c r="X287" s="36">
        <f>IFERROR(IF(W287=0,"",ROUNDUP(W287/H287,0)*0.00753),"")</f>
        <v>0.10542</v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13.333333333333334</v>
      </c>
      <c r="W288" s="314">
        <f>IFERROR(W287/H287,"0")</f>
        <v>14</v>
      </c>
      <c r="X288" s="314">
        <f>IFERROR(IF(X287="",0,X287),"0")</f>
        <v>0.10542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34</v>
      </c>
      <c r="W289" s="314">
        <f>IFERROR(SUM(W287:W287),"0")</f>
        <v>35.699999999999996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2500</v>
      </c>
      <c r="W293" s="313">
        <f t="shared" ref="W293:W300" si="14">IFERROR(IF(V293="",0,CEILING((V293/$H293),1)*$H293),"")</f>
        <v>2505</v>
      </c>
      <c r="X293" s="36">
        <f>IFERROR(IF(W293=0,"",ROUNDUP(W293/H293,0)*0.02175),"")</f>
        <v>3.6322499999999995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1400</v>
      </c>
      <c r="W295" s="313">
        <f t="shared" si="14"/>
        <v>1410</v>
      </c>
      <c r="X295" s="36">
        <f>IFERROR(IF(W295=0,"",ROUNDUP(W295/H295,0)*0.02175),"")</f>
        <v>2.0444999999999998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1600</v>
      </c>
      <c r="W297" s="313">
        <f t="shared" si="14"/>
        <v>1605</v>
      </c>
      <c r="X297" s="36">
        <f>IFERROR(IF(W297=0,"",ROUNDUP(W297/H297,0)*0.02175),"")</f>
        <v>2.3272499999999998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75</v>
      </c>
      <c r="W299" s="313">
        <f t="shared" si="14"/>
        <v>75</v>
      </c>
      <c r="X299" s="36">
        <f>IFERROR(IF(W299=0,"",ROUNDUP(W299/H299,0)*0.00937),"")</f>
        <v>0.14055000000000001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10</v>
      </c>
      <c r="W300" s="313">
        <f t="shared" si="14"/>
        <v>10</v>
      </c>
      <c r="X300" s="36">
        <f>IFERROR(IF(W300=0,"",ROUNDUP(W300/H300,0)*0.00937),"")</f>
        <v>1.874E-2</v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383.66666666666669</v>
      </c>
      <c r="W301" s="314">
        <f>IFERROR(W293/H293,"0")+IFERROR(W294/H294,"0")+IFERROR(W295/H295,"0")+IFERROR(W296/H296,"0")+IFERROR(W297/H297,"0")+IFERROR(W298/H298,"0")+IFERROR(W299/H299,"0")+IFERROR(W300/H300,"0")</f>
        <v>385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8.1632899999999982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5585</v>
      </c>
      <c r="W302" s="314">
        <f>IFERROR(SUM(W293:W300),"0")</f>
        <v>5605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1100</v>
      </c>
      <c r="W304" s="313">
        <f>IFERROR(IF(V304="",0,CEILING((V304/$H304),1)*$H304),"")</f>
        <v>1110</v>
      </c>
      <c r="X304" s="36">
        <f>IFERROR(IF(W304=0,"",ROUNDUP(W304/H304,0)*0.02175),"")</f>
        <v>1.6094999999999999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8</v>
      </c>
      <c r="W306" s="313">
        <f>IFERROR(IF(V306="",0,CEILING((V306/$H306),1)*$H306),"")</f>
        <v>8</v>
      </c>
      <c r="X306" s="36">
        <f>IFERROR(IF(W306=0,"",ROUNDUP(W306/H306,0)*0.00937),"")</f>
        <v>1.874E-2</v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75.333333333333329</v>
      </c>
      <c r="W307" s="314">
        <f>IFERROR(W304/H304,"0")+IFERROR(W305/H305,"0")+IFERROR(W306/H306,"0")</f>
        <v>76</v>
      </c>
      <c r="X307" s="314">
        <f>IFERROR(IF(X304="",0,X304),"0")+IFERROR(IF(X305="",0,X305),"0")+IFERROR(IF(X306="",0,X306),"0")</f>
        <v>1.6282399999999999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1108</v>
      </c>
      <c r="W308" s="314">
        <f>IFERROR(SUM(W304:W306),"0")</f>
        <v>1118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50</v>
      </c>
      <c r="W310" s="313">
        <f>IFERROR(IF(V310="",0,CEILING((V310/$H310),1)*$H310),"")</f>
        <v>54.6</v>
      </c>
      <c r="X310" s="36">
        <f>IFERROR(IF(W310=0,"",ROUNDUP(W310/H310,0)*0.02175),"")</f>
        <v>0.15225</v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6.4102564102564106</v>
      </c>
      <c r="W311" s="314">
        <f>IFERROR(W310/H310,"0")</f>
        <v>7</v>
      </c>
      <c r="X311" s="314">
        <f>IFERROR(IF(X310="",0,X310),"0")</f>
        <v>0.15225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50</v>
      </c>
      <c r="W312" s="314">
        <f>IFERROR(SUM(W310:W310),"0")</f>
        <v>54.6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40</v>
      </c>
      <c r="W314" s="313">
        <f>IFERROR(IF(V314="",0,CEILING((V314/$H314),1)*$H314),"")</f>
        <v>46.8</v>
      </c>
      <c r="X314" s="36">
        <f>IFERROR(IF(W314=0,"",ROUNDUP(W314/H314,0)*0.02175),"")</f>
        <v>0.1305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5.1282051282051286</v>
      </c>
      <c r="W315" s="314">
        <f>IFERROR(W314/H314,"0")</f>
        <v>6</v>
      </c>
      <c r="X315" s="314">
        <f>IFERROR(IF(X314="",0,X314),"0")</f>
        <v>0.1305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40</v>
      </c>
      <c r="W316" s="314">
        <f>IFERROR(SUM(W314:W314),"0")</f>
        <v>46.8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50</v>
      </c>
      <c r="W319" s="313">
        <f>IFERROR(IF(V319="",0,CEILING((V319/$H319),1)*$H319),"")</f>
        <v>60</v>
      </c>
      <c r="X319" s="36">
        <f>IFERROR(IF(W319=0,"",ROUNDUP(W319/H319,0)*0.02175),"")</f>
        <v>0.10874999999999999</v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4.166666666666667</v>
      </c>
      <c r="W323" s="314">
        <f>IFERROR(W319/H319,"0")+IFERROR(W320/H320,"0")+IFERROR(W321/H321,"0")+IFERROR(W322/H322,"0")</f>
        <v>5</v>
      </c>
      <c r="X323" s="314">
        <f>IFERROR(IF(X319="",0,X319),"0")+IFERROR(IF(X320="",0,X320),"0")+IFERROR(IF(X321="",0,X321),"0")+IFERROR(IF(X322="",0,X322),"0")</f>
        <v>0.10874999999999999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50</v>
      </c>
      <c r="W324" s="314">
        <f>IFERROR(SUM(W319:W322),"0")</f>
        <v>60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10</v>
      </c>
      <c r="W331" s="313">
        <f>IFERROR(IF(V331="",0,CEILING((V331/$H331),1)*$H331),"")</f>
        <v>15.6</v>
      </c>
      <c r="X331" s="36">
        <f>IFERROR(IF(W331=0,"",ROUNDUP(W331/H331,0)*0.02175),"")</f>
        <v>4.3499999999999997E-2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1.2820512820512822</v>
      </c>
      <c r="W335" s="314">
        <f>IFERROR(W331/H331,"0")+IFERROR(W332/H332,"0")+IFERROR(W333/H333,"0")+IFERROR(W334/H334,"0")</f>
        <v>2</v>
      </c>
      <c r="X335" s="314">
        <f>IFERROR(IF(X331="",0,X331),"0")+IFERROR(IF(X332="",0,X332),"0")+IFERROR(IF(X333="",0,X333),"0")+IFERROR(IF(X334="",0,X334),"0")</f>
        <v>4.3499999999999997E-2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10</v>
      </c>
      <c r="W336" s="314">
        <f>IFERROR(SUM(W331:W334),"0")</f>
        <v>15.6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67.5</v>
      </c>
      <c r="W345" s="313">
        <f>IFERROR(IF(V345="",0,CEILING((V345/$H345),1)*$H345),"")</f>
        <v>67.5</v>
      </c>
      <c r="X345" s="36">
        <f>IFERROR(IF(W345=0,"",ROUNDUP(W345/H345,0)*0.00753),"")</f>
        <v>0.18825</v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25</v>
      </c>
      <c r="W346" s="314">
        <f>IFERROR(W344/H344,"0")+IFERROR(W345/H345,"0")</f>
        <v>25</v>
      </c>
      <c r="X346" s="314">
        <f>IFERROR(IF(X344="",0,X344),"0")+IFERROR(IF(X345="",0,X345),"0")</f>
        <v>0.18825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67.5</v>
      </c>
      <c r="W347" s="314">
        <f>IFERROR(SUM(W344:W345),"0")</f>
        <v>67.5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100</v>
      </c>
      <c r="W349" s="313">
        <f t="shared" ref="W349:W361" si="15">IFERROR(IF(V349="",0,CEILING((V349/$H349),1)*$H349),"")</f>
        <v>100.80000000000001</v>
      </c>
      <c r="X349" s="36">
        <f>IFERROR(IF(W349=0,"",ROUNDUP(W349/H349,0)*0.00753),"")</f>
        <v>0.18071999999999999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100</v>
      </c>
      <c r="W351" s="313">
        <f t="shared" si="15"/>
        <v>100.80000000000001</v>
      </c>
      <c r="X351" s="36">
        <f>IFERROR(IF(W351=0,"",ROUNDUP(W351/H351,0)*0.00753),"")</f>
        <v>0.18071999999999999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112</v>
      </c>
      <c r="W352" s="313">
        <f t="shared" si="15"/>
        <v>112.56</v>
      </c>
      <c r="X352" s="36">
        <f>IFERROR(IF(W352=0,"",ROUNDUP(W352/H352,0)*0.00753),"")</f>
        <v>0.50451000000000001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87.5</v>
      </c>
      <c r="W354" s="313">
        <f t="shared" si="15"/>
        <v>88.2</v>
      </c>
      <c r="X354" s="36">
        <f t="shared" si="16"/>
        <v>0.21084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35</v>
      </c>
      <c r="W356" s="313">
        <f t="shared" si="15"/>
        <v>35.700000000000003</v>
      </c>
      <c r="X356" s="36">
        <f t="shared" si="16"/>
        <v>8.5339999999999999E-2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87.5</v>
      </c>
      <c r="W360" s="313">
        <f t="shared" si="15"/>
        <v>88.2</v>
      </c>
      <c r="X360" s="36">
        <f t="shared" si="16"/>
        <v>0.21084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214.28571428571428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216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1.3729699999999998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522</v>
      </c>
      <c r="W363" s="314">
        <f>IFERROR(SUM(W349:W361),"0")</f>
        <v>526.26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100</v>
      </c>
      <c r="W394" s="313">
        <f t="shared" ref="W394:W400" si="17">IFERROR(IF(V394="",0,CEILING((V394/$H394),1)*$H394),"")</f>
        <v>100.80000000000001</v>
      </c>
      <c r="X394" s="36">
        <f>IFERROR(IF(W394=0,"",ROUNDUP(W394/H394,0)*0.00753),"")</f>
        <v>0.18071999999999999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35</v>
      </c>
      <c r="W399" s="313">
        <f t="shared" si="17"/>
        <v>35.700000000000003</v>
      </c>
      <c r="X399" s="36">
        <f>IFERROR(IF(W399=0,"",ROUNDUP(W399/H399,0)*0.00502),"")</f>
        <v>8.5339999999999999E-2</v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40.476190476190474</v>
      </c>
      <c r="W401" s="314">
        <f>IFERROR(W394/H394,"0")+IFERROR(W395/H395,"0")+IFERROR(W396/H396,"0")+IFERROR(W397/H397,"0")+IFERROR(W398/H398,"0")+IFERROR(W399/H399,"0")+IFERROR(W400/H400,"0")</f>
        <v>41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0.26605999999999996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135</v>
      </c>
      <c r="W402" s="314">
        <f>IFERROR(SUM(W394:W400),"0")</f>
        <v>136.5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70</v>
      </c>
      <c r="W410" s="313">
        <f t="shared" ref="W410:W418" si="18">IFERROR(IF(V410="",0,CEILING((V410/$H410),1)*$H410),"")</f>
        <v>73.92</v>
      </c>
      <c r="X410" s="36">
        <f>IFERROR(IF(W410=0,"",ROUNDUP(W410/H410,0)*0.01196),"")</f>
        <v>0.16744000000000001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220</v>
      </c>
      <c r="W411" s="313">
        <f t="shared" si="18"/>
        <v>221.76000000000002</v>
      </c>
      <c r="X411" s="36">
        <f>IFERROR(IF(W411=0,"",ROUNDUP(W411/H411,0)*0.01196),"")</f>
        <v>0.50231999999999999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30</v>
      </c>
      <c r="W412" s="313">
        <f t="shared" si="18"/>
        <v>31.68</v>
      </c>
      <c r="X412" s="36">
        <f>IFERROR(IF(W412=0,"",ROUNDUP(W412/H412,0)*0.01196),"")</f>
        <v>7.1760000000000004E-2</v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200</v>
      </c>
      <c r="W413" s="313">
        <f t="shared" si="18"/>
        <v>200.64000000000001</v>
      </c>
      <c r="X413" s="36">
        <f>IFERROR(IF(W413=0,"",ROUNDUP(W413/H413,0)*0.01196),"")</f>
        <v>0.45448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18</v>
      </c>
      <c r="W414" s="313">
        <f t="shared" si="18"/>
        <v>18</v>
      </c>
      <c r="X414" s="36">
        <f>IFERROR(IF(W414=0,"",ROUNDUP(W414/H414,0)*0.00937),"")</f>
        <v>4.6850000000000003E-2</v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18</v>
      </c>
      <c r="W418" s="313">
        <f t="shared" si="18"/>
        <v>18</v>
      </c>
      <c r="X418" s="36">
        <f>IFERROR(IF(W418=0,"",ROUNDUP(W418/H418,0)*0.00937),"")</f>
        <v>4.6850000000000003E-2</v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108.48484848484847</v>
      </c>
      <c r="W419" s="314">
        <f>IFERROR(W410/H410,"0")+IFERROR(W411/H411,"0")+IFERROR(W412/H412,"0")+IFERROR(W413/H413,"0")+IFERROR(W414/H414,"0")+IFERROR(W415/H415,"0")+IFERROR(W416/H416,"0")+IFERROR(W417/H417,"0")+IFERROR(W418/H418,"0")</f>
        <v>110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1.2897000000000003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556</v>
      </c>
      <c r="W420" s="314">
        <f>IFERROR(SUM(W410:W418),"0")</f>
        <v>564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100</v>
      </c>
      <c r="W422" s="313">
        <f>IFERROR(IF(V422="",0,CEILING((V422/$H422),1)*$H422),"")</f>
        <v>100.32000000000001</v>
      </c>
      <c r="X422" s="36">
        <f>IFERROR(IF(W422=0,"",ROUNDUP(W422/H422,0)*0.01196),"")</f>
        <v>0.22724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18.939393939393938</v>
      </c>
      <c r="W424" s="314">
        <f>IFERROR(W422/H422,"0")+IFERROR(W423/H423,"0")</f>
        <v>19</v>
      </c>
      <c r="X424" s="314">
        <f>IFERROR(IF(X422="",0,X422),"0")+IFERROR(IF(X423="",0,X423),"0")</f>
        <v>0.22724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100</v>
      </c>
      <c r="W425" s="314">
        <f>IFERROR(SUM(W422:W423),"0")</f>
        <v>100.32000000000001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80</v>
      </c>
      <c r="W427" s="313">
        <f t="shared" ref="W427:W432" si="19">IFERROR(IF(V427="",0,CEILING((V427/$H427),1)*$H427),"")</f>
        <v>84.48</v>
      </c>
      <c r="X427" s="36">
        <f>IFERROR(IF(W427=0,"",ROUNDUP(W427/H427,0)*0.01196),"")</f>
        <v>0.19136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120</v>
      </c>
      <c r="W428" s="313">
        <f t="shared" si="19"/>
        <v>121.44000000000001</v>
      </c>
      <c r="X428" s="36">
        <f>IFERROR(IF(W428=0,"",ROUNDUP(W428/H428,0)*0.01196),"")</f>
        <v>0.27507999999999999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150</v>
      </c>
      <c r="W429" s="313">
        <f t="shared" si="19"/>
        <v>153.12</v>
      </c>
      <c r="X429" s="36">
        <f>IFERROR(IF(W429=0,"",ROUNDUP(W429/H429,0)*0.01196),"")</f>
        <v>0.34683999999999998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6</v>
      </c>
      <c r="W430" s="313">
        <f t="shared" si="19"/>
        <v>7.2</v>
      </c>
      <c r="X430" s="36">
        <f>IFERROR(IF(W430=0,"",ROUNDUP(W430/H430,0)*0.00937),"")</f>
        <v>1.874E-2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6</v>
      </c>
      <c r="W432" s="313">
        <f t="shared" si="19"/>
        <v>7.2</v>
      </c>
      <c r="X432" s="36">
        <f>IFERROR(IF(W432=0,"",ROUNDUP(W432/H432,0)*0.00937),"")</f>
        <v>1.874E-2</v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69.621212121212125</v>
      </c>
      <c r="W433" s="314">
        <f>IFERROR(W427/H427,"0")+IFERROR(W428/H428,"0")+IFERROR(W429/H429,"0")+IFERROR(W430/H430,"0")+IFERROR(W431/H431,"0")+IFERROR(W432/H432,"0")</f>
        <v>72</v>
      </c>
      <c r="X433" s="314">
        <f>IFERROR(IF(X427="",0,X427),"0")+IFERROR(IF(X428="",0,X428),"0")+IFERROR(IF(X429="",0,X429),"0")+IFERROR(IF(X430="",0,X430),"0")+IFERROR(IF(X431="",0,X431),"0")+IFERROR(IF(X432="",0,X432),"0")</f>
        <v>0.85075999999999996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362</v>
      </c>
      <c r="W434" s="314">
        <f>IFERROR(SUM(W427:W432),"0")</f>
        <v>373.44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30</v>
      </c>
      <c r="W444" s="313">
        <f>IFERROR(IF(V444="",0,CEILING((V444/$H444),1)*$H444),"")</f>
        <v>36</v>
      </c>
      <c r="X444" s="36">
        <f>IFERROR(IF(W444=0,"",ROUNDUP(W444/H444,0)*0.02175),"")</f>
        <v>6.5250000000000002E-2</v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2.5</v>
      </c>
      <c r="W445" s="314">
        <f>IFERROR(W443/H443,"0")+IFERROR(W444/H444,"0")</f>
        <v>3</v>
      </c>
      <c r="X445" s="314">
        <f>IFERROR(IF(X443="",0,X443),"0")+IFERROR(IF(X444="",0,X444),"0")</f>
        <v>6.5250000000000002E-2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30</v>
      </c>
      <c r="W446" s="314">
        <f>IFERROR(SUM(W443:W444),"0")</f>
        <v>36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300</v>
      </c>
      <c r="W464" s="313">
        <f>IFERROR(IF(V464="",0,CEILING((V464/$H464),1)*$H464),"")</f>
        <v>304.2</v>
      </c>
      <c r="X464" s="36">
        <f>IFERROR(IF(W464=0,"",ROUNDUP(W464/H464,0)*0.02175),"")</f>
        <v>0.84824999999999995</v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38.46153846153846</v>
      </c>
      <c r="W465" s="314">
        <f>IFERROR(W464/H464,"0")</f>
        <v>39</v>
      </c>
      <c r="X465" s="314">
        <f>IFERROR(IF(X464="",0,X464),"0")</f>
        <v>0.84824999999999995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300</v>
      </c>
      <c r="W466" s="314">
        <f>IFERROR(SUM(W464:W464),"0")</f>
        <v>304.2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17375.5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17536.89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18476.474864744727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18647.416000000001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33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34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19301.474864744727</v>
      </c>
      <c r="W470" s="314">
        <f>GrossWeightTotalR+PalletQtyTotalR*25</f>
        <v>19497.416000000001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3484.1440612276974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3510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37.776049999999998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145.80000000000001</v>
      </c>
      <c r="D477" s="46">
        <f>IFERROR(W55*1,"0")+IFERROR(W56*1,"0")+IFERROR(W57*1,"0")+IFERROR(W58*1,"0")</f>
        <v>617.40000000000009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2308.1</v>
      </c>
      <c r="F477" s="46">
        <f>IFERROR(W129*1,"0")+IFERROR(W130*1,"0")+IFERROR(W131*1,"0")</f>
        <v>1044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382.20000000000005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2158.5000000000005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1157.05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715.62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6824.4000000000005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75.599999999999994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593.76</v>
      </c>
      <c r="Q477" s="46">
        <f>IFERROR(W389*1,"0")+IFERROR(W390*1,"0")+IFERROR(W394*1,"0")+IFERROR(W395*1,"0")+IFERROR(W396*1,"0")+IFERROR(W397*1,"0")+IFERROR(W398*1,"0")+IFERROR(W399*1,"0")+IFERROR(W400*1,"0")+IFERROR(W404*1,"0")</f>
        <v>136.5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1037.7600000000002</v>
      </c>
      <c r="S477" s="46">
        <f>IFERROR(W443*1,"0")+IFERROR(W444*1,"0")+IFERROR(W448*1,"0")+IFERROR(W449*1,"0")+IFERROR(W453*1,"0")+IFERROR(W454*1,"0")+IFERROR(W458*1,"0")+IFERROR(W459*1,"0")</f>
        <v>36</v>
      </c>
      <c r="T477" s="46">
        <f>IFERROR(W464*1,"0")</f>
        <v>304.2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