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1,23\16,11,23 ЗПФ\"/>
    </mc:Choice>
  </mc:AlternateContent>
  <xr:revisionPtr revIDLastSave="0" documentId="13_ncr:1_{2CB9FD67-A989-48D1-B7EF-717F02A6AA6C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TDSheet!$A$3:$Z$43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7" i="1" l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6" i="1"/>
  <c r="Y7" i="1" l="1"/>
  <c r="Y8" i="1"/>
  <c r="Y9" i="1"/>
  <c r="Y12" i="1"/>
  <c r="Y13" i="1"/>
  <c r="Y17" i="1"/>
  <c r="Y26" i="1"/>
  <c r="Y29" i="1"/>
  <c r="Y32" i="1"/>
  <c r="Y35" i="1"/>
  <c r="Y36" i="1"/>
  <c r="Y37" i="1"/>
  <c r="Y38" i="1"/>
  <c r="F25" i="1" l="1"/>
  <c r="M25" i="1" s="1"/>
  <c r="F7" i="1"/>
  <c r="M7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6" i="1"/>
  <c r="M27" i="1"/>
  <c r="M28" i="1"/>
  <c r="M29" i="1"/>
  <c r="M30" i="1"/>
  <c r="M31" i="1"/>
  <c r="M32" i="1"/>
  <c r="M33" i="1"/>
  <c r="R33" i="1" s="1"/>
  <c r="M34" i="1"/>
  <c r="M35" i="1"/>
  <c r="M36" i="1"/>
  <c r="M37" i="1"/>
  <c r="M38" i="1"/>
  <c r="M39" i="1"/>
  <c r="M40" i="1"/>
  <c r="M41" i="1"/>
  <c r="R41" i="1" s="1"/>
  <c r="M42" i="1"/>
  <c r="M43" i="1"/>
  <c r="M6" i="1"/>
  <c r="G5" i="1"/>
  <c r="F5" i="1"/>
  <c r="X7" i="1"/>
  <c r="K7" i="1" s="1"/>
  <c r="X8" i="1"/>
  <c r="K8" i="1" s="1"/>
  <c r="X9" i="1"/>
  <c r="K9" i="1" s="1"/>
  <c r="X11" i="1"/>
  <c r="K11" i="1" s="1"/>
  <c r="K12" i="1"/>
  <c r="X13" i="1"/>
  <c r="K13" i="1" s="1"/>
  <c r="X14" i="1"/>
  <c r="K14" i="1" s="1"/>
  <c r="X15" i="1"/>
  <c r="K15" i="1" s="1"/>
  <c r="X17" i="1"/>
  <c r="K17" i="1" s="1"/>
  <c r="X18" i="1"/>
  <c r="K18" i="1" s="1"/>
  <c r="X19" i="1"/>
  <c r="K19" i="1" s="1"/>
  <c r="X20" i="1"/>
  <c r="K20" i="1" s="1"/>
  <c r="X21" i="1"/>
  <c r="K21" i="1" s="1"/>
  <c r="X22" i="1"/>
  <c r="K22" i="1" s="1"/>
  <c r="X23" i="1"/>
  <c r="K23" i="1" s="1"/>
  <c r="X24" i="1"/>
  <c r="K24" i="1" s="1"/>
  <c r="X25" i="1"/>
  <c r="K25" i="1" s="1"/>
  <c r="X26" i="1"/>
  <c r="K26" i="1" s="1"/>
  <c r="X27" i="1"/>
  <c r="K27" i="1" s="1"/>
  <c r="X28" i="1"/>
  <c r="K28" i="1" s="1"/>
  <c r="X29" i="1"/>
  <c r="K29" i="1" s="1"/>
  <c r="X30" i="1"/>
  <c r="K30" i="1" s="1"/>
  <c r="X31" i="1"/>
  <c r="K31" i="1" s="1"/>
  <c r="R31" i="1" s="1"/>
  <c r="X32" i="1"/>
  <c r="K32" i="1" s="1"/>
  <c r="R32" i="1" s="1"/>
  <c r="X33" i="1"/>
  <c r="X34" i="1"/>
  <c r="K34" i="1" s="1"/>
  <c r="R34" i="1" s="1"/>
  <c r="X35" i="1"/>
  <c r="K35" i="1" s="1"/>
  <c r="K36" i="1"/>
  <c r="R36" i="1" s="1"/>
  <c r="K37" i="1"/>
  <c r="K38" i="1"/>
  <c r="R38" i="1" s="1"/>
  <c r="X39" i="1"/>
  <c r="K39" i="1" s="1"/>
  <c r="X40" i="1"/>
  <c r="K40" i="1" s="1"/>
  <c r="R40" i="1" s="1"/>
  <c r="X41" i="1"/>
  <c r="X42" i="1"/>
  <c r="K42" i="1" s="1"/>
  <c r="R42" i="1" s="1"/>
  <c r="X43" i="1"/>
  <c r="K43" i="1" s="1"/>
  <c r="R43" i="1" s="1"/>
  <c r="X6" i="1"/>
  <c r="K6" i="1" s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6" i="1"/>
  <c r="H7" i="1"/>
  <c r="W7" i="1" s="1"/>
  <c r="H8" i="1"/>
  <c r="W8" i="1" s="1"/>
  <c r="H9" i="1"/>
  <c r="W10" i="1"/>
  <c r="H11" i="1"/>
  <c r="W12" i="1"/>
  <c r="H13" i="1"/>
  <c r="W13" i="1" s="1"/>
  <c r="H14" i="1"/>
  <c r="H15" i="1"/>
  <c r="W16" i="1"/>
  <c r="H17" i="1"/>
  <c r="W17" i="1" s="1"/>
  <c r="H18" i="1"/>
  <c r="H19" i="1"/>
  <c r="H20" i="1"/>
  <c r="H21" i="1"/>
  <c r="H22" i="1"/>
  <c r="H23" i="1"/>
  <c r="H24" i="1"/>
  <c r="H25" i="1"/>
  <c r="H26" i="1"/>
  <c r="H27" i="1"/>
  <c r="H28" i="1"/>
  <c r="H29" i="1"/>
  <c r="W29" i="1" s="1"/>
  <c r="H30" i="1"/>
  <c r="H31" i="1"/>
  <c r="H32" i="1"/>
  <c r="W32" i="1" s="1"/>
  <c r="H33" i="1"/>
  <c r="W33" i="1" s="1"/>
  <c r="H34" i="1"/>
  <c r="H35" i="1"/>
  <c r="W35" i="1" s="1"/>
  <c r="W36" i="1"/>
  <c r="W37" i="1"/>
  <c r="W38" i="1"/>
  <c r="H39" i="1"/>
  <c r="H40" i="1"/>
  <c r="H41" i="1"/>
  <c r="H42" i="1"/>
  <c r="W42" i="1" s="1"/>
  <c r="H43" i="1"/>
  <c r="W43" i="1" s="1"/>
  <c r="H6" i="1"/>
  <c r="C7" i="1"/>
  <c r="C17" i="1"/>
  <c r="C21" i="1"/>
  <c r="C22" i="1"/>
  <c r="C25" i="1"/>
  <c r="C27" i="1"/>
  <c r="C28" i="1"/>
  <c r="C39" i="1"/>
  <c r="C40" i="1"/>
  <c r="C6" i="1"/>
  <c r="Z5" i="1"/>
  <c r="O5" i="1"/>
  <c r="L5" i="1"/>
  <c r="J5" i="1"/>
  <c r="I5" i="1"/>
  <c r="K16" i="1" l="1"/>
  <c r="Q16" i="1" s="1"/>
  <c r="Y16" i="1"/>
  <c r="K10" i="1"/>
  <c r="R10" i="1" s="1"/>
  <c r="Y10" i="1"/>
  <c r="Y5" i="1" s="1"/>
  <c r="W6" i="1"/>
  <c r="W11" i="1"/>
  <c r="W23" i="1"/>
  <c r="Q23" i="1"/>
  <c r="R30" i="1"/>
  <c r="R39" i="1"/>
  <c r="R37" i="1"/>
  <c r="Q37" i="1"/>
  <c r="R35" i="1"/>
  <c r="Q35" i="1"/>
  <c r="R7" i="1"/>
  <c r="Q7" i="1"/>
  <c r="S5" i="1"/>
  <c r="R29" i="1"/>
  <c r="Q29" i="1"/>
  <c r="R27" i="1"/>
  <c r="R25" i="1"/>
  <c r="R23" i="1"/>
  <c r="R21" i="1"/>
  <c r="R19" i="1"/>
  <c r="R17" i="1"/>
  <c r="Q17" i="1"/>
  <c r="R15" i="1"/>
  <c r="R13" i="1"/>
  <c r="Q13" i="1"/>
  <c r="R11" i="1"/>
  <c r="R9" i="1"/>
  <c r="R28" i="1"/>
  <c r="R24" i="1"/>
  <c r="R20" i="1"/>
  <c r="R16" i="1"/>
  <c r="R12" i="1"/>
  <c r="Q12" i="1"/>
  <c r="R8" i="1"/>
  <c r="Q8" i="1"/>
  <c r="Q43" i="1"/>
  <c r="Q33" i="1"/>
  <c r="K5" i="1"/>
  <c r="R26" i="1"/>
  <c r="R22" i="1"/>
  <c r="R18" i="1"/>
  <c r="R14" i="1"/>
  <c r="Q10" i="1"/>
  <c r="R6" i="1"/>
  <c r="Q42" i="1"/>
  <c r="Q38" i="1"/>
  <c r="Q36" i="1"/>
  <c r="Q32" i="1"/>
  <c r="T5" i="1"/>
  <c r="U5" i="1"/>
  <c r="M5" i="1"/>
  <c r="Q41" i="1" l="1"/>
  <c r="W41" i="1"/>
  <c r="Q18" i="1"/>
  <c r="W18" i="1"/>
  <c r="Q30" i="1"/>
  <c r="W30" i="1"/>
  <c r="Q9" i="1"/>
  <c r="W9" i="1"/>
  <c r="Q15" i="1"/>
  <c r="W15" i="1"/>
  <c r="Q31" i="1"/>
  <c r="W31" i="1"/>
  <c r="Q24" i="1"/>
  <c r="W24" i="1"/>
  <c r="Q34" i="1"/>
  <c r="W34" i="1"/>
  <c r="Q28" i="1"/>
  <c r="W28" i="1"/>
  <c r="Q14" i="1"/>
  <c r="W14" i="1"/>
  <c r="Q26" i="1"/>
  <c r="W26" i="1"/>
  <c r="Q11" i="1"/>
  <c r="Q19" i="1"/>
  <c r="W19" i="1"/>
  <c r="Q25" i="1"/>
  <c r="W25" i="1"/>
  <c r="Q39" i="1"/>
  <c r="W39" i="1"/>
  <c r="Q20" i="1"/>
  <c r="W20" i="1"/>
  <c r="Q21" i="1"/>
  <c r="W21" i="1"/>
  <c r="Q22" i="1"/>
  <c r="W22" i="1"/>
  <c r="Q27" i="1"/>
  <c r="W27" i="1"/>
  <c r="Q40" i="1"/>
  <c r="W40" i="1"/>
  <c r="N5" i="1"/>
  <c r="Q6" i="1"/>
  <c r="W5" i="1" l="1"/>
</calcChain>
</file>

<file path=xl/sharedStrings.xml><?xml version="1.0" encoding="utf-8"?>
<sst xmlns="http://schemas.openxmlformats.org/spreadsheetml/2006/main" count="108" uniqueCount="67">
  <si>
    <t>Период: 09.11.2023 - 16.11.2023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</si>
  <si>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</si>
  <si>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</si>
  <si>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</si>
  <si>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</si>
  <si>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</si>
  <si>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</si>
  <si>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</si>
  <si>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</si>
  <si>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</si>
  <si>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</si>
  <si>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</si>
  <si>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</si>
  <si>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Жар-ладушки с клубникой и вишней. Жареные с начинкой.ВЕС  ПОКОМ</t>
  </si>
  <si>
    <t>кг</t>
  </si>
  <si>
    <t>ЖАР-мени ТМ Зареченские ТС Зареченские продукты.   Поком</t>
  </si>
  <si>
    <t>Круггетсы с сырным соусом Хорека Весовые Пакет 3 кг Горячая штучка  Поком</t>
  </si>
  <si>
    <t>Круггетсы сочные ТМ Горячая штучка ТС Круггетсы 0,25 кг зам  ПОКОМ</t>
  </si>
  <si>
    <t>Круггетсы сочные Хорека Весовые Пакет 3 кг Горячая штучка  Поком</t>
  </si>
  <si>
    <t>Мини-сосиски в тесте "Фрайпики" 1,8кг ВЕС,  ПОКОМ</t>
  </si>
  <si>
    <t>Мини-сосиски в тесте "Фрайпики" 3,7кг ВЕС, ТМ Зареченские  ПОКОМ</t>
  </si>
  <si>
    <t>Наггетсы из печи 0,25кг ТМ Вязанка ТС Няняггетсы Сливушки замор.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</si>
  <si>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</si>
  <si>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</si>
  <si>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</si>
  <si>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ТМ Зареченские ТС Зареченские продукты.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</si>
  <si>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</si>
  <si>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</si>
  <si>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</si>
  <si>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</si>
  <si>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</si>
  <si>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</si>
  <si>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</si>
  <si>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</si>
  <si>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</si>
  <si>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</si>
  <si>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</si>
  <si>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</si>
  <si>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Сосиски Оригинальные заморож. ТМ Стародворье в вак 0,33 кг  Поком</t>
  </si>
  <si>
    <t>Хотстеры ТМ Горячая штучка ТС Хотстеры 0,25 кг зам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</si>
  <si>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</si>
  <si>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</si>
  <si>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</si>
  <si>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с мясом Базовый ассортимент Фикс.вес 0,48 Лоток Горячая штучка ХХЛ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</si>
  <si>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</si>
  <si>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</si>
  <si>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ТМ Зареченские ТС Зареченские продукты. 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</si>
  <si>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</si>
  <si>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</si>
  <si>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</si>
  <si>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</si>
  <si>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</si>
  <si>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</si>
  <si>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</si>
  <si>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</si>
  <si>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26,10</t>
  </si>
  <si>
    <t>ср 02,11</t>
  </si>
  <si>
    <t>коментарий</t>
  </si>
  <si>
    <t>вес</t>
  </si>
  <si>
    <t>заказ кор.</t>
  </si>
  <si>
    <t>ВЕС</t>
  </si>
  <si>
    <t>от филиала</t>
  </si>
  <si>
    <t>комментарий филиала</t>
  </si>
  <si>
    <t>крат кор</t>
  </si>
  <si>
    <t>ср 09,11</t>
  </si>
  <si>
    <t>АКЦИИ</t>
  </si>
  <si>
    <t>Фрай-пицца с ветчиной и грибами 3,0 кг. ВЕС.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</si>
</sst>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5" fontId="0" fillId="0" borderId="0" xfId="0" applyNumberFormat="1"/>
    <xf numFmtId="164" fontId="4" fillId="0" borderId="0" xfId="0" applyNumberFormat="1" applyFont="1" applyAlignment="1">
      <alignment wrapText="1"/>
    </xf>
    <xf numFmtId="164" fontId="5" fillId="6" borderId="2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165" fontId="5" fillId="6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0" borderId="3" xfId="0" applyNumberFormat="1" applyBorder="1" applyAlignment="1"/>
    <xf numFmtId="164" fontId="6" fillId="2" borderId="1" xfId="0" applyNumberFormat="1" applyFon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164" fontId="0" fillId="0" borderId="1" xfId="0" applyNumberFormat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left" vertical="top"/>
    </xf>
    <xf numFmtId="164" fontId="0" fillId="8" borderId="0" xfId="0" applyNumberFormat="1" applyFill="1" applyAlignment="1"/>
    <xf numFmtId="164" fontId="0" fillId="4" borderId="3" xfId="0" applyNumberFormat="1" applyFill="1" applyBorder="1" applyAlignment="1"/>
    <xf numFmtId="164" fontId="7" fillId="4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09,11,23%20&#1047;&#1055;&#1060;/&#1076;&#1074;%2009,11,23%20&#1073;&#1088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1"/>
    </sheetNames>
    <sheetDataSet>
      <sheetData sheetId="0">
        <row r="1">
          <cell r="A1" t="str">
            <v>Период: 02.11.2023 - 09.11.2023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J3" t="str">
            <v>крат</v>
          </cell>
          <cell r="K3" t="str">
            <v>заяв</v>
          </cell>
          <cell r="L3" t="str">
            <v>раз</v>
          </cell>
          <cell r="M3" t="str">
            <v>заказ</v>
          </cell>
          <cell r="N3" t="str">
            <v>заказ</v>
          </cell>
          <cell r="O3" t="str">
            <v>ср</v>
          </cell>
          <cell r="P3" t="str">
            <v>заказ</v>
          </cell>
          <cell r="Q3" t="str">
            <v xml:space="preserve">ЗАКАЗ </v>
          </cell>
          <cell r="S3" t="str">
            <v>кон ост</v>
          </cell>
          <cell r="T3" t="str">
            <v>ост без заказа</v>
          </cell>
          <cell r="U3" t="str">
            <v>ср 19,10</v>
          </cell>
          <cell r="V3" t="str">
            <v>ср 26,10</v>
          </cell>
          <cell r="W3" t="str">
            <v>ср 02,11</v>
          </cell>
          <cell r="X3" t="str">
            <v>коментарий</v>
          </cell>
          <cell r="Y3" t="str">
            <v>вес</v>
          </cell>
          <cell r="AA3" t="str">
            <v>заказ кор.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H4" t="str">
            <v>МКД</v>
          </cell>
          <cell r="I4" t="str">
            <v>Остаток</v>
          </cell>
          <cell r="Q4" t="str">
            <v>от филиала</v>
          </cell>
          <cell r="R4" t="str">
            <v>комментарий филиала</v>
          </cell>
        </row>
        <row r="5">
          <cell r="F5">
            <v>7862.5</v>
          </cell>
          <cell r="G5">
            <v>16387.8</v>
          </cell>
          <cell r="H5">
            <v>226</v>
          </cell>
          <cell r="I5">
            <v>16116.8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1572.5000000000002</v>
          </cell>
          <cell r="P5">
            <v>9924.84</v>
          </cell>
          <cell r="Q5">
            <v>0</v>
          </cell>
          <cell r="U5">
            <v>1568.9399999999998</v>
          </cell>
          <cell r="V5">
            <v>1620.22</v>
          </cell>
          <cell r="W5">
            <v>1383.3199999999997</v>
          </cell>
          <cell r="Y5">
            <v>6771.0700000000006</v>
          </cell>
          <cell r="Z5" t="str">
            <v>крат кор</v>
          </cell>
          <cell r="AA5">
            <v>1469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 t="str">
            <v>Нояб</v>
          </cell>
          <cell r="D6">
            <v>524</v>
          </cell>
          <cell r="E6">
            <v>756</v>
          </cell>
          <cell r="F6">
            <v>295</v>
          </cell>
          <cell r="G6">
            <v>876</v>
          </cell>
          <cell r="I6">
            <v>876</v>
          </cell>
          <cell r="J6">
            <v>0.3</v>
          </cell>
          <cell r="O6">
            <v>59</v>
          </cell>
          <cell r="S6">
            <v>14.847457627118644</v>
          </cell>
          <cell r="T6">
            <v>14.847457627118644</v>
          </cell>
          <cell r="U6">
            <v>75.8</v>
          </cell>
          <cell r="V6">
            <v>56.2</v>
          </cell>
          <cell r="W6">
            <v>89</v>
          </cell>
          <cell r="Y6">
            <v>0</v>
          </cell>
          <cell r="Z6">
            <v>12</v>
          </cell>
          <cell r="AA6">
            <v>0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 t="str">
            <v>Нояб</v>
          </cell>
          <cell r="D7">
            <v>798</v>
          </cell>
          <cell r="F7">
            <v>455</v>
          </cell>
          <cell r="G7">
            <v>381</v>
          </cell>
          <cell r="I7">
            <v>289</v>
          </cell>
          <cell r="J7">
            <v>0.3</v>
          </cell>
          <cell r="O7">
            <v>91</v>
          </cell>
          <cell r="P7">
            <v>900</v>
          </cell>
          <cell r="S7">
            <v>13.065934065934066</v>
          </cell>
          <cell r="T7">
            <v>3.1758241758241756</v>
          </cell>
          <cell r="U7">
            <v>56.6</v>
          </cell>
          <cell r="V7">
            <v>66.599999999999994</v>
          </cell>
          <cell r="W7">
            <v>34.4</v>
          </cell>
          <cell r="Y7">
            <v>270</v>
          </cell>
          <cell r="Z7">
            <v>12</v>
          </cell>
          <cell r="AA7">
            <v>75</v>
          </cell>
        </row>
        <row r="8">
          <cell r="A8" t="str">
            <v>Жар-ладушки с клубникой и вишней. Жареные с начинкой.ВЕС  ПОКОМ</v>
          </cell>
          <cell r="B8" t="str">
            <v>кг</v>
          </cell>
          <cell r="D8">
            <v>25.9</v>
          </cell>
          <cell r="F8">
            <v>3.7</v>
          </cell>
          <cell r="G8">
            <v>18.5</v>
          </cell>
          <cell r="I8">
            <v>18.5</v>
          </cell>
          <cell r="J8">
            <v>1</v>
          </cell>
          <cell r="O8">
            <v>0.74</v>
          </cell>
          <cell r="S8">
            <v>25</v>
          </cell>
          <cell r="T8">
            <v>25</v>
          </cell>
          <cell r="U8">
            <v>0.74</v>
          </cell>
          <cell r="V8">
            <v>3.7</v>
          </cell>
          <cell r="W8">
            <v>2.96</v>
          </cell>
          <cell r="Y8">
            <v>0</v>
          </cell>
          <cell r="Z8">
            <v>3.7</v>
          </cell>
          <cell r="AA8">
            <v>0</v>
          </cell>
        </row>
        <row r="9">
          <cell r="A9" t="str">
            <v>ЖАР-мени ТМ Зареченские ТС Зареченские продукты.   Поком</v>
          </cell>
          <cell r="B9" t="str">
            <v>кг</v>
          </cell>
          <cell r="D9">
            <v>500.5</v>
          </cell>
          <cell r="F9">
            <v>293.39999999999998</v>
          </cell>
          <cell r="G9">
            <v>196.1</v>
          </cell>
          <cell r="I9">
            <v>196.1</v>
          </cell>
          <cell r="J9">
            <v>1</v>
          </cell>
          <cell r="O9">
            <v>58.679999999999993</v>
          </cell>
          <cell r="P9">
            <v>550</v>
          </cell>
          <cell r="S9">
            <v>12.714723926380371</v>
          </cell>
          <cell r="T9">
            <v>3.3418541240627135</v>
          </cell>
          <cell r="U9">
            <v>0</v>
          </cell>
          <cell r="V9">
            <v>50.6</v>
          </cell>
          <cell r="W9">
            <v>2.1</v>
          </cell>
          <cell r="Y9">
            <v>550</v>
          </cell>
          <cell r="Z9">
            <v>5.5</v>
          </cell>
          <cell r="AA9">
            <v>100</v>
          </cell>
        </row>
        <row r="10">
          <cell r="A10" t="str">
            <v>Круггетсы с сырным соусом Хорека Весовые Пакет 3 кг Горячая штучка  Поком</v>
          </cell>
          <cell r="B10" t="str">
            <v>кг</v>
          </cell>
          <cell r="E10">
            <v>9</v>
          </cell>
          <cell r="G10">
            <v>9</v>
          </cell>
          <cell r="H10">
            <v>9</v>
          </cell>
          <cell r="I10">
            <v>0</v>
          </cell>
          <cell r="J10">
            <v>0</v>
          </cell>
          <cell r="O10">
            <v>0</v>
          </cell>
          <cell r="S10" t="e">
            <v>#DIV/0!</v>
          </cell>
          <cell r="T10" t="e">
            <v>#DIV/0!</v>
          </cell>
          <cell r="U10">
            <v>0</v>
          </cell>
          <cell r="V10">
            <v>0</v>
          </cell>
          <cell r="W10">
            <v>0</v>
          </cell>
          <cell r="Y10">
            <v>0</v>
          </cell>
          <cell r="Z10">
            <v>0</v>
          </cell>
          <cell r="AA10">
            <v>0</v>
          </cell>
        </row>
        <row r="11">
          <cell r="A11" t="str">
            <v>Круггетсы сочные ТМ Горячая штучка ТС Круггетсы 0,25 кг зам  ПОКОМ</v>
          </cell>
          <cell r="B11" t="str">
            <v>шт</v>
          </cell>
          <cell r="D11">
            <v>711</v>
          </cell>
          <cell r="F11">
            <v>204</v>
          </cell>
          <cell r="G11">
            <v>465</v>
          </cell>
          <cell r="I11">
            <v>465</v>
          </cell>
          <cell r="J11">
            <v>0.25</v>
          </cell>
          <cell r="O11">
            <v>40.799999999999997</v>
          </cell>
          <cell r="P11">
            <v>120</v>
          </cell>
          <cell r="S11">
            <v>14.338235294117649</v>
          </cell>
          <cell r="T11">
            <v>11.397058823529413</v>
          </cell>
          <cell r="U11">
            <v>59.4</v>
          </cell>
          <cell r="V11">
            <v>53.8</v>
          </cell>
          <cell r="W11">
            <v>34.4</v>
          </cell>
          <cell r="Y11">
            <v>30</v>
          </cell>
          <cell r="Z11">
            <v>12</v>
          </cell>
          <cell r="AA11">
            <v>10</v>
          </cell>
        </row>
        <row r="12">
          <cell r="A12" t="str">
            <v>Круггетсы сочные Хорека Весовые Пакет 3 кг Горячая штучка  Поком</v>
          </cell>
          <cell r="B12" t="str">
            <v>кг</v>
          </cell>
          <cell r="E12">
            <v>9</v>
          </cell>
          <cell r="G12">
            <v>9</v>
          </cell>
          <cell r="H12">
            <v>9</v>
          </cell>
          <cell r="I12">
            <v>0</v>
          </cell>
          <cell r="J12">
            <v>0</v>
          </cell>
          <cell r="O12">
            <v>0</v>
          </cell>
          <cell r="S12" t="e">
            <v>#DIV/0!</v>
          </cell>
          <cell r="T12" t="e">
            <v>#DIV/0!</v>
          </cell>
          <cell r="U12">
            <v>0</v>
          </cell>
          <cell r="V12">
            <v>0</v>
          </cell>
          <cell r="W12">
            <v>0</v>
          </cell>
          <cell r="Y12">
            <v>0</v>
          </cell>
          <cell r="Z12">
            <v>0</v>
          </cell>
          <cell r="AA12">
            <v>0</v>
          </cell>
        </row>
        <row r="13">
          <cell r="A13" t="str">
            <v>Мини-сосиски в тесте "Фрайпики" 1,8кг ВЕС,  ПОКОМ</v>
          </cell>
          <cell r="B13" t="str">
            <v>кг</v>
          </cell>
          <cell r="D13">
            <v>8.9</v>
          </cell>
          <cell r="E13">
            <v>70.2</v>
          </cell>
          <cell r="G13">
            <v>70.2</v>
          </cell>
          <cell r="I13">
            <v>70.2</v>
          </cell>
          <cell r="J13">
            <v>1</v>
          </cell>
          <cell r="O13">
            <v>0</v>
          </cell>
          <cell r="S13" t="e">
            <v>#DIV/0!</v>
          </cell>
          <cell r="T13" t="e">
            <v>#DIV/0!</v>
          </cell>
          <cell r="U13">
            <v>2.16</v>
          </cell>
          <cell r="V13">
            <v>0.36</v>
          </cell>
          <cell r="W13">
            <v>7.58</v>
          </cell>
          <cell r="Y13">
            <v>0</v>
          </cell>
          <cell r="Z13">
            <v>1.8</v>
          </cell>
          <cell r="AA13">
            <v>0</v>
          </cell>
        </row>
        <row r="14">
          <cell r="A14" t="str">
            <v>Мини-сосиски в тесте "Фрайпики" 3,7кг ВЕС,  ПОКОМ</v>
          </cell>
          <cell r="B14" t="str">
            <v>кг</v>
          </cell>
          <cell r="D14">
            <v>3.8</v>
          </cell>
          <cell r="I14">
            <v>0</v>
          </cell>
          <cell r="J14">
            <v>0</v>
          </cell>
          <cell r="O14">
            <v>0</v>
          </cell>
          <cell r="S14" t="e">
            <v>#DIV/0!</v>
          </cell>
          <cell r="T14" t="e">
            <v>#DIV/0!</v>
          </cell>
          <cell r="U14">
            <v>37.72</v>
          </cell>
          <cell r="V14">
            <v>35.519999999999996</v>
          </cell>
          <cell r="W14">
            <v>11.1</v>
          </cell>
          <cell r="X14" t="str">
            <v>устар.</v>
          </cell>
          <cell r="Y14">
            <v>0</v>
          </cell>
          <cell r="Z14">
            <v>0</v>
          </cell>
          <cell r="AA14">
            <v>0</v>
          </cell>
        </row>
        <row r="15">
          <cell r="A15" t="str">
            <v>Мини-сосиски в тесте "Фрайпики" 3,7кг ВЕС, ТМ Зареченские  ПОКОМ</v>
          </cell>
          <cell r="B15" t="str">
            <v>кг</v>
          </cell>
          <cell r="D15">
            <v>351.5</v>
          </cell>
          <cell r="E15">
            <v>99.9</v>
          </cell>
          <cell r="F15">
            <v>162.80000000000001</v>
          </cell>
          <cell r="G15">
            <v>281.2</v>
          </cell>
          <cell r="I15">
            <v>281.2</v>
          </cell>
          <cell r="J15">
            <v>1</v>
          </cell>
          <cell r="O15">
            <v>32.56</v>
          </cell>
          <cell r="P15">
            <v>174.64000000000004</v>
          </cell>
          <cell r="S15">
            <v>14</v>
          </cell>
          <cell r="T15">
            <v>8.6363636363636349</v>
          </cell>
          <cell r="U15">
            <v>37.72</v>
          </cell>
          <cell r="V15">
            <v>35.519999999999996</v>
          </cell>
          <cell r="W15">
            <v>11.1</v>
          </cell>
          <cell r="Y15">
            <v>174.64000000000004</v>
          </cell>
          <cell r="Z15">
            <v>3.7</v>
          </cell>
          <cell r="AA15">
            <v>47</v>
          </cell>
        </row>
        <row r="16">
          <cell r="A16" t="str">
            <v>Наггетсы из печи 0,25кг ТМ Вязанка ТС Няняггетсы Сливушки замор.  ПОКОМ</v>
          </cell>
          <cell r="B16" t="str">
            <v>шт</v>
          </cell>
          <cell r="D16">
            <v>866</v>
          </cell>
          <cell r="E16">
            <v>156</v>
          </cell>
          <cell r="F16">
            <v>365</v>
          </cell>
          <cell r="G16">
            <v>551</v>
          </cell>
          <cell r="I16">
            <v>551</v>
          </cell>
          <cell r="J16">
            <v>0.25</v>
          </cell>
          <cell r="O16">
            <v>73</v>
          </cell>
          <cell r="P16">
            <v>500</v>
          </cell>
          <cell r="S16">
            <v>14.397260273972602</v>
          </cell>
          <cell r="T16">
            <v>7.5479452054794525</v>
          </cell>
          <cell r="U16">
            <v>60.6</v>
          </cell>
          <cell r="V16">
            <v>70.599999999999994</v>
          </cell>
          <cell r="W16">
            <v>66.400000000000006</v>
          </cell>
          <cell r="Y16">
            <v>125</v>
          </cell>
          <cell r="Z16">
            <v>12</v>
          </cell>
          <cell r="AA16">
            <v>42</v>
          </cell>
        </row>
        <row r="17">
          <cell r="A17" t="str">
            <v>Наггетсы Нагетосы Сочная курочка в хруст панир со сметаной и зеленью ТМ Горячая штучка 0,25 ПОКОМ</v>
          </cell>
          <cell r="B17" t="str">
            <v>шт</v>
          </cell>
          <cell r="E17">
            <v>72</v>
          </cell>
          <cell r="G17">
            <v>72</v>
          </cell>
          <cell r="H17">
            <v>72</v>
          </cell>
          <cell r="I17">
            <v>0</v>
          </cell>
          <cell r="J17">
            <v>0</v>
          </cell>
          <cell r="O17">
            <v>0</v>
          </cell>
          <cell r="S17" t="e">
            <v>#DIV/0!</v>
          </cell>
          <cell r="T17" t="e">
            <v>#DIV/0!</v>
          </cell>
          <cell r="U17">
            <v>0</v>
          </cell>
          <cell r="V17">
            <v>0</v>
          </cell>
          <cell r="W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A18" t="str">
            <v>Наггетсы Нагетосы Сочная курочка ТМ Горячая штучка 0,25 кг зам  ПОКОМ</v>
          </cell>
          <cell r="B18" t="str">
            <v>шт</v>
          </cell>
          <cell r="C18" t="str">
            <v>Нояб</v>
          </cell>
          <cell r="D18">
            <v>498</v>
          </cell>
          <cell r="F18">
            <v>288</v>
          </cell>
          <cell r="G18">
            <v>207</v>
          </cell>
          <cell r="I18">
            <v>207</v>
          </cell>
          <cell r="J18">
            <v>0.25</v>
          </cell>
          <cell r="O18">
            <v>57.6</v>
          </cell>
          <cell r="P18">
            <v>580</v>
          </cell>
          <cell r="S18">
            <v>13.663194444444445</v>
          </cell>
          <cell r="T18">
            <v>3.59375</v>
          </cell>
          <cell r="U18">
            <v>30</v>
          </cell>
          <cell r="V18">
            <v>39.799999999999997</v>
          </cell>
          <cell r="W18">
            <v>34.6</v>
          </cell>
          <cell r="Y18">
            <v>145</v>
          </cell>
          <cell r="Z18">
            <v>6</v>
          </cell>
          <cell r="AA18">
            <v>97</v>
          </cell>
        </row>
        <row r="19">
          <cell r="A19" t="str">
            <v>Наггетсы с индейкой 0,25кг ТМ Вязанка ТС Няняггетсы Сливушки НД2 замор.  ПОКОМ</v>
          </cell>
          <cell r="B19" t="str">
            <v>шт</v>
          </cell>
          <cell r="D19">
            <v>784</v>
          </cell>
          <cell r="F19">
            <v>336</v>
          </cell>
          <cell r="G19">
            <v>363</v>
          </cell>
          <cell r="I19">
            <v>363</v>
          </cell>
          <cell r="J19">
            <v>0.25</v>
          </cell>
          <cell r="O19">
            <v>67.2</v>
          </cell>
          <cell r="P19">
            <v>600</v>
          </cell>
          <cell r="S19">
            <v>14.330357142857142</v>
          </cell>
          <cell r="T19">
            <v>5.4017857142857144</v>
          </cell>
          <cell r="U19">
            <v>59.4</v>
          </cell>
          <cell r="V19">
            <v>59</v>
          </cell>
          <cell r="W19">
            <v>52.6</v>
          </cell>
          <cell r="Y19">
            <v>150</v>
          </cell>
          <cell r="Z19">
            <v>12</v>
          </cell>
          <cell r="AA19">
            <v>50</v>
          </cell>
        </row>
        <row r="20">
          <cell r="A20" t="str">
            <v>Наггетсы Хрустящие ТМ Зареченские ТС Зареченские продукты. Поком</v>
          </cell>
          <cell r="B20" t="str">
            <v>кг</v>
          </cell>
          <cell r="D20">
            <v>402</v>
          </cell>
          <cell r="F20">
            <v>198</v>
          </cell>
          <cell r="G20">
            <v>204</v>
          </cell>
          <cell r="I20">
            <v>204</v>
          </cell>
          <cell r="J20">
            <v>1</v>
          </cell>
          <cell r="O20">
            <v>39.6</v>
          </cell>
          <cell r="P20">
            <v>400</v>
          </cell>
          <cell r="S20">
            <v>15.252525252525253</v>
          </cell>
          <cell r="T20">
            <v>5.1515151515151514</v>
          </cell>
          <cell r="U20">
            <v>0</v>
          </cell>
          <cell r="V20">
            <v>0</v>
          </cell>
          <cell r="W20">
            <v>0</v>
          </cell>
          <cell r="Y20">
            <v>400</v>
          </cell>
          <cell r="Z20">
            <v>6</v>
          </cell>
          <cell r="AA20">
            <v>67</v>
          </cell>
        </row>
        <row r="21">
          <cell r="A21" t="str">
            <v>Пельмени Grandmeni со сливочным маслом Горячая штучка 0,75 кг ПОКОМ</v>
          </cell>
          <cell r="B21" t="str">
            <v>шт</v>
          </cell>
          <cell r="D21">
            <v>212</v>
          </cell>
          <cell r="F21">
            <v>43</v>
          </cell>
          <cell r="G21">
            <v>161</v>
          </cell>
          <cell r="I21">
            <v>161</v>
          </cell>
          <cell r="J21">
            <v>0.75</v>
          </cell>
          <cell r="O21">
            <v>8.6</v>
          </cell>
          <cell r="S21">
            <v>18.720930232558139</v>
          </cell>
          <cell r="T21">
            <v>18.720930232558139</v>
          </cell>
          <cell r="U21">
            <v>14.4</v>
          </cell>
          <cell r="V21">
            <v>16.2</v>
          </cell>
          <cell r="W21">
            <v>12.8</v>
          </cell>
          <cell r="Y21">
            <v>0</v>
          </cell>
          <cell r="Z21">
            <v>8</v>
          </cell>
          <cell r="AA21">
            <v>0</v>
          </cell>
        </row>
        <row r="22">
          <cell r="A22" t="str">
            <v>Пельмени Бигбули с мясом, Горячая штучка 0,9кг  ПОКОМ</v>
          </cell>
          <cell r="B22" t="str">
            <v>шт</v>
          </cell>
          <cell r="C22" t="str">
            <v>Нояб</v>
          </cell>
          <cell r="D22">
            <v>555</v>
          </cell>
          <cell r="E22">
            <v>64</v>
          </cell>
          <cell r="F22">
            <v>103</v>
          </cell>
          <cell r="G22">
            <v>488</v>
          </cell>
          <cell r="I22">
            <v>488</v>
          </cell>
          <cell r="J22">
            <v>0.9</v>
          </cell>
          <cell r="O22">
            <v>20.6</v>
          </cell>
          <cell r="S22">
            <v>23.689320388349515</v>
          </cell>
          <cell r="T22">
            <v>23.689320388349515</v>
          </cell>
          <cell r="U22">
            <v>23.4</v>
          </cell>
          <cell r="V22">
            <v>41.8</v>
          </cell>
          <cell r="W22">
            <v>42.2</v>
          </cell>
          <cell r="Y22">
            <v>0</v>
          </cell>
          <cell r="Z22">
            <v>8</v>
          </cell>
          <cell r="AA22">
            <v>0</v>
          </cell>
        </row>
        <row r="23">
          <cell r="A23" t="str">
            <v>Пельмени Бульмени с говядиной и свининой Горячая шт. 0,9 кг  ПОКОМ</v>
          </cell>
          <cell r="B23" t="str">
            <v>шт</v>
          </cell>
          <cell r="C23" t="str">
            <v>Нояб</v>
          </cell>
          <cell r="D23">
            <v>798</v>
          </cell>
          <cell r="E23">
            <v>504</v>
          </cell>
          <cell r="F23">
            <v>389</v>
          </cell>
          <cell r="G23">
            <v>834</v>
          </cell>
          <cell r="I23">
            <v>834</v>
          </cell>
          <cell r="J23">
            <v>0.9</v>
          </cell>
          <cell r="O23">
            <v>77.8</v>
          </cell>
          <cell r="P23">
            <v>300</v>
          </cell>
          <cell r="S23">
            <v>14.575835475578407</v>
          </cell>
          <cell r="T23">
            <v>10.719794344473009</v>
          </cell>
          <cell r="U23">
            <v>75</v>
          </cell>
          <cell r="V23">
            <v>77.8</v>
          </cell>
          <cell r="W23">
            <v>91</v>
          </cell>
          <cell r="Y23">
            <v>270</v>
          </cell>
          <cell r="Z23">
            <v>8</v>
          </cell>
          <cell r="AA23">
            <v>38</v>
          </cell>
        </row>
        <row r="24">
          <cell r="A24" t="str">
            <v>Пельмени Бульмени с говядиной и свининой Горячая штучка 0,43  ПОКОМ</v>
          </cell>
          <cell r="B24" t="str">
            <v>шт</v>
          </cell>
          <cell r="D24">
            <v>75</v>
          </cell>
          <cell r="E24">
            <v>176</v>
          </cell>
          <cell r="F24">
            <v>67</v>
          </cell>
          <cell r="G24">
            <v>176</v>
          </cell>
          <cell r="I24">
            <v>176</v>
          </cell>
          <cell r="J24">
            <v>0.43</v>
          </cell>
          <cell r="O24">
            <v>13.4</v>
          </cell>
          <cell r="P24">
            <v>16</v>
          </cell>
          <cell r="S24">
            <v>14.328358208955224</v>
          </cell>
          <cell r="T24">
            <v>13.134328358208954</v>
          </cell>
          <cell r="U24">
            <v>16.600000000000001</v>
          </cell>
          <cell r="V24">
            <v>11.2</v>
          </cell>
          <cell r="W24">
            <v>18.399999999999999</v>
          </cell>
          <cell r="Y24">
            <v>6.88</v>
          </cell>
          <cell r="Z24">
            <v>16</v>
          </cell>
          <cell r="AA24">
            <v>1</v>
          </cell>
        </row>
        <row r="25">
          <cell r="A25" t="str">
            <v>Пельмени Бульмени с говядиной и свининой Наваристые Горячая штучка ВЕС  ПОКОМ</v>
          </cell>
          <cell r="B25" t="str">
            <v>кг</v>
          </cell>
          <cell r="D25">
            <v>1790</v>
          </cell>
          <cell r="E25">
            <v>420</v>
          </cell>
          <cell r="F25">
            <v>795</v>
          </cell>
          <cell r="G25">
            <v>1220</v>
          </cell>
          <cell r="I25">
            <v>1220</v>
          </cell>
          <cell r="J25">
            <v>1</v>
          </cell>
          <cell r="O25">
            <v>159</v>
          </cell>
          <cell r="P25">
            <v>1100</v>
          </cell>
          <cell r="S25">
            <v>14.591194968553459</v>
          </cell>
          <cell r="T25">
            <v>7.6729559748427674</v>
          </cell>
          <cell r="U25">
            <v>191</v>
          </cell>
          <cell r="V25">
            <v>157</v>
          </cell>
          <cell r="W25">
            <v>145</v>
          </cell>
          <cell r="Y25">
            <v>1100</v>
          </cell>
          <cell r="Z25">
            <v>5</v>
          </cell>
          <cell r="AA25">
            <v>220</v>
          </cell>
        </row>
        <row r="26">
          <cell r="A26" t="str">
            <v>Пельмени Бульмени со сливочным маслом Горячая штучка 0,9 кг  ПОКОМ</v>
          </cell>
          <cell r="B26" t="str">
            <v>шт</v>
          </cell>
          <cell r="C26" t="str">
            <v>Нояб</v>
          </cell>
          <cell r="D26">
            <v>1612</v>
          </cell>
          <cell r="E26">
            <v>1200</v>
          </cell>
          <cell r="F26">
            <v>828</v>
          </cell>
          <cell r="G26">
            <v>1794</v>
          </cell>
          <cell r="I26">
            <v>1841</v>
          </cell>
          <cell r="J26">
            <v>0.9</v>
          </cell>
          <cell r="O26">
            <v>165.6</v>
          </cell>
          <cell r="P26">
            <v>500</v>
          </cell>
          <cell r="S26">
            <v>14.136473429951691</v>
          </cell>
          <cell r="T26">
            <v>11.117149758454106</v>
          </cell>
          <cell r="U26">
            <v>157.80000000000001</v>
          </cell>
          <cell r="V26">
            <v>157</v>
          </cell>
          <cell r="W26">
            <v>177.8</v>
          </cell>
          <cell r="Y26">
            <v>450</v>
          </cell>
          <cell r="Z26">
            <v>8</v>
          </cell>
          <cell r="AA26">
            <v>63</v>
          </cell>
        </row>
        <row r="27">
          <cell r="A27" t="str">
            <v>Пельмени Бульмени со сливочным маслом ТМ Горячая шт. 0,43 кг  ПОКОМ</v>
          </cell>
          <cell r="B27" t="str">
            <v>шт</v>
          </cell>
          <cell r="D27">
            <v>209</v>
          </cell>
          <cell r="E27">
            <v>48</v>
          </cell>
          <cell r="F27">
            <v>154</v>
          </cell>
          <cell r="G27">
            <v>92</v>
          </cell>
          <cell r="I27">
            <v>92</v>
          </cell>
          <cell r="J27">
            <v>0.43</v>
          </cell>
          <cell r="O27">
            <v>30.8</v>
          </cell>
          <cell r="P27">
            <v>290</v>
          </cell>
          <cell r="S27">
            <v>12.402597402597403</v>
          </cell>
          <cell r="T27">
            <v>2.9870129870129869</v>
          </cell>
          <cell r="U27">
            <v>19.2</v>
          </cell>
          <cell r="V27">
            <v>15</v>
          </cell>
          <cell r="W27">
            <v>17</v>
          </cell>
          <cell r="Y27">
            <v>124.7</v>
          </cell>
          <cell r="Z27">
            <v>16</v>
          </cell>
          <cell r="AA27">
            <v>18</v>
          </cell>
        </row>
        <row r="28">
          <cell r="A28" t="str">
            <v>Пельмени Мясорубские ТМ Стародворье фоу-пак равиоли 0,7 кг.  Поком</v>
          </cell>
          <cell r="B28" t="str">
            <v>шт</v>
          </cell>
          <cell r="C28" t="str">
            <v>Нояб</v>
          </cell>
          <cell r="D28">
            <v>272</v>
          </cell>
          <cell r="E28">
            <v>400</v>
          </cell>
          <cell r="F28">
            <v>178</v>
          </cell>
          <cell r="G28">
            <v>436</v>
          </cell>
          <cell r="I28">
            <v>436</v>
          </cell>
          <cell r="J28">
            <v>0.7</v>
          </cell>
          <cell r="O28">
            <v>35.6</v>
          </cell>
          <cell r="P28">
            <v>64</v>
          </cell>
          <cell r="S28">
            <v>14.044943820224718</v>
          </cell>
          <cell r="T28">
            <v>12.247191011235955</v>
          </cell>
          <cell r="U28">
            <v>15</v>
          </cell>
          <cell r="V28">
            <v>20.2</v>
          </cell>
          <cell r="W28">
            <v>42.6</v>
          </cell>
          <cell r="Y28">
            <v>44.8</v>
          </cell>
          <cell r="Z28">
            <v>8</v>
          </cell>
          <cell r="AA28">
            <v>8</v>
          </cell>
        </row>
        <row r="29">
          <cell r="A29" t="str">
            <v>Пельмени Отборные из свинины и говядины 0,9 кг ТМ Стародворье ТС Медвежье ушко  ПОКОМ</v>
          </cell>
          <cell r="B29" t="str">
            <v>шт</v>
          </cell>
          <cell r="C29" t="str">
            <v>Нояб</v>
          </cell>
          <cell r="D29">
            <v>169</v>
          </cell>
          <cell r="F29">
            <v>27</v>
          </cell>
          <cell r="G29">
            <v>130</v>
          </cell>
          <cell r="I29">
            <v>130</v>
          </cell>
          <cell r="J29">
            <v>0.9</v>
          </cell>
          <cell r="O29">
            <v>5.4</v>
          </cell>
          <cell r="S29">
            <v>24.074074074074073</v>
          </cell>
          <cell r="T29">
            <v>24.074074074074073</v>
          </cell>
          <cell r="U29">
            <v>0</v>
          </cell>
          <cell r="V29">
            <v>4.5999999999999996</v>
          </cell>
          <cell r="W29">
            <v>8.8000000000000007</v>
          </cell>
          <cell r="Y29">
            <v>0</v>
          </cell>
          <cell r="Z29">
            <v>8</v>
          </cell>
          <cell r="AA29">
            <v>0</v>
          </cell>
        </row>
        <row r="30">
          <cell r="A30" t="str">
            <v>Пельмени Отборные с говядиной 0,9 кг НОВА ТМ Стародворье ТС Медвежье ушко  ПОКОМ</v>
          </cell>
          <cell r="B30" t="str">
            <v>шт</v>
          </cell>
          <cell r="D30">
            <v>599</v>
          </cell>
          <cell r="F30">
            <v>20</v>
          </cell>
          <cell r="G30">
            <v>579</v>
          </cell>
          <cell r="I30">
            <v>579</v>
          </cell>
          <cell r="J30">
            <v>0.9</v>
          </cell>
          <cell r="O30">
            <v>4</v>
          </cell>
          <cell r="S30">
            <v>144.75</v>
          </cell>
          <cell r="T30">
            <v>144.75</v>
          </cell>
          <cell r="U30">
            <v>12.4</v>
          </cell>
          <cell r="V30">
            <v>13.8</v>
          </cell>
          <cell r="W30">
            <v>11.8</v>
          </cell>
          <cell r="Y30">
            <v>0</v>
          </cell>
          <cell r="Z30">
            <v>8</v>
          </cell>
          <cell r="AA30">
            <v>0</v>
          </cell>
        </row>
        <row r="31">
          <cell r="A31" t="str">
            <v>Пельмени С говядиной и свининой, ВЕС, ТМ Славница сфера пуговки  ПОКОМ</v>
          </cell>
          <cell r="B31" t="str">
            <v>кг</v>
          </cell>
          <cell r="D31">
            <v>2505</v>
          </cell>
          <cell r="E31">
            <v>600</v>
          </cell>
          <cell r="F31">
            <v>1065</v>
          </cell>
          <cell r="G31">
            <v>1830</v>
          </cell>
          <cell r="I31">
            <v>1830</v>
          </cell>
          <cell r="J31">
            <v>1</v>
          </cell>
          <cell r="O31">
            <v>213</v>
          </cell>
          <cell r="P31">
            <v>1200</v>
          </cell>
          <cell r="S31">
            <v>14.225352112676056</v>
          </cell>
          <cell r="T31">
            <v>8.591549295774648</v>
          </cell>
          <cell r="U31">
            <v>242</v>
          </cell>
          <cell r="V31">
            <v>234</v>
          </cell>
          <cell r="W31">
            <v>178</v>
          </cell>
          <cell r="Y31">
            <v>1200</v>
          </cell>
          <cell r="Z31">
            <v>5</v>
          </cell>
          <cell r="AA31">
            <v>240</v>
          </cell>
        </row>
        <row r="32">
          <cell r="A32" t="str">
            <v>Пельмени Со свининой и говядиной ТМ Особый рецепт Любимая ложка 1,0 кг  ПОКОМ</v>
          </cell>
          <cell r="B32" t="str">
            <v>шт</v>
          </cell>
          <cell r="D32">
            <v>762</v>
          </cell>
          <cell r="F32">
            <v>262</v>
          </cell>
          <cell r="G32">
            <v>479</v>
          </cell>
          <cell r="I32">
            <v>479</v>
          </cell>
          <cell r="J32">
            <v>1</v>
          </cell>
          <cell r="O32">
            <v>52.4</v>
          </cell>
          <cell r="P32">
            <v>380</v>
          </cell>
          <cell r="S32">
            <v>16.393129770992367</v>
          </cell>
          <cell r="T32">
            <v>9.1412213740458022</v>
          </cell>
          <cell r="U32">
            <v>48.6</v>
          </cell>
          <cell r="V32">
            <v>51.4</v>
          </cell>
          <cell r="W32">
            <v>40</v>
          </cell>
          <cell r="Y32">
            <v>380</v>
          </cell>
          <cell r="Z32">
            <v>5</v>
          </cell>
          <cell r="AA32">
            <v>76</v>
          </cell>
        </row>
        <row r="33">
          <cell r="A33" t="str">
            <v>Сосиски Оригинальные заморож. ТМ Стародворье в вак 0,33 кг  Поком</v>
          </cell>
          <cell r="B33" t="str">
            <v>шт</v>
          </cell>
          <cell r="D33">
            <v>36</v>
          </cell>
          <cell r="G33">
            <v>36</v>
          </cell>
          <cell r="I33">
            <v>36</v>
          </cell>
          <cell r="J33">
            <v>0.33</v>
          </cell>
          <cell r="O33">
            <v>0</v>
          </cell>
          <cell r="S33" t="e">
            <v>#DIV/0!</v>
          </cell>
          <cell r="T33" t="e">
            <v>#DIV/0!</v>
          </cell>
          <cell r="U33">
            <v>0</v>
          </cell>
          <cell r="V33">
            <v>0</v>
          </cell>
          <cell r="W33">
            <v>0</v>
          </cell>
          <cell r="Y33">
            <v>0</v>
          </cell>
          <cell r="Z33">
            <v>6</v>
          </cell>
          <cell r="AA33">
            <v>0</v>
          </cell>
        </row>
        <row r="34">
          <cell r="A34" t="str">
            <v>Фрай-пицца с ветчиной и грибами 3,0 кг. ВЕС.  ПОКОМ</v>
          </cell>
          <cell r="B34" t="str">
            <v>кг</v>
          </cell>
          <cell r="I34">
            <v>0</v>
          </cell>
          <cell r="J34">
            <v>1</v>
          </cell>
          <cell r="O34">
            <v>0</v>
          </cell>
          <cell r="P34">
            <v>50</v>
          </cell>
          <cell r="S34" t="e">
            <v>#DIV/0!</v>
          </cell>
          <cell r="T34" t="e">
            <v>#DIV/0!</v>
          </cell>
          <cell r="U34">
            <v>0</v>
          </cell>
          <cell r="V34">
            <v>0</v>
          </cell>
          <cell r="W34">
            <v>0</v>
          </cell>
          <cell r="Y34">
            <v>50</v>
          </cell>
          <cell r="Z34">
            <v>3</v>
          </cell>
          <cell r="AA34">
            <v>17</v>
          </cell>
        </row>
        <row r="35">
          <cell r="A35" t="str">
            <v>Хотстеры ТМ Горячая штучка ТС Хотстеры 0,25 кг зам  ПОКОМ</v>
          </cell>
          <cell r="B35" t="str">
            <v>шт</v>
          </cell>
          <cell r="D35">
            <v>809</v>
          </cell>
          <cell r="F35">
            <v>288</v>
          </cell>
          <cell r="G35">
            <v>470</v>
          </cell>
          <cell r="I35">
            <v>470</v>
          </cell>
          <cell r="J35">
            <v>0.25</v>
          </cell>
          <cell r="O35">
            <v>57.6</v>
          </cell>
          <cell r="P35">
            <v>360</v>
          </cell>
          <cell r="S35">
            <v>14.409722222222221</v>
          </cell>
          <cell r="T35">
            <v>8.1597222222222214</v>
          </cell>
          <cell r="U35">
            <v>49.6</v>
          </cell>
          <cell r="V35">
            <v>77.599999999999994</v>
          </cell>
          <cell r="W35">
            <v>47.2</v>
          </cell>
          <cell r="Y35">
            <v>90</v>
          </cell>
          <cell r="Z35">
            <v>12</v>
          </cell>
          <cell r="AA35">
            <v>30</v>
          </cell>
        </row>
        <row r="36">
          <cell r="A36" t="str">
            <v>Хрустящие крылышки. В панировке куриные жареные.ВЕС  ПОКОМ</v>
          </cell>
          <cell r="B36" t="str">
            <v>кг</v>
          </cell>
          <cell r="D36">
            <v>149.4</v>
          </cell>
          <cell r="F36">
            <v>39.6</v>
          </cell>
          <cell r="G36">
            <v>109.8</v>
          </cell>
          <cell r="I36">
            <v>109.8</v>
          </cell>
          <cell r="J36">
            <v>1</v>
          </cell>
          <cell r="O36">
            <v>7.92</v>
          </cell>
          <cell r="S36">
            <v>13.863636363636363</v>
          </cell>
          <cell r="T36">
            <v>13.863636363636363</v>
          </cell>
          <cell r="U36">
            <v>0</v>
          </cell>
          <cell r="V36">
            <v>9.7200000000000006</v>
          </cell>
          <cell r="W36">
            <v>10.08</v>
          </cell>
          <cell r="Y36">
            <v>0</v>
          </cell>
          <cell r="Z36">
            <v>1.8</v>
          </cell>
          <cell r="AA36">
            <v>0</v>
          </cell>
        </row>
        <row r="37">
          <cell r="A37" t="str">
            <v>Чебупай сочное яблоко ТМ Горячая штучка ТС Чебупай 0,2 кг УВС.  зам  ПОКОМ</v>
          </cell>
          <cell r="B37" t="str">
            <v>шт</v>
          </cell>
          <cell r="E37">
            <v>36</v>
          </cell>
          <cell r="G37">
            <v>36</v>
          </cell>
          <cell r="H37">
            <v>36</v>
          </cell>
          <cell r="I37">
            <v>0</v>
          </cell>
          <cell r="J37">
            <v>0</v>
          </cell>
          <cell r="O37">
            <v>0</v>
          </cell>
          <cell r="S37" t="e">
            <v>#DIV/0!</v>
          </cell>
          <cell r="T37" t="e">
            <v>#DIV/0!</v>
          </cell>
          <cell r="U37">
            <v>0</v>
          </cell>
          <cell r="V37">
            <v>0</v>
          </cell>
          <cell r="W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A38" t="str">
            <v>Чебупай спелая вишня ТМ Горячая штучка ТС Чебупай 0,2 кг УВС. зам  ПОКОМ</v>
          </cell>
          <cell r="B38" t="str">
            <v>шт</v>
          </cell>
          <cell r="E38">
            <v>36</v>
          </cell>
          <cell r="G38">
            <v>36</v>
          </cell>
          <cell r="H38">
            <v>36</v>
          </cell>
          <cell r="I38">
            <v>0</v>
          </cell>
          <cell r="J38">
            <v>0</v>
          </cell>
          <cell r="O38">
            <v>0</v>
          </cell>
          <cell r="S38" t="e">
            <v>#DIV/0!</v>
          </cell>
          <cell r="T38" t="e">
            <v>#DIV/0!</v>
          </cell>
          <cell r="U38">
            <v>0</v>
          </cell>
          <cell r="V38">
            <v>0</v>
          </cell>
          <cell r="W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A39" t="str">
            <v>Чебупели с мясом Базовый ассортимент Фикс.вес 0,48 Лоток Горячая штучка ХХЛ  Поком</v>
          </cell>
          <cell r="B39" t="str">
            <v>шт</v>
          </cell>
          <cell r="E39">
            <v>64</v>
          </cell>
          <cell r="G39">
            <v>64</v>
          </cell>
          <cell r="H39">
            <v>64</v>
          </cell>
          <cell r="I39">
            <v>0</v>
          </cell>
          <cell r="J39">
            <v>0</v>
          </cell>
          <cell r="O39">
            <v>0</v>
          </cell>
          <cell r="S39" t="e">
            <v>#DIV/0!</v>
          </cell>
          <cell r="T39" t="e">
            <v>#DIV/0!</v>
          </cell>
          <cell r="U39">
            <v>0</v>
          </cell>
          <cell r="V39">
            <v>0</v>
          </cell>
          <cell r="W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 t="str">
            <v>Чебупицца курочка по-итальянски Горячая штучка 0,25 кг зам  ПОКОМ</v>
          </cell>
          <cell r="B40" t="str">
            <v>шт</v>
          </cell>
          <cell r="C40" t="str">
            <v>Нояб</v>
          </cell>
          <cell r="D40">
            <v>1070</v>
          </cell>
          <cell r="E40">
            <v>156</v>
          </cell>
          <cell r="F40">
            <v>404</v>
          </cell>
          <cell r="G40">
            <v>711</v>
          </cell>
          <cell r="I40">
            <v>711</v>
          </cell>
          <cell r="J40">
            <v>0.25</v>
          </cell>
          <cell r="O40">
            <v>80.8</v>
          </cell>
          <cell r="P40">
            <v>420.20000000000005</v>
          </cell>
          <cell r="S40">
            <v>14.000000000000002</v>
          </cell>
          <cell r="T40">
            <v>8.7995049504950504</v>
          </cell>
          <cell r="U40">
            <v>90</v>
          </cell>
          <cell r="V40">
            <v>95.4</v>
          </cell>
          <cell r="W40">
            <v>81</v>
          </cell>
          <cell r="Y40">
            <v>105.05000000000001</v>
          </cell>
          <cell r="Z40">
            <v>12</v>
          </cell>
          <cell r="AA40">
            <v>35</v>
          </cell>
        </row>
        <row r="41">
          <cell r="A41" t="str">
            <v>Чебупицца Пепперони ТМ Горячая штучка ТС Чебупицца 0.25кг зам  ПОКОМ</v>
          </cell>
          <cell r="B41" t="str">
            <v>шт</v>
          </cell>
          <cell r="C41" t="str">
            <v>Нояб</v>
          </cell>
          <cell r="D41">
            <v>1049</v>
          </cell>
          <cell r="F41">
            <v>365</v>
          </cell>
          <cell r="G41">
            <v>608</v>
          </cell>
          <cell r="I41">
            <v>608</v>
          </cell>
          <cell r="J41">
            <v>0.25</v>
          </cell>
          <cell r="O41">
            <v>73</v>
          </cell>
          <cell r="P41">
            <v>420</v>
          </cell>
          <cell r="S41">
            <v>14.082191780821917</v>
          </cell>
          <cell r="T41">
            <v>8.3287671232876708</v>
          </cell>
          <cell r="U41">
            <v>89</v>
          </cell>
          <cell r="V41">
            <v>80.8</v>
          </cell>
          <cell r="W41">
            <v>73.599999999999994</v>
          </cell>
          <cell r="Y41">
            <v>105</v>
          </cell>
          <cell r="Z41">
            <v>12</v>
          </cell>
          <cell r="AA41">
            <v>35</v>
          </cell>
        </row>
        <row r="42">
          <cell r="A42" t="str">
            <v>Чебуреки сочные ТМ Зареченские ТС Зареченские продукты.  Поком</v>
          </cell>
          <cell r="B42" t="str">
            <v>кг</v>
          </cell>
          <cell r="D42">
            <v>50</v>
          </cell>
          <cell r="E42">
            <v>2500</v>
          </cell>
          <cell r="F42">
            <v>60</v>
          </cell>
          <cell r="G42">
            <v>2440</v>
          </cell>
          <cell r="I42">
            <v>2440</v>
          </cell>
          <cell r="J42">
            <v>1</v>
          </cell>
          <cell r="O42">
            <v>12</v>
          </cell>
          <cell r="P42">
            <v>1000</v>
          </cell>
          <cell r="S42">
            <v>286.66666666666669</v>
          </cell>
          <cell r="T42">
            <v>203.33333333333334</v>
          </cell>
          <cell r="U42">
            <v>0</v>
          </cell>
          <cell r="V42">
            <v>0</v>
          </cell>
          <cell r="W42">
            <v>10</v>
          </cell>
          <cell r="Y42">
            <v>1000</v>
          </cell>
          <cell r="Z42">
            <v>5</v>
          </cell>
          <cell r="AA42">
            <v>200</v>
          </cell>
        </row>
        <row r="43">
          <cell r="A43" t="str">
            <v>БОНУС_Готовые чебупели сочные с мясом ТМ Горячая штучка  0,3кг зам  ПОКОМ</v>
          </cell>
          <cell r="B43" t="str">
            <v>шт</v>
          </cell>
          <cell r="E43">
            <v>40</v>
          </cell>
          <cell r="F43">
            <v>132</v>
          </cell>
          <cell r="G43">
            <v>-92</v>
          </cell>
          <cell r="I43">
            <v>-92</v>
          </cell>
          <cell r="J43">
            <v>0</v>
          </cell>
          <cell r="O43">
            <v>26.4</v>
          </cell>
          <cell r="S43">
            <v>-3.4848484848484849</v>
          </cell>
          <cell r="T43">
            <v>-3.4848484848484849</v>
          </cell>
          <cell r="U43">
            <v>69.8</v>
          </cell>
          <cell r="V43">
            <v>59.8</v>
          </cell>
          <cell r="W43">
            <v>11.8</v>
          </cell>
          <cell r="Y43">
            <v>0</v>
          </cell>
          <cell r="Z43">
            <v>0</v>
          </cell>
          <cell r="AA43">
            <v>0</v>
          </cell>
        </row>
        <row r="44">
          <cell r="A44" t="str">
            <v>БОНУС_Пельмени Бульмени со сливочным маслом Горячая штучка 0,9 кг  ПОКОМ</v>
          </cell>
          <cell r="B44" t="str">
            <v>шт</v>
          </cell>
          <cell r="D44">
            <v>-6</v>
          </cell>
          <cell r="E44">
            <v>95</v>
          </cell>
          <cell r="F44">
            <v>42</v>
          </cell>
          <cell r="G44">
            <v>47</v>
          </cell>
          <cell r="I44">
            <v>47</v>
          </cell>
          <cell r="J44">
            <v>0</v>
          </cell>
          <cell r="O44">
            <v>8.4</v>
          </cell>
          <cell r="S44">
            <v>5.5952380952380949</v>
          </cell>
          <cell r="T44">
            <v>5.5952380952380949</v>
          </cell>
          <cell r="U44">
            <v>35</v>
          </cell>
          <cell r="V44">
            <v>25.2</v>
          </cell>
          <cell r="W44">
            <v>18</v>
          </cell>
          <cell r="Y44">
            <v>0</v>
          </cell>
          <cell r="Z44">
            <v>0</v>
          </cell>
          <cell r="AA44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43"/>
  <sheetViews>
    <sheetView tabSelected="1" workbookViewId="0">
      <pane ySplit="5" topLeftCell="A6" activePane="bottomLeft" state="frozen"/>
      <selection pane="bottomLeft" activeCell="AB10" sqref="AB10"/>
    </sheetView>
  </sheetViews>
  <sheetFormatPr defaultColWidth="10.5" defaultRowHeight="11.45" customHeight="1" outlineLevelRow="2" x14ac:dyDescent="0.2"/>
  <cols>
    <col min="1" max="1" width="61" style="2" customWidth="1"/>
    <col min="2" max="2" width="3.5" style="2" customWidth="1"/>
    <col min="3" max="3" width="8.83203125" style="2" customWidth="1"/>
    <col min="4" max="7" width="6.5" style="2" customWidth="1"/>
    <col min="8" max="8" width="4.83203125" style="19" customWidth="1"/>
    <col min="9" max="9" width="0.83203125" style="3" customWidth="1"/>
    <col min="10" max="10" width="1" style="3" customWidth="1"/>
    <col min="11" max="11" width="8.6640625" style="3" customWidth="1"/>
    <col min="12" max="12" width="0.6640625" style="3" customWidth="1"/>
    <col min="13" max="13" width="6.6640625" style="3" customWidth="1"/>
    <col min="14" max="15" width="9.1640625" style="3" customWidth="1"/>
    <col min="16" max="16" width="17.5" style="3" customWidth="1"/>
    <col min="17" max="18" width="5.1640625" style="3" customWidth="1"/>
    <col min="19" max="21" width="8" style="3" customWidth="1"/>
    <col min="22" max="22" width="14.83203125" style="3" customWidth="1"/>
    <col min="23" max="23" width="10.5" style="3"/>
    <col min="24" max="24" width="10.5" style="19"/>
    <col min="25" max="25" width="10.5" style="20"/>
    <col min="26" max="16384" width="10.5" style="3"/>
  </cols>
  <sheetData>
    <row r="1" spans="1:26" ht="12.95" customHeight="1" outlineLevel="1" x14ac:dyDescent="0.2">
      <c r="A1" s="1" t="s">
        <v>0</v>
      </c>
    </row>
    <row r="2" spans="1:26" ht="12.95" customHeight="1" outlineLevel="1" x14ac:dyDescent="0.2">
      <c r="A2" s="1"/>
    </row>
    <row r="3" spans="1:26" ht="26.1" customHeight="1" x14ac:dyDescent="0.2">
      <c r="A3" s="4" t="s">
        <v>1</v>
      </c>
      <c r="B3" s="4" t="s">
        <v>2</v>
      </c>
      <c r="C3" s="22" t="s">
        <v>65</v>
      </c>
      <c r="D3" s="4" t="s">
        <v>3</v>
      </c>
      <c r="E3" s="4"/>
      <c r="F3" s="4"/>
      <c r="G3" s="4"/>
      <c r="H3" s="9" t="s">
        <v>47</v>
      </c>
      <c r="I3" s="10" t="s">
        <v>48</v>
      </c>
      <c r="J3" s="10" t="s">
        <v>49</v>
      </c>
      <c r="K3" s="10" t="s">
        <v>50</v>
      </c>
      <c r="L3" s="10" t="s">
        <v>50</v>
      </c>
      <c r="M3" s="10" t="s">
        <v>51</v>
      </c>
      <c r="N3" s="10" t="s">
        <v>50</v>
      </c>
      <c r="O3" s="11" t="s">
        <v>52</v>
      </c>
      <c r="P3" s="12"/>
      <c r="Q3" s="10" t="s">
        <v>53</v>
      </c>
      <c r="R3" s="10" t="s">
        <v>54</v>
      </c>
      <c r="S3" s="13" t="s">
        <v>55</v>
      </c>
      <c r="T3" s="13" t="s">
        <v>56</v>
      </c>
      <c r="U3" s="13" t="s">
        <v>64</v>
      </c>
      <c r="V3" s="10" t="s">
        <v>57</v>
      </c>
      <c r="W3" s="10" t="s">
        <v>58</v>
      </c>
      <c r="X3" s="9"/>
      <c r="Y3" s="14" t="s">
        <v>59</v>
      </c>
      <c r="Z3" s="10" t="s">
        <v>60</v>
      </c>
    </row>
    <row r="4" spans="1:26" ht="26.1" customHeight="1" x14ac:dyDescent="0.2">
      <c r="A4" s="4" t="s">
        <v>1</v>
      </c>
      <c r="B4" s="4" t="s">
        <v>2</v>
      </c>
      <c r="C4" s="22" t="s">
        <v>65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/>
      <c r="J4" s="10"/>
      <c r="K4" s="13"/>
      <c r="L4" s="10"/>
      <c r="M4" s="10"/>
      <c r="N4" s="15"/>
      <c r="O4" s="11" t="s">
        <v>61</v>
      </c>
      <c r="P4" s="12" t="s">
        <v>62</v>
      </c>
      <c r="Q4" s="10"/>
      <c r="R4" s="10"/>
      <c r="S4" s="10"/>
      <c r="T4" s="10"/>
      <c r="U4" s="10"/>
      <c r="V4" s="10"/>
      <c r="W4" s="10"/>
      <c r="X4" s="9"/>
      <c r="Y4" s="14"/>
      <c r="Z4" s="10"/>
    </row>
    <row r="5" spans="1:26" ht="11.1" customHeight="1" x14ac:dyDescent="0.2">
      <c r="A5" s="5"/>
      <c r="B5" s="5"/>
      <c r="C5" s="5"/>
      <c r="D5" s="6"/>
      <c r="E5" s="6"/>
      <c r="F5" s="16">
        <f t="shared" ref="F5:G5" si="0">SUM(F6:F75)</f>
        <v>11937.5</v>
      </c>
      <c r="G5" s="16">
        <f t="shared" si="0"/>
        <v>4976.7000000000007</v>
      </c>
      <c r="H5" s="9"/>
      <c r="I5" s="16">
        <f t="shared" ref="I5:N5" si="1">SUM(I6:I75)</f>
        <v>0</v>
      </c>
      <c r="J5" s="16">
        <f t="shared" si="1"/>
        <v>0</v>
      </c>
      <c r="K5" s="16">
        <f t="shared" si="1"/>
        <v>8887.9</v>
      </c>
      <c r="L5" s="16">
        <f t="shared" si="1"/>
        <v>0</v>
      </c>
      <c r="M5" s="16">
        <f t="shared" si="1"/>
        <v>2387.5</v>
      </c>
      <c r="N5" s="16">
        <f t="shared" si="1"/>
        <v>16280</v>
      </c>
      <c r="O5" s="16">
        <f>SUM(O6:O54)</f>
        <v>0</v>
      </c>
      <c r="P5" s="17"/>
      <c r="Q5" s="10"/>
      <c r="R5" s="10"/>
      <c r="S5" s="16">
        <f>SUM(S6:S75)</f>
        <v>1584.7000000000003</v>
      </c>
      <c r="T5" s="16">
        <f>SUM(T6:T75)</f>
        <v>1372.2199999999998</v>
      </c>
      <c r="U5" s="16">
        <f>SUM(U6:U75)</f>
        <v>1572.5000000000002</v>
      </c>
      <c r="V5" s="10"/>
      <c r="W5" s="16">
        <f>SUM(W6:W75)</f>
        <v>11508.9</v>
      </c>
      <c r="X5" s="9" t="s">
        <v>63</v>
      </c>
      <c r="Y5" s="18">
        <f>SUM(Y6:Y75)</f>
        <v>2220</v>
      </c>
      <c r="Z5" s="16">
        <f>SUM(Z6:Z75)</f>
        <v>11516.079999999998</v>
      </c>
    </row>
    <row r="6" spans="1:26" ht="11.1" customHeight="1" outlineLevel="2" x14ac:dyDescent="0.2">
      <c r="A6" s="7" t="s">
        <v>11</v>
      </c>
      <c r="B6" s="7" t="s">
        <v>9</v>
      </c>
      <c r="C6" s="23" t="str">
        <f>VLOOKUP(A6,[1]TDSheet!$A:$C,3,0)</f>
        <v>Нояб</v>
      </c>
      <c r="D6" s="8">
        <v>223</v>
      </c>
      <c r="E6" s="8">
        <v>756</v>
      </c>
      <c r="F6" s="8">
        <v>511</v>
      </c>
      <c r="G6" s="8">
        <v>358</v>
      </c>
      <c r="H6" s="19">
        <f>VLOOKUP(A6,[1]TDSheet!$A:$J,10,0)</f>
        <v>0.3</v>
      </c>
      <c r="K6" s="3">
        <f>VLOOKUP(A6,[1]TDSheet!$A:$AA,27,0)*X6</f>
        <v>0</v>
      </c>
      <c r="M6" s="3">
        <f>F6/5</f>
        <v>102.2</v>
      </c>
      <c r="N6" s="21">
        <v>950</v>
      </c>
      <c r="O6" s="21"/>
      <c r="Q6" s="3">
        <f>(G6+K6+N6)/M6</f>
        <v>12.798434442270059</v>
      </c>
      <c r="R6" s="3">
        <f>(G6+K6)/M6</f>
        <v>3.5029354207436398</v>
      </c>
      <c r="S6" s="3">
        <f>VLOOKUP(A6,[1]TDSheet!$A:$V,22,0)</f>
        <v>56.2</v>
      </c>
      <c r="T6" s="3">
        <f>VLOOKUP(A6,[1]TDSheet!$A:$W,23,0)</f>
        <v>89</v>
      </c>
      <c r="U6" s="3">
        <f>VLOOKUP(A6,[1]TDSheet!$A:$O,15,0)</f>
        <v>59</v>
      </c>
      <c r="W6" s="3">
        <f>N6*H6</f>
        <v>285</v>
      </c>
      <c r="X6" s="19">
        <f>VLOOKUP(A6,[1]TDSheet!$A:$Z,26,0)</f>
        <v>12</v>
      </c>
      <c r="Y6" s="20">
        <v>79</v>
      </c>
      <c r="Z6" s="3">
        <f>Y6*X6*H6</f>
        <v>284.39999999999998</v>
      </c>
    </row>
    <row r="7" spans="1:26" ht="11.1" customHeight="1" outlineLevel="2" x14ac:dyDescent="0.2">
      <c r="A7" s="7" t="s">
        <v>12</v>
      </c>
      <c r="B7" s="7" t="s">
        <v>9</v>
      </c>
      <c r="C7" s="23" t="str">
        <f>VLOOKUP(A7,[1]TDSheet!$A:$C,3,0)</f>
        <v>Нояб</v>
      </c>
      <c r="D7" s="8">
        <v>527</v>
      </c>
      <c r="E7" s="8"/>
      <c r="F7" s="28">
        <f>204+F42</f>
        <v>296</v>
      </c>
      <c r="G7" s="8"/>
      <c r="H7" s="19">
        <f>VLOOKUP(A7,[1]TDSheet!$A:$J,10,0)</f>
        <v>0.3</v>
      </c>
      <c r="K7" s="3">
        <f>VLOOKUP(A7,[1]TDSheet!$A:$AA,27,0)*X7</f>
        <v>900</v>
      </c>
      <c r="M7" s="3">
        <f t="shared" ref="M7:M43" si="2">F7/5</f>
        <v>59.2</v>
      </c>
      <c r="N7" s="21"/>
      <c r="O7" s="21"/>
      <c r="Q7" s="3">
        <f t="shared" ref="Q7:Q43" si="3">(G7+K7+N7)/M7</f>
        <v>15.202702702702702</v>
      </c>
      <c r="R7" s="3">
        <f t="shared" ref="R7:R43" si="4">(G7+K7)/M7</f>
        <v>15.202702702702702</v>
      </c>
      <c r="S7" s="3">
        <f>VLOOKUP(A7,[1]TDSheet!$A:$V,22,0)</f>
        <v>66.599999999999994</v>
      </c>
      <c r="T7" s="3">
        <f>VLOOKUP(A7,[1]TDSheet!$A:$W,23,0)</f>
        <v>34.4</v>
      </c>
      <c r="U7" s="3">
        <f>VLOOKUP(A7,[1]TDSheet!$A:$O,15,0)</f>
        <v>91</v>
      </c>
      <c r="W7" s="3">
        <f t="shared" ref="W7:W43" si="5">N7*H7</f>
        <v>0</v>
      </c>
      <c r="X7" s="19">
        <f>VLOOKUP(A7,[1]TDSheet!$A:$Z,26,0)</f>
        <v>12</v>
      </c>
      <c r="Y7" s="20">
        <f t="shared" ref="Y7:Y38" si="6">N7/X7</f>
        <v>0</v>
      </c>
      <c r="Z7" s="3">
        <f t="shared" ref="Z7:Z43" si="7">Y7*X7*H7</f>
        <v>0</v>
      </c>
    </row>
    <row r="8" spans="1:26" ht="11.1" customHeight="1" outlineLevel="2" x14ac:dyDescent="0.2">
      <c r="A8" s="7" t="s">
        <v>13</v>
      </c>
      <c r="B8" s="7" t="s">
        <v>14</v>
      </c>
      <c r="C8" s="7"/>
      <c r="D8" s="8">
        <v>22.2</v>
      </c>
      <c r="E8" s="8"/>
      <c r="F8" s="8">
        <v>3.7</v>
      </c>
      <c r="G8" s="8">
        <v>14.8</v>
      </c>
      <c r="H8" s="19">
        <f>VLOOKUP(A8,[1]TDSheet!$A:$J,10,0)</f>
        <v>1</v>
      </c>
      <c r="K8" s="3">
        <f>VLOOKUP(A8,[1]TDSheet!$A:$AA,27,0)*X8</f>
        <v>0</v>
      </c>
      <c r="M8" s="3">
        <f t="shared" si="2"/>
        <v>0.74</v>
      </c>
      <c r="N8" s="21"/>
      <c r="O8" s="21"/>
      <c r="Q8" s="3">
        <f t="shared" si="3"/>
        <v>20</v>
      </c>
      <c r="R8" s="3">
        <f t="shared" si="4"/>
        <v>20</v>
      </c>
      <c r="S8" s="3">
        <f>VLOOKUP(A8,[1]TDSheet!$A:$V,22,0)</f>
        <v>3.7</v>
      </c>
      <c r="T8" s="3">
        <f>VLOOKUP(A8,[1]TDSheet!$A:$W,23,0)</f>
        <v>2.96</v>
      </c>
      <c r="U8" s="3">
        <f>VLOOKUP(A8,[1]TDSheet!$A:$O,15,0)</f>
        <v>0.74</v>
      </c>
      <c r="W8" s="3">
        <f t="shared" si="5"/>
        <v>0</v>
      </c>
      <c r="X8" s="19">
        <f>VLOOKUP(A8,[1]TDSheet!$A:$Z,26,0)</f>
        <v>3.7</v>
      </c>
      <c r="Y8" s="20">
        <f t="shared" si="6"/>
        <v>0</v>
      </c>
      <c r="Z8" s="3">
        <f t="shared" si="7"/>
        <v>0</v>
      </c>
    </row>
    <row r="9" spans="1:26" ht="11.1" customHeight="1" outlineLevel="2" x14ac:dyDescent="0.2">
      <c r="A9" s="7" t="s">
        <v>15</v>
      </c>
      <c r="B9" s="7" t="s">
        <v>14</v>
      </c>
      <c r="C9" s="7"/>
      <c r="D9" s="8">
        <v>273.10000000000002</v>
      </c>
      <c r="E9" s="8"/>
      <c r="F9" s="8">
        <v>198</v>
      </c>
      <c r="G9" s="8">
        <v>-5.5</v>
      </c>
      <c r="H9" s="19">
        <f>VLOOKUP(A9,[1]TDSheet!$A:$J,10,0)</f>
        <v>1</v>
      </c>
      <c r="K9" s="3">
        <f>VLOOKUP(A9,[1]TDSheet!$A:$AA,27,0)*X9</f>
        <v>550</v>
      </c>
      <c r="M9" s="3">
        <f t="shared" si="2"/>
        <v>39.6</v>
      </c>
      <c r="N9" s="21"/>
      <c r="O9" s="21"/>
      <c r="Q9" s="3">
        <f t="shared" si="3"/>
        <v>13.75</v>
      </c>
      <c r="R9" s="3">
        <f t="shared" si="4"/>
        <v>13.75</v>
      </c>
      <c r="S9" s="3">
        <f>VLOOKUP(A9,[1]TDSheet!$A:$V,22,0)</f>
        <v>50.6</v>
      </c>
      <c r="T9" s="3">
        <f>VLOOKUP(A9,[1]TDSheet!$A:$W,23,0)</f>
        <v>2.1</v>
      </c>
      <c r="U9" s="3">
        <f>VLOOKUP(A9,[1]TDSheet!$A:$O,15,0)</f>
        <v>58.679999999999993</v>
      </c>
      <c r="W9" s="3">
        <f t="shared" si="5"/>
        <v>0</v>
      </c>
      <c r="X9" s="19">
        <f>VLOOKUP(A9,[1]TDSheet!$A:$Z,26,0)</f>
        <v>5.5</v>
      </c>
      <c r="Y9" s="20">
        <f t="shared" si="6"/>
        <v>0</v>
      </c>
      <c r="Z9" s="3">
        <f t="shared" si="7"/>
        <v>0</v>
      </c>
    </row>
    <row r="10" spans="1:26" ht="11.1" customHeight="1" outlineLevel="2" x14ac:dyDescent="0.2">
      <c r="A10" s="7" t="s">
        <v>16</v>
      </c>
      <c r="B10" s="7" t="s">
        <v>14</v>
      </c>
      <c r="C10" s="7"/>
      <c r="D10" s="8"/>
      <c r="E10" s="8">
        <v>9</v>
      </c>
      <c r="F10" s="8">
        <v>3</v>
      </c>
      <c r="G10" s="8">
        <v>6</v>
      </c>
      <c r="H10" s="19">
        <v>1</v>
      </c>
      <c r="K10" s="3">
        <f>VLOOKUP(A10,[1]TDSheet!$A:$AA,27,0)*X10</f>
        <v>0</v>
      </c>
      <c r="M10" s="3">
        <f t="shared" si="2"/>
        <v>0.6</v>
      </c>
      <c r="N10" s="21"/>
      <c r="O10" s="21"/>
      <c r="Q10" s="3">
        <f t="shared" si="3"/>
        <v>10</v>
      </c>
      <c r="R10" s="3">
        <f t="shared" si="4"/>
        <v>10</v>
      </c>
      <c r="S10" s="3">
        <f>VLOOKUP(A10,[1]TDSheet!$A:$V,22,0)</f>
        <v>0</v>
      </c>
      <c r="T10" s="3">
        <f>VLOOKUP(A10,[1]TDSheet!$A:$W,23,0)</f>
        <v>0</v>
      </c>
      <c r="U10" s="3">
        <f>VLOOKUP(A10,[1]TDSheet!$A:$O,15,0)</f>
        <v>0</v>
      </c>
      <c r="W10" s="3">
        <f t="shared" si="5"/>
        <v>0</v>
      </c>
      <c r="X10" s="19">
        <v>3</v>
      </c>
      <c r="Y10" s="20">
        <f t="shared" si="6"/>
        <v>0</v>
      </c>
      <c r="Z10" s="3">
        <f t="shared" si="7"/>
        <v>0</v>
      </c>
    </row>
    <row r="11" spans="1:26" ht="11.1" customHeight="1" outlineLevel="2" x14ac:dyDescent="0.2">
      <c r="A11" s="7" t="s">
        <v>17</v>
      </c>
      <c r="B11" s="7" t="s">
        <v>9</v>
      </c>
      <c r="C11" s="7"/>
      <c r="D11" s="8">
        <v>530</v>
      </c>
      <c r="E11" s="8"/>
      <c r="F11" s="8">
        <v>329</v>
      </c>
      <c r="G11" s="8">
        <v>124</v>
      </c>
      <c r="H11" s="19">
        <f>VLOOKUP(A11,[1]TDSheet!$A:$J,10,0)</f>
        <v>0.25</v>
      </c>
      <c r="K11" s="3">
        <f>VLOOKUP(A11,[1]TDSheet!$A:$AA,27,0)*X11</f>
        <v>120</v>
      </c>
      <c r="M11" s="3">
        <f t="shared" si="2"/>
        <v>65.8</v>
      </c>
      <c r="N11" s="21">
        <v>590</v>
      </c>
      <c r="O11" s="21"/>
      <c r="Q11" s="3">
        <f t="shared" si="3"/>
        <v>12.674772036474165</v>
      </c>
      <c r="R11" s="3">
        <f t="shared" si="4"/>
        <v>3.7082066869300911</v>
      </c>
      <c r="S11" s="3">
        <f>VLOOKUP(A11,[1]TDSheet!$A:$V,22,0)</f>
        <v>53.8</v>
      </c>
      <c r="T11" s="3">
        <f>VLOOKUP(A11,[1]TDSheet!$A:$W,23,0)</f>
        <v>34.4</v>
      </c>
      <c r="U11" s="3">
        <f>VLOOKUP(A11,[1]TDSheet!$A:$O,15,0)</f>
        <v>40.799999999999997</v>
      </c>
      <c r="W11" s="3">
        <f t="shared" si="5"/>
        <v>147.5</v>
      </c>
      <c r="X11" s="19">
        <f>VLOOKUP(A11,[1]TDSheet!$A:$Z,26,0)</f>
        <v>12</v>
      </c>
      <c r="Y11" s="20">
        <v>49</v>
      </c>
      <c r="Z11" s="3">
        <f t="shared" si="7"/>
        <v>147</v>
      </c>
    </row>
    <row r="12" spans="1:26" ht="11.1" customHeight="1" outlineLevel="2" x14ac:dyDescent="0.2">
      <c r="A12" s="7" t="s">
        <v>18</v>
      </c>
      <c r="B12" s="7" t="s">
        <v>14</v>
      </c>
      <c r="C12" s="7"/>
      <c r="D12" s="8"/>
      <c r="E12" s="8">
        <v>9</v>
      </c>
      <c r="F12" s="8"/>
      <c r="G12" s="8">
        <v>9</v>
      </c>
      <c r="H12" s="19">
        <v>1</v>
      </c>
      <c r="K12" s="3">
        <f>VLOOKUP(A12,[1]TDSheet!$A:$AA,27,0)*X12</f>
        <v>0</v>
      </c>
      <c r="M12" s="3">
        <f t="shared" si="2"/>
        <v>0</v>
      </c>
      <c r="N12" s="21"/>
      <c r="O12" s="21"/>
      <c r="Q12" s="3" t="e">
        <f t="shared" si="3"/>
        <v>#DIV/0!</v>
      </c>
      <c r="R12" s="3" t="e">
        <f t="shared" si="4"/>
        <v>#DIV/0!</v>
      </c>
      <c r="S12" s="3">
        <f>VLOOKUP(A12,[1]TDSheet!$A:$V,22,0)</f>
        <v>0</v>
      </c>
      <c r="T12" s="3">
        <f>VLOOKUP(A12,[1]TDSheet!$A:$W,23,0)</f>
        <v>0</v>
      </c>
      <c r="U12" s="3">
        <f>VLOOKUP(A12,[1]TDSheet!$A:$O,15,0)</f>
        <v>0</v>
      </c>
      <c r="W12" s="3">
        <f t="shared" si="5"/>
        <v>0</v>
      </c>
      <c r="X12" s="19">
        <v>3</v>
      </c>
      <c r="Y12" s="20">
        <f t="shared" si="6"/>
        <v>0</v>
      </c>
      <c r="Z12" s="3">
        <f t="shared" si="7"/>
        <v>0</v>
      </c>
    </row>
    <row r="13" spans="1:26" ht="11.1" customHeight="1" outlineLevel="2" x14ac:dyDescent="0.2">
      <c r="A13" s="7" t="s">
        <v>19</v>
      </c>
      <c r="B13" s="7" t="s">
        <v>14</v>
      </c>
      <c r="C13" s="7"/>
      <c r="D13" s="8"/>
      <c r="E13" s="8">
        <v>70.2</v>
      </c>
      <c r="F13" s="8">
        <v>1.8</v>
      </c>
      <c r="G13" s="8">
        <v>68.400000000000006</v>
      </c>
      <c r="H13" s="19">
        <f>VLOOKUP(A13,[1]TDSheet!$A:$J,10,0)</f>
        <v>1</v>
      </c>
      <c r="K13" s="3">
        <f>VLOOKUP(A13,[1]TDSheet!$A:$AA,27,0)*X13</f>
        <v>0</v>
      </c>
      <c r="M13" s="3">
        <f t="shared" si="2"/>
        <v>0.36</v>
      </c>
      <c r="N13" s="21"/>
      <c r="O13" s="21"/>
      <c r="Q13" s="3">
        <f t="shared" si="3"/>
        <v>190.00000000000003</v>
      </c>
      <c r="R13" s="3">
        <f t="shared" si="4"/>
        <v>190.00000000000003</v>
      </c>
      <c r="S13" s="3">
        <f>VLOOKUP(A13,[1]TDSheet!$A:$V,22,0)</f>
        <v>0.36</v>
      </c>
      <c r="T13" s="3">
        <f>VLOOKUP(A13,[1]TDSheet!$A:$W,23,0)</f>
        <v>7.58</v>
      </c>
      <c r="U13" s="3">
        <f>VLOOKUP(A13,[1]TDSheet!$A:$O,15,0)</f>
        <v>0</v>
      </c>
      <c r="W13" s="3">
        <f t="shared" si="5"/>
        <v>0</v>
      </c>
      <c r="X13" s="19">
        <f>VLOOKUP(A13,[1]TDSheet!$A:$Z,26,0)</f>
        <v>1.8</v>
      </c>
      <c r="Y13" s="20">
        <f t="shared" si="6"/>
        <v>0</v>
      </c>
      <c r="Z13" s="3">
        <f t="shared" si="7"/>
        <v>0</v>
      </c>
    </row>
    <row r="14" spans="1:26" ht="11.1" customHeight="1" outlineLevel="2" x14ac:dyDescent="0.2">
      <c r="A14" s="7" t="s">
        <v>20</v>
      </c>
      <c r="B14" s="7" t="s">
        <v>14</v>
      </c>
      <c r="C14" s="7"/>
      <c r="D14" s="8">
        <v>225.7</v>
      </c>
      <c r="E14" s="8">
        <v>99.9</v>
      </c>
      <c r="F14" s="8">
        <v>185</v>
      </c>
      <c r="G14" s="8">
        <v>96.2</v>
      </c>
      <c r="H14" s="19">
        <f>VLOOKUP(A14,[1]TDSheet!$A:$J,10,0)</f>
        <v>1</v>
      </c>
      <c r="K14" s="3">
        <f>VLOOKUP(A14,[1]TDSheet!$A:$AA,27,0)*X14</f>
        <v>173.9</v>
      </c>
      <c r="M14" s="3">
        <f t="shared" si="2"/>
        <v>37</v>
      </c>
      <c r="N14" s="21">
        <v>230</v>
      </c>
      <c r="O14" s="21"/>
      <c r="Q14" s="3">
        <f t="shared" si="3"/>
        <v>13.516216216216216</v>
      </c>
      <c r="R14" s="3">
        <f t="shared" si="4"/>
        <v>7.3000000000000007</v>
      </c>
      <c r="S14" s="3">
        <f>VLOOKUP(A14,[1]TDSheet!$A:$V,22,0)</f>
        <v>35.519999999999996</v>
      </c>
      <c r="T14" s="3">
        <f>VLOOKUP(A14,[1]TDSheet!$A:$W,23,0)</f>
        <v>11.1</v>
      </c>
      <c r="U14" s="3">
        <f>VLOOKUP(A14,[1]TDSheet!$A:$O,15,0)</f>
        <v>32.56</v>
      </c>
      <c r="W14" s="3">
        <f t="shared" si="5"/>
        <v>230</v>
      </c>
      <c r="X14" s="19">
        <f>VLOOKUP(A14,[1]TDSheet!$A:$Z,26,0)</f>
        <v>3.7</v>
      </c>
      <c r="Y14" s="20">
        <v>62</v>
      </c>
      <c r="Z14" s="3">
        <f t="shared" si="7"/>
        <v>229.4</v>
      </c>
    </row>
    <row r="15" spans="1:26" ht="11.1" customHeight="1" outlineLevel="2" x14ac:dyDescent="0.2">
      <c r="A15" s="7" t="s">
        <v>21</v>
      </c>
      <c r="B15" s="7" t="s">
        <v>9</v>
      </c>
      <c r="C15" s="7"/>
      <c r="D15" s="8">
        <v>486</v>
      </c>
      <c r="E15" s="8">
        <v>176</v>
      </c>
      <c r="F15" s="8">
        <v>528</v>
      </c>
      <c r="G15" s="8">
        <v>43</v>
      </c>
      <c r="H15" s="19">
        <f>VLOOKUP(A15,[1]TDSheet!$A:$J,10,0)</f>
        <v>0.25</v>
      </c>
      <c r="K15" s="3">
        <f>VLOOKUP(A15,[1]TDSheet!$A:$AA,27,0)*X15</f>
        <v>504</v>
      </c>
      <c r="M15" s="3">
        <f t="shared" si="2"/>
        <v>105.6</v>
      </c>
      <c r="N15" s="21">
        <v>880</v>
      </c>
      <c r="O15" s="21"/>
      <c r="Q15" s="3">
        <f t="shared" si="3"/>
        <v>13.513257575757576</v>
      </c>
      <c r="R15" s="3">
        <f t="shared" si="4"/>
        <v>5.1799242424242431</v>
      </c>
      <c r="S15" s="3">
        <f>VLOOKUP(A15,[1]TDSheet!$A:$V,22,0)</f>
        <v>70.599999999999994</v>
      </c>
      <c r="T15" s="3">
        <f>VLOOKUP(A15,[1]TDSheet!$A:$W,23,0)</f>
        <v>66.400000000000006</v>
      </c>
      <c r="U15" s="3">
        <f>VLOOKUP(A15,[1]TDSheet!$A:$O,15,0)</f>
        <v>73</v>
      </c>
      <c r="W15" s="3">
        <f t="shared" si="5"/>
        <v>220</v>
      </c>
      <c r="X15" s="19">
        <f>VLOOKUP(A15,[1]TDSheet!$A:$Z,26,0)</f>
        <v>12</v>
      </c>
      <c r="Y15" s="20">
        <v>73</v>
      </c>
      <c r="Z15" s="3">
        <f t="shared" si="7"/>
        <v>219</v>
      </c>
    </row>
    <row r="16" spans="1:26" ht="21.95" customHeight="1" outlineLevel="2" x14ac:dyDescent="0.2">
      <c r="A16" s="7" t="s">
        <v>22</v>
      </c>
      <c r="B16" s="7" t="s">
        <v>9</v>
      </c>
      <c r="C16" s="7"/>
      <c r="D16" s="8"/>
      <c r="E16" s="8">
        <v>72</v>
      </c>
      <c r="F16" s="8">
        <v>70</v>
      </c>
      <c r="G16" s="8">
        <v>2</v>
      </c>
      <c r="H16" s="19">
        <v>0.25</v>
      </c>
      <c r="K16" s="3">
        <f>VLOOKUP(A16,[1]TDSheet!$A:$AA,27,0)*X16</f>
        <v>0</v>
      </c>
      <c r="M16" s="3">
        <f t="shared" si="2"/>
        <v>14</v>
      </c>
      <c r="N16" s="21"/>
      <c r="O16" s="21"/>
      <c r="Q16" s="3">
        <f t="shared" si="3"/>
        <v>0.14285714285714285</v>
      </c>
      <c r="R16" s="3">
        <f t="shared" si="4"/>
        <v>0.14285714285714285</v>
      </c>
      <c r="S16" s="3">
        <f>VLOOKUP(A16,[1]TDSheet!$A:$V,22,0)</f>
        <v>0</v>
      </c>
      <c r="T16" s="3">
        <f>VLOOKUP(A16,[1]TDSheet!$A:$W,23,0)</f>
        <v>0</v>
      </c>
      <c r="U16" s="3">
        <f>VLOOKUP(A16,[1]TDSheet!$A:$O,15,0)</f>
        <v>0</v>
      </c>
      <c r="W16" s="3">
        <f t="shared" si="5"/>
        <v>0</v>
      </c>
      <c r="X16" s="19">
        <v>6</v>
      </c>
      <c r="Y16" s="20">
        <f t="shared" si="6"/>
        <v>0</v>
      </c>
      <c r="Z16" s="3">
        <f t="shared" si="7"/>
        <v>0</v>
      </c>
    </row>
    <row r="17" spans="1:26" ht="11.1" customHeight="1" outlineLevel="2" x14ac:dyDescent="0.2">
      <c r="A17" s="7" t="s">
        <v>23</v>
      </c>
      <c r="B17" s="7" t="s">
        <v>9</v>
      </c>
      <c r="C17" s="23" t="str">
        <f>VLOOKUP(A17,[1]TDSheet!$A:$C,3,0)</f>
        <v>Нояб</v>
      </c>
      <c r="D17" s="8">
        <v>280</v>
      </c>
      <c r="E17" s="8"/>
      <c r="F17" s="8">
        <v>198</v>
      </c>
      <c r="G17" s="8">
        <v>9</v>
      </c>
      <c r="H17" s="19">
        <f>VLOOKUP(A17,[1]TDSheet!$A:$J,10,0)</f>
        <v>0.25</v>
      </c>
      <c r="K17" s="3">
        <f>VLOOKUP(A17,[1]TDSheet!$A:$AA,27,0)*X17</f>
        <v>582</v>
      </c>
      <c r="M17" s="3">
        <f t="shared" si="2"/>
        <v>39.6</v>
      </c>
      <c r="N17" s="21"/>
      <c r="O17" s="21"/>
      <c r="Q17" s="3">
        <f t="shared" si="3"/>
        <v>14.924242424242424</v>
      </c>
      <c r="R17" s="3">
        <f t="shared" si="4"/>
        <v>14.924242424242424</v>
      </c>
      <c r="S17" s="3">
        <f>VLOOKUP(A17,[1]TDSheet!$A:$V,22,0)</f>
        <v>39.799999999999997</v>
      </c>
      <c r="T17" s="3">
        <f>VLOOKUP(A17,[1]TDSheet!$A:$W,23,0)</f>
        <v>34.6</v>
      </c>
      <c r="U17" s="3">
        <f>VLOOKUP(A17,[1]TDSheet!$A:$O,15,0)</f>
        <v>57.6</v>
      </c>
      <c r="W17" s="3">
        <f t="shared" si="5"/>
        <v>0</v>
      </c>
      <c r="X17" s="19">
        <f>VLOOKUP(A17,[1]TDSheet!$A:$Z,26,0)</f>
        <v>6</v>
      </c>
      <c r="Y17" s="20">
        <f t="shared" si="6"/>
        <v>0</v>
      </c>
      <c r="Z17" s="3">
        <f t="shared" si="7"/>
        <v>0</v>
      </c>
    </row>
    <row r="18" spans="1:26" ht="11.1" customHeight="1" outlineLevel="2" x14ac:dyDescent="0.2">
      <c r="A18" s="7" t="s">
        <v>24</v>
      </c>
      <c r="B18" s="7" t="s">
        <v>9</v>
      </c>
      <c r="C18" s="7"/>
      <c r="D18" s="8">
        <v>459</v>
      </c>
      <c r="E18" s="8"/>
      <c r="F18" s="8">
        <v>360</v>
      </c>
      <c r="G18" s="8">
        <v>3</v>
      </c>
      <c r="H18" s="19">
        <f>VLOOKUP(A18,[1]TDSheet!$A:$J,10,0)</f>
        <v>0.25</v>
      </c>
      <c r="K18" s="3">
        <f>VLOOKUP(A18,[1]TDSheet!$A:$AA,27,0)*X18</f>
        <v>600</v>
      </c>
      <c r="M18" s="3">
        <f t="shared" si="2"/>
        <v>72</v>
      </c>
      <c r="N18" s="21">
        <v>380</v>
      </c>
      <c r="O18" s="21"/>
      <c r="Q18" s="3">
        <f t="shared" si="3"/>
        <v>13.652777777777779</v>
      </c>
      <c r="R18" s="3">
        <f t="shared" si="4"/>
        <v>8.375</v>
      </c>
      <c r="S18" s="3">
        <f>VLOOKUP(A18,[1]TDSheet!$A:$V,22,0)</f>
        <v>59</v>
      </c>
      <c r="T18" s="3">
        <f>VLOOKUP(A18,[1]TDSheet!$A:$W,23,0)</f>
        <v>52.6</v>
      </c>
      <c r="U18" s="3">
        <f>VLOOKUP(A18,[1]TDSheet!$A:$O,15,0)</f>
        <v>67.2</v>
      </c>
      <c r="W18" s="3">
        <f t="shared" si="5"/>
        <v>95</v>
      </c>
      <c r="X18" s="19">
        <f>VLOOKUP(A18,[1]TDSheet!$A:$Z,26,0)</f>
        <v>12</v>
      </c>
      <c r="Y18" s="20">
        <v>32</v>
      </c>
      <c r="Z18" s="3">
        <f t="shared" si="7"/>
        <v>96</v>
      </c>
    </row>
    <row r="19" spans="1:26" ht="11.1" customHeight="1" outlineLevel="2" x14ac:dyDescent="0.2">
      <c r="A19" s="7" t="s">
        <v>25</v>
      </c>
      <c r="B19" s="7" t="s">
        <v>14</v>
      </c>
      <c r="C19" s="7"/>
      <c r="D19" s="8">
        <v>240</v>
      </c>
      <c r="E19" s="8"/>
      <c r="F19" s="8">
        <v>203</v>
      </c>
      <c r="G19" s="8">
        <v>1</v>
      </c>
      <c r="H19" s="19">
        <f>VLOOKUP(A19,[1]TDSheet!$A:$J,10,0)</f>
        <v>1</v>
      </c>
      <c r="K19" s="3">
        <f>VLOOKUP(A19,[1]TDSheet!$A:$AA,27,0)*X19</f>
        <v>402</v>
      </c>
      <c r="M19" s="3">
        <f t="shared" si="2"/>
        <v>40.6</v>
      </c>
      <c r="N19" s="21">
        <v>150</v>
      </c>
      <c r="O19" s="21"/>
      <c r="Q19" s="3">
        <f t="shared" si="3"/>
        <v>13.620689655172413</v>
      </c>
      <c r="R19" s="3">
        <f t="shared" si="4"/>
        <v>9.9261083743842367</v>
      </c>
      <c r="S19" s="3">
        <f>VLOOKUP(A19,[1]TDSheet!$A:$V,22,0)</f>
        <v>0</v>
      </c>
      <c r="T19" s="3">
        <f>VLOOKUP(A19,[1]TDSheet!$A:$W,23,0)</f>
        <v>0</v>
      </c>
      <c r="U19" s="3">
        <f>VLOOKUP(A19,[1]TDSheet!$A:$O,15,0)</f>
        <v>39.6</v>
      </c>
      <c r="W19" s="3">
        <f t="shared" si="5"/>
        <v>150</v>
      </c>
      <c r="X19" s="19">
        <f>VLOOKUP(A19,[1]TDSheet!$A:$Z,26,0)</f>
        <v>6</v>
      </c>
      <c r="Y19" s="20">
        <v>25</v>
      </c>
      <c r="Z19" s="3">
        <f t="shared" si="7"/>
        <v>150</v>
      </c>
    </row>
    <row r="20" spans="1:26" ht="11.1" customHeight="1" outlineLevel="2" x14ac:dyDescent="0.2">
      <c r="A20" s="7" t="s">
        <v>26</v>
      </c>
      <c r="B20" s="7" t="s">
        <v>9</v>
      </c>
      <c r="C20" s="7"/>
      <c r="D20" s="8">
        <v>169</v>
      </c>
      <c r="E20" s="8"/>
      <c r="F20" s="8">
        <v>157</v>
      </c>
      <c r="G20" s="8">
        <v>4</v>
      </c>
      <c r="H20" s="19">
        <f>VLOOKUP(A20,[1]TDSheet!$A:$J,10,0)</f>
        <v>0.75</v>
      </c>
      <c r="K20" s="3">
        <f>VLOOKUP(A20,[1]TDSheet!$A:$AA,27,0)*X20</f>
        <v>0</v>
      </c>
      <c r="M20" s="3">
        <f t="shared" si="2"/>
        <v>31.4</v>
      </c>
      <c r="N20" s="21">
        <v>260</v>
      </c>
      <c r="O20" s="21"/>
      <c r="Q20" s="3">
        <f t="shared" si="3"/>
        <v>8.4076433121019107</v>
      </c>
      <c r="R20" s="3">
        <f t="shared" si="4"/>
        <v>0.12738853503184713</v>
      </c>
      <c r="S20" s="3">
        <f>VLOOKUP(A20,[1]TDSheet!$A:$V,22,0)</f>
        <v>16.2</v>
      </c>
      <c r="T20" s="3">
        <f>VLOOKUP(A20,[1]TDSheet!$A:$W,23,0)</f>
        <v>12.8</v>
      </c>
      <c r="U20" s="3">
        <f>VLOOKUP(A20,[1]TDSheet!$A:$O,15,0)</f>
        <v>8.6</v>
      </c>
      <c r="W20" s="3">
        <f t="shared" si="5"/>
        <v>195</v>
      </c>
      <c r="X20" s="19">
        <f>VLOOKUP(A20,[1]TDSheet!$A:$Z,26,0)</f>
        <v>8</v>
      </c>
      <c r="Y20" s="20">
        <v>33</v>
      </c>
      <c r="Z20" s="3">
        <f t="shared" si="7"/>
        <v>198</v>
      </c>
    </row>
    <row r="21" spans="1:26" ht="11.1" customHeight="1" outlineLevel="2" x14ac:dyDescent="0.2">
      <c r="A21" s="7" t="s">
        <v>27</v>
      </c>
      <c r="B21" s="7" t="s">
        <v>9</v>
      </c>
      <c r="C21" s="23" t="str">
        <f>VLOOKUP(A21,[1]TDSheet!$A:$C,3,0)</f>
        <v>Нояб</v>
      </c>
      <c r="D21" s="8">
        <v>436</v>
      </c>
      <c r="E21" s="8">
        <v>64</v>
      </c>
      <c r="F21" s="8">
        <v>376</v>
      </c>
      <c r="G21" s="8">
        <v>111</v>
      </c>
      <c r="H21" s="19">
        <f>VLOOKUP(A21,[1]TDSheet!$A:$J,10,0)</f>
        <v>0.9</v>
      </c>
      <c r="K21" s="3">
        <f>VLOOKUP(A21,[1]TDSheet!$A:$AA,27,0)*X21</f>
        <v>0</v>
      </c>
      <c r="M21" s="3">
        <f t="shared" si="2"/>
        <v>75.2</v>
      </c>
      <c r="N21" s="21">
        <v>620</v>
      </c>
      <c r="O21" s="21"/>
      <c r="Q21" s="3">
        <f t="shared" si="3"/>
        <v>9.7207446808510642</v>
      </c>
      <c r="R21" s="3">
        <f t="shared" si="4"/>
        <v>1.4760638297872339</v>
      </c>
      <c r="S21" s="3">
        <f>VLOOKUP(A21,[1]TDSheet!$A:$V,22,0)</f>
        <v>41.8</v>
      </c>
      <c r="T21" s="3">
        <f>VLOOKUP(A21,[1]TDSheet!$A:$W,23,0)</f>
        <v>42.2</v>
      </c>
      <c r="U21" s="3">
        <f>VLOOKUP(A21,[1]TDSheet!$A:$O,15,0)</f>
        <v>20.6</v>
      </c>
      <c r="W21" s="3">
        <f t="shared" si="5"/>
        <v>558</v>
      </c>
      <c r="X21" s="19">
        <f>VLOOKUP(A21,[1]TDSheet!$A:$Z,26,0)</f>
        <v>8</v>
      </c>
      <c r="Y21" s="20">
        <v>78</v>
      </c>
      <c r="Z21" s="3">
        <f t="shared" si="7"/>
        <v>561.6</v>
      </c>
    </row>
    <row r="22" spans="1:26" ht="11.1" customHeight="1" outlineLevel="2" x14ac:dyDescent="0.2">
      <c r="A22" s="7" t="s">
        <v>28</v>
      </c>
      <c r="B22" s="7" t="s">
        <v>9</v>
      </c>
      <c r="C22" s="23" t="str">
        <f>VLOOKUP(A22,[1]TDSheet!$A:$C,3,0)</f>
        <v>Нояб</v>
      </c>
      <c r="D22" s="8">
        <v>439</v>
      </c>
      <c r="E22" s="8">
        <v>504</v>
      </c>
      <c r="F22" s="8">
        <v>704</v>
      </c>
      <c r="G22" s="8">
        <v>130</v>
      </c>
      <c r="H22" s="19">
        <f>VLOOKUP(A22,[1]TDSheet!$A:$J,10,0)</f>
        <v>0.9</v>
      </c>
      <c r="K22" s="3">
        <f>VLOOKUP(A22,[1]TDSheet!$A:$AA,27,0)*X22</f>
        <v>304</v>
      </c>
      <c r="M22" s="3">
        <f t="shared" si="2"/>
        <v>140.80000000000001</v>
      </c>
      <c r="N22" s="21">
        <v>1150</v>
      </c>
      <c r="O22" s="21"/>
      <c r="Q22" s="3">
        <f t="shared" si="3"/>
        <v>11.249999999999998</v>
      </c>
      <c r="R22" s="3">
        <f t="shared" si="4"/>
        <v>3.0823863636363633</v>
      </c>
      <c r="S22" s="3">
        <f>VLOOKUP(A22,[1]TDSheet!$A:$V,22,0)</f>
        <v>77.8</v>
      </c>
      <c r="T22" s="3">
        <f>VLOOKUP(A22,[1]TDSheet!$A:$W,23,0)</f>
        <v>91</v>
      </c>
      <c r="U22" s="3">
        <f>VLOOKUP(A22,[1]TDSheet!$A:$O,15,0)</f>
        <v>77.8</v>
      </c>
      <c r="W22" s="3">
        <f t="shared" si="5"/>
        <v>1035</v>
      </c>
      <c r="X22" s="19">
        <f>VLOOKUP(A22,[1]TDSheet!$A:$Z,26,0)</f>
        <v>8</v>
      </c>
      <c r="Y22" s="20">
        <v>144</v>
      </c>
      <c r="Z22" s="3">
        <f t="shared" si="7"/>
        <v>1036.8</v>
      </c>
    </row>
    <row r="23" spans="1:26" ht="11.1" customHeight="1" outlineLevel="2" x14ac:dyDescent="0.2">
      <c r="A23" s="7" t="s">
        <v>29</v>
      </c>
      <c r="B23" s="7" t="s">
        <v>9</v>
      </c>
      <c r="C23" s="7"/>
      <c r="D23" s="8">
        <v>2</v>
      </c>
      <c r="E23" s="8">
        <v>176</v>
      </c>
      <c r="F23" s="8">
        <v>114</v>
      </c>
      <c r="G23" s="8">
        <v>62</v>
      </c>
      <c r="H23" s="19">
        <f>VLOOKUP(A23,[1]TDSheet!$A:$J,10,0)</f>
        <v>0.43</v>
      </c>
      <c r="K23" s="3">
        <f>VLOOKUP(A23,[1]TDSheet!$A:$AA,27,0)*X23</f>
        <v>16</v>
      </c>
      <c r="M23" s="3">
        <f t="shared" si="2"/>
        <v>22.8</v>
      </c>
      <c r="N23" s="21">
        <v>180</v>
      </c>
      <c r="O23" s="21"/>
      <c r="Q23" s="3">
        <f t="shared" si="3"/>
        <v>11.315789473684211</v>
      </c>
      <c r="R23" s="3">
        <f t="shared" si="4"/>
        <v>3.4210526315789473</v>
      </c>
      <c r="S23" s="3">
        <f>VLOOKUP(A23,[1]TDSheet!$A:$V,22,0)</f>
        <v>11.2</v>
      </c>
      <c r="T23" s="3">
        <f>VLOOKUP(A23,[1]TDSheet!$A:$W,23,0)</f>
        <v>18.399999999999999</v>
      </c>
      <c r="U23" s="3">
        <f>VLOOKUP(A23,[1]TDSheet!$A:$O,15,0)</f>
        <v>13.4</v>
      </c>
      <c r="W23" s="3">
        <f t="shared" si="5"/>
        <v>77.400000000000006</v>
      </c>
      <c r="X23" s="19">
        <f>VLOOKUP(A23,[1]TDSheet!$A:$Z,26,0)</f>
        <v>16</v>
      </c>
      <c r="Y23" s="20">
        <v>11</v>
      </c>
      <c r="Z23" s="3">
        <f t="shared" si="7"/>
        <v>75.679999999999993</v>
      </c>
    </row>
    <row r="24" spans="1:26" ht="21.95" customHeight="1" outlineLevel="2" x14ac:dyDescent="0.2">
      <c r="A24" s="7" t="s">
        <v>30</v>
      </c>
      <c r="B24" s="7" t="s">
        <v>14</v>
      </c>
      <c r="C24" s="7"/>
      <c r="D24" s="8">
        <v>975</v>
      </c>
      <c r="E24" s="8">
        <v>420</v>
      </c>
      <c r="F24" s="8">
        <v>930</v>
      </c>
      <c r="G24" s="8">
        <v>290</v>
      </c>
      <c r="H24" s="19">
        <f>VLOOKUP(A24,[1]TDSheet!$A:$J,10,0)</f>
        <v>1</v>
      </c>
      <c r="K24" s="3">
        <f>VLOOKUP(A24,[1]TDSheet!$A:$AA,27,0)*X24</f>
        <v>1100</v>
      </c>
      <c r="M24" s="3">
        <f t="shared" si="2"/>
        <v>186</v>
      </c>
      <c r="N24" s="21">
        <v>1150</v>
      </c>
      <c r="O24" s="21"/>
      <c r="Q24" s="3">
        <f t="shared" si="3"/>
        <v>13.655913978494624</v>
      </c>
      <c r="R24" s="3">
        <f t="shared" si="4"/>
        <v>7.4731182795698921</v>
      </c>
      <c r="S24" s="3">
        <f>VLOOKUP(A24,[1]TDSheet!$A:$V,22,0)</f>
        <v>157</v>
      </c>
      <c r="T24" s="3">
        <f>VLOOKUP(A24,[1]TDSheet!$A:$W,23,0)</f>
        <v>145</v>
      </c>
      <c r="U24" s="3">
        <f>VLOOKUP(A24,[1]TDSheet!$A:$O,15,0)</f>
        <v>159</v>
      </c>
      <c r="W24" s="3">
        <f t="shared" si="5"/>
        <v>1150</v>
      </c>
      <c r="X24" s="19">
        <f>VLOOKUP(A24,[1]TDSheet!$A:$Z,26,0)</f>
        <v>5</v>
      </c>
      <c r="Y24" s="20">
        <v>230</v>
      </c>
      <c r="Z24" s="3">
        <f t="shared" si="7"/>
        <v>1150</v>
      </c>
    </row>
    <row r="25" spans="1:26" ht="11.1" customHeight="1" outlineLevel="2" x14ac:dyDescent="0.2">
      <c r="A25" s="7" t="s">
        <v>31</v>
      </c>
      <c r="B25" s="7" t="s">
        <v>9</v>
      </c>
      <c r="C25" s="23" t="str">
        <f>VLOOKUP(A25,[1]TDSheet!$A:$C,3,0)</f>
        <v>Нояб</v>
      </c>
      <c r="D25" s="8">
        <v>861</v>
      </c>
      <c r="E25" s="8">
        <v>1200</v>
      </c>
      <c r="F25" s="28">
        <f>1078+F43</f>
        <v>1379</v>
      </c>
      <c r="G25" s="8">
        <v>538</v>
      </c>
      <c r="H25" s="19">
        <f>VLOOKUP(A25,[1]TDSheet!$A:$J,10,0)</f>
        <v>0.9</v>
      </c>
      <c r="K25" s="3">
        <f>VLOOKUP(A25,[1]TDSheet!$A:$AA,27,0)*X25</f>
        <v>504</v>
      </c>
      <c r="M25" s="3">
        <f t="shared" si="2"/>
        <v>275.8</v>
      </c>
      <c r="N25" s="21">
        <v>2700</v>
      </c>
      <c r="O25" s="21"/>
      <c r="Q25" s="3">
        <f t="shared" si="3"/>
        <v>13.567802755620013</v>
      </c>
      <c r="R25" s="3">
        <f t="shared" si="4"/>
        <v>3.7781000725163159</v>
      </c>
      <c r="S25" s="3">
        <f>VLOOKUP(A25,[1]TDSheet!$A:$V,22,0)</f>
        <v>157</v>
      </c>
      <c r="T25" s="3">
        <f>VLOOKUP(A25,[1]TDSheet!$A:$W,23,0)</f>
        <v>177.8</v>
      </c>
      <c r="U25" s="3">
        <f>VLOOKUP(A25,[1]TDSheet!$A:$O,15,0)</f>
        <v>165.6</v>
      </c>
      <c r="W25" s="3">
        <f t="shared" si="5"/>
        <v>2430</v>
      </c>
      <c r="X25" s="19">
        <f>VLOOKUP(A25,[1]TDSheet!$A:$Z,26,0)</f>
        <v>8</v>
      </c>
      <c r="Y25" s="20">
        <v>338</v>
      </c>
      <c r="Z25" s="3">
        <f t="shared" si="7"/>
        <v>2433.6</v>
      </c>
    </row>
    <row r="26" spans="1:26" ht="11.1" customHeight="1" outlineLevel="2" x14ac:dyDescent="0.2">
      <c r="A26" s="7" t="s">
        <v>32</v>
      </c>
      <c r="B26" s="7" t="s">
        <v>9</v>
      </c>
      <c r="C26" s="7"/>
      <c r="D26" s="8">
        <v>76</v>
      </c>
      <c r="E26" s="8">
        <v>64</v>
      </c>
      <c r="F26" s="8">
        <v>105</v>
      </c>
      <c r="G26" s="8">
        <v>3</v>
      </c>
      <c r="H26" s="19">
        <f>VLOOKUP(A26,[1]TDSheet!$A:$J,10,0)</f>
        <v>0.43</v>
      </c>
      <c r="K26" s="3">
        <f>VLOOKUP(A26,[1]TDSheet!$A:$AA,27,0)*X26</f>
        <v>288</v>
      </c>
      <c r="M26" s="3">
        <f t="shared" si="2"/>
        <v>21</v>
      </c>
      <c r="N26" s="21"/>
      <c r="O26" s="21"/>
      <c r="Q26" s="3">
        <f t="shared" si="3"/>
        <v>13.857142857142858</v>
      </c>
      <c r="R26" s="3">
        <f t="shared" si="4"/>
        <v>13.857142857142858</v>
      </c>
      <c r="S26" s="3">
        <f>VLOOKUP(A26,[1]TDSheet!$A:$V,22,0)</f>
        <v>15</v>
      </c>
      <c r="T26" s="3">
        <f>VLOOKUP(A26,[1]TDSheet!$A:$W,23,0)</f>
        <v>17</v>
      </c>
      <c r="U26" s="3">
        <f>VLOOKUP(A26,[1]TDSheet!$A:$O,15,0)</f>
        <v>30.8</v>
      </c>
      <c r="W26" s="3">
        <f t="shared" si="5"/>
        <v>0</v>
      </c>
      <c r="X26" s="19">
        <f>VLOOKUP(A26,[1]TDSheet!$A:$Z,26,0)</f>
        <v>16</v>
      </c>
      <c r="Y26" s="20">
        <f t="shared" si="6"/>
        <v>0</v>
      </c>
      <c r="Z26" s="3">
        <f t="shared" si="7"/>
        <v>0</v>
      </c>
    </row>
    <row r="27" spans="1:26" ht="11.1" customHeight="1" outlineLevel="2" x14ac:dyDescent="0.2">
      <c r="A27" s="7" t="s">
        <v>33</v>
      </c>
      <c r="B27" s="7" t="s">
        <v>9</v>
      </c>
      <c r="C27" s="23" t="str">
        <f>VLOOKUP(A27,[1]TDSheet!$A:$C,3,0)</f>
        <v>Нояб</v>
      </c>
      <c r="D27" s="8">
        <v>81</v>
      </c>
      <c r="E27" s="8">
        <v>400</v>
      </c>
      <c r="F27" s="8">
        <v>296</v>
      </c>
      <c r="G27" s="8">
        <v>140</v>
      </c>
      <c r="H27" s="19">
        <f>VLOOKUP(A27,[1]TDSheet!$A:$J,10,0)</f>
        <v>0.7</v>
      </c>
      <c r="K27" s="3">
        <f>VLOOKUP(A27,[1]TDSheet!$A:$AA,27,0)*X27</f>
        <v>64</v>
      </c>
      <c r="M27" s="3">
        <f t="shared" si="2"/>
        <v>59.2</v>
      </c>
      <c r="N27" s="21">
        <v>470</v>
      </c>
      <c r="O27" s="21"/>
      <c r="Q27" s="3">
        <f t="shared" si="3"/>
        <v>11.385135135135135</v>
      </c>
      <c r="R27" s="3">
        <f t="shared" si="4"/>
        <v>3.4459459459459456</v>
      </c>
      <c r="S27" s="3">
        <f>VLOOKUP(A27,[1]TDSheet!$A:$V,22,0)</f>
        <v>20.2</v>
      </c>
      <c r="T27" s="3">
        <f>VLOOKUP(A27,[1]TDSheet!$A:$W,23,0)</f>
        <v>42.6</v>
      </c>
      <c r="U27" s="3">
        <f>VLOOKUP(A27,[1]TDSheet!$A:$O,15,0)</f>
        <v>35.6</v>
      </c>
      <c r="W27" s="3">
        <f t="shared" si="5"/>
        <v>329</v>
      </c>
      <c r="X27" s="19">
        <f>VLOOKUP(A27,[1]TDSheet!$A:$Z,26,0)</f>
        <v>8</v>
      </c>
      <c r="Y27" s="20">
        <v>59</v>
      </c>
      <c r="Z27" s="3">
        <f t="shared" si="7"/>
        <v>330.4</v>
      </c>
    </row>
    <row r="28" spans="1:26" ht="21.95" customHeight="1" outlineLevel="2" x14ac:dyDescent="0.2">
      <c r="A28" s="7" t="s">
        <v>34</v>
      </c>
      <c r="B28" s="7" t="s">
        <v>9</v>
      </c>
      <c r="C28" s="23" t="str">
        <f>VLOOKUP(A28,[1]TDSheet!$A:$C,3,0)</f>
        <v>Нояб</v>
      </c>
      <c r="D28" s="8">
        <v>130</v>
      </c>
      <c r="E28" s="8"/>
      <c r="F28" s="8">
        <v>87</v>
      </c>
      <c r="G28" s="8">
        <v>43</v>
      </c>
      <c r="H28" s="19">
        <f>VLOOKUP(A28,[1]TDSheet!$A:$J,10,0)</f>
        <v>0.9</v>
      </c>
      <c r="K28" s="3">
        <f>VLOOKUP(A28,[1]TDSheet!$A:$AA,27,0)*X28</f>
        <v>0</v>
      </c>
      <c r="M28" s="3">
        <f t="shared" si="2"/>
        <v>17.399999999999999</v>
      </c>
      <c r="N28" s="21">
        <v>130</v>
      </c>
      <c r="O28" s="21"/>
      <c r="Q28" s="3">
        <f t="shared" si="3"/>
        <v>9.9425287356321839</v>
      </c>
      <c r="R28" s="3">
        <f t="shared" si="4"/>
        <v>2.4712643678160924</v>
      </c>
      <c r="S28" s="3">
        <f>VLOOKUP(A28,[1]TDSheet!$A:$V,22,0)</f>
        <v>4.5999999999999996</v>
      </c>
      <c r="T28" s="3">
        <f>VLOOKUP(A28,[1]TDSheet!$A:$W,23,0)</f>
        <v>8.8000000000000007</v>
      </c>
      <c r="U28" s="3">
        <f>VLOOKUP(A28,[1]TDSheet!$A:$O,15,0)</f>
        <v>5.4</v>
      </c>
      <c r="W28" s="3">
        <f t="shared" si="5"/>
        <v>117</v>
      </c>
      <c r="X28" s="19">
        <f>VLOOKUP(A28,[1]TDSheet!$A:$Z,26,0)</f>
        <v>8</v>
      </c>
      <c r="Y28" s="20">
        <v>16</v>
      </c>
      <c r="Z28" s="3">
        <f t="shared" si="7"/>
        <v>115.2</v>
      </c>
    </row>
    <row r="29" spans="1:26" ht="21.95" customHeight="1" outlineLevel="2" x14ac:dyDescent="0.2">
      <c r="A29" s="7" t="s">
        <v>35</v>
      </c>
      <c r="B29" s="7" t="s">
        <v>9</v>
      </c>
      <c r="C29" s="7"/>
      <c r="D29" s="8">
        <v>584</v>
      </c>
      <c r="E29" s="8"/>
      <c r="F29" s="8">
        <v>110</v>
      </c>
      <c r="G29" s="8">
        <v>469</v>
      </c>
      <c r="H29" s="19">
        <f>VLOOKUP(A29,[1]TDSheet!$A:$J,10,0)</f>
        <v>0.9</v>
      </c>
      <c r="K29" s="3">
        <f>VLOOKUP(A29,[1]TDSheet!$A:$AA,27,0)*X29</f>
        <v>0</v>
      </c>
      <c r="M29" s="3">
        <f t="shared" si="2"/>
        <v>22</v>
      </c>
      <c r="N29" s="21"/>
      <c r="O29" s="21"/>
      <c r="Q29" s="3">
        <f t="shared" si="3"/>
        <v>21.318181818181817</v>
      </c>
      <c r="R29" s="3">
        <f t="shared" si="4"/>
        <v>21.318181818181817</v>
      </c>
      <c r="S29" s="3">
        <f>VLOOKUP(A29,[1]TDSheet!$A:$V,22,0)</f>
        <v>13.8</v>
      </c>
      <c r="T29" s="3">
        <f>VLOOKUP(A29,[1]TDSheet!$A:$W,23,0)</f>
        <v>11.8</v>
      </c>
      <c r="U29" s="3">
        <f>VLOOKUP(A29,[1]TDSheet!$A:$O,15,0)</f>
        <v>4</v>
      </c>
      <c r="W29" s="3">
        <f t="shared" si="5"/>
        <v>0</v>
      </c>
      <c r="X29" s="19">
        <f>VLOOKUP(A29,[1]TDSheet!$A:$Z,26,0)</f>
        <v>8</v>
      </c>
      <c r="Y29" s="20">
        <f t="shared" si="6"/>
        <v>0</v>
      </c>
      <c r="Z29" s="3">
        <f t="shared" si="7"/>
        <v>0</v>
      </c>
    </row>
    <row r="30" spans="1:26" ht="11.1" customHeight="1" outlineLevel="2" x14ac:dyDescent="0.2">
      <c r="A30" s="7" t="s">
        <v>36</v>
      </c>
      <c r="B30" s="7" t="s">
        <v>14</v>
      </c>
      <c r="C30" s="7"/>
      <c r="D30" s="8">
        <v>1490</v>
      </c>
      <c r="E30" s="8">
        <v>600</v>
      </c>
      <c r="F30" s="8">
        <v>1225</v>
      </c>
      <c r="G30" s="8">
        <v>605</v>
      </c>
      <c r="H30" s="19">
        <f>VLOOKUP(A30,[1]TDSheet!$A:$J,10,0)</f>
        <v>1</v>
      </c>
      <c r="K30" s="3">
        <f>VLOOKUP(A30,[1]TDSheet!$A:$AA,27,0)*X30</f>
        <v>1200</v>
      </c>
      <c r="M30" s="3">
        <f t="shared" si="2"/>
        <v>245</v>
      </c>
      <c r="N30" s="21">
        <v>1500</v>
      </c>
      <c r="O30" s="21"/>
      <c r="Q30" s="3">
        <f t="shared" si="3"/>
        <v>13.489795918367347</v>
      </c>
      <c r="R30" s="3">
        <f t="shared" si="4"/>
        <v>7.3673469387755102</v>
      </c>
      <c r="S30" s="3">
        <f>VLOOKUP(A30,[1]TDSheet!$A:$V,22,0)</f>
        <v>234</v>
      </c>
      <c r="T30" s="3">
        <f>VLOOKUP(A30,[1]TDSheet!$A:$W,23,0)</f>
        <v>178</v>
      </c>
      <c r="U30" s="3">
        <f>VLOOKUP(A30,[1]TDSheet!$A:$O,15,0)</f>
        <v>213</v>
      </c>
      <c r="W30" s="3">
        <f t="shared" si="5"/>
        <v>1500</v>
      </c>
      <c r="X30" s="19">
        <f>VLOOKUP(A30,[1]TDSheet!$A:$Z,26,0)</f>
        <v>5</v>
      </c>
      <c r="Y30" s="20">
        <v>300</v>
      </c>
      <c r="Z30" s="3">
        <f t="shared" si="7"/>
        <v>1500</v>
      </c>
    </row>
    <row r="31" spans="1:26" ht="11.1" customHeight="1" outlineLevel="2" x14ac:dyDescent="0.2">
      <c r="A31" s="7" t="s">
        <v>37</v>
      </c>
      <c r="B31" s="7" t="s">
        <v>9</v>
      </c>
      <c r="C31" s="7"/>
      <c r="D31" s="8">
        <v>520</v>
      </c>
      <c r="E31" s="8"/>
      <c r="F31" s="8">
        <v>366</v>
      </c>
      <c r="G31" s="8">
        <v>114</v>
      </c>
      <c r="H31" s="19">
        <f>VLOOKUP(A31,[1]TDSheet!$A:$J,10,0)</f>
        <v>1</v>
      </c>
      <c r="K31" s="3">
        <f>VLOOKUP(A31,[1]TDSheet!$A:$AA,27,0)*X31</f>
        <v>380</v>
      </c>
      <c r="M31" s="3">
        <f t="shared" si="2"/>
        <v>73.2</v>
      </c>
      <c r="N31" s="21">
        <v>490</v>
      </c>
      <c r="O31" s="21"/>
      <c r="Q31" s="3">
        <f t="shared" si="3"/>
        <v>13.442622950819672</v>
      </c>
      <c r="R31" s="3">
        <f t="shared" si="4"/>
        <v>6.7486338797814209</v>
      </c>
      <c r="S31" s="3">
        <f>VLOOKUP(A31,[1]TDSheet!$A:$V,22,0)</f>
        <v>51.4</v>
      </c>
      <c r="T31" s="3">
        <f>VLOOKUP(A31,[1]TDSheet!$A:$W,23,0)</f>
        <v>40</v>
      </c>
      <c r="U31" s="3">
        <f>VLOOKUP(A31,[1]TDSheet!$A:$O,15,0)</f>
        <v>52.4</v>
      </c>
      <c r="W31" s="3">
        <f t="shared" si="5"/>
        <v>490</v>
      </c>
      <c r="X31" s="19">
        <f>VLOOKUP(A31,[1]TDSheet!$A:$Z,26,0)</f>
        <v>5</v>
      </c>
      <c r="Y31" s="20">
        <v>98</v>
      </c>
      <c r="Z31" s="3">
        <f t="shared" si="7"/>
        <v>490</v>
      </c>
    </row>
    <row r="32" spans="1:26" ht="11.1" customHeight="1" outlineLevel="2" x14ac:dyDescent="0.2">
      <c r="A32" s="7" t="s">
        <v>38</v>
      </c>
      <c r="B32" s="7" t="s">
        <v>9</v>
      </c>
      <c r="C32" s="7"/>
      <c r="D32" s="8">
        <v>36</v>
      </c>
      <c r="E32" s="8"/>
      <c r="F32" s="8"/>
      <c r="G32" s="8">
        <v>36</v>
      </c>
      <c r="H32" s="19">
        <f>VLOOKUP(A32,[1]TDSheet!$A:$J,10,0)</f>
        <v>0.33</v>
      </c>
      <c r="K32" s="3">
        <f>VLOOKUP(A32,[1]TDSheet!$A:$AA,27,0)*X32</f>
        <v>0</v>
      </c>
      <c r="M32" s="3">
        <f t="shared" si="2"/>
        <v>0</v>
      </c>
      <c r="N32" s="21"/>
      <c r="O32" s="21"/>
      <c r="Q32" s="3" t="e">
        <f t="shared" si="3"/>
        <v>#DIV/0!</v>
      </c>
      <c r="R32" s="3" t="e">
        <f t="shared" si="4"/>
        <v>#DIV/0!</v>
      </c>
      <c r="S32" s="3">
        <f>VLOOKUP(A32,[1]TDSheet!$A:$V,22,0)</f>
        <v>0</v>
      </c>
      <c r="T32" s="3">
        <f>VLOOKUP(A32,[1]TDSheet!$A:$W,23,0)</f>
        <v>0</v>
      </c>
      <c r="U32" s="3">
        <f>VLOOKUP(A32,[1]TDSheet!$A:$O,15,0)</f>
        <v>0</v>
      </c>
      <c r="W32" s="3">
        <f t="shared" si="5"/>
        <v>0</v>
      </c>
      <c r="X32" s="19">
        <f>VLOOKUP(A32,[1]TDSheet!$A:$Z,26,0)</f>
        <v>6</v>
      </c>
      <c r="Y32" s="20">
        <f t="shared" si="6"/>
        <v>0</v>
      </c>
      <c r="Z32" s="3">
        <f t="shared" si="7"/>
        <v>0</v>
      </c>
    </row>
    <row r="33" spans="1:26" ht="11.1" customHeight="1" outlineLevel="2" x14ac:dyDescent="0.2">
      <c r="A33" s="24" t="s">
        <v>66</v>
      </c>
      <c r="B33" s="25" t="s">
        <v>14</v>
      </c>
      <c r="C33" s="7"/>
      <c r="D33" s="8"/>
      <c r="E33" s="8"/>
      <c r="F33" s="8"/>
      <c r="G33" s="8"/>
      <c r="H33" s="19">
        <f>VLOOKUP(A33,[1]TDSheet!$A:$J,10,0)</f>
        <v>1</v>
      </c>
      <c r="K33" s="26"/>
      <c r="M33" s="3">
        <f t="shared" si="2"/>
        <v>0</v>
      </c>
      <c r="N33" s="27">
        <v>50</v>
      </c>
      <c r="O33" s="21"/>
      <c r="Q33" s="3" t="e">
        <f t="shared" si="3"/>
        <v>#DIV/0!</v>
      </c>
      <c r="R33" s="3" t="e">
        <f t="shared" si="4"/>
        <v>#DIV/0!</v>
      </c>
      <c r="S33" s="3">
        <f>VLOOKUP(A33,[1]TDSheet!$A:$V,22,0)</f>
        <v>0</v>
      </c>
      <c r="T33" s="3">
        <f>VLOOKUP(A33,[1]TDSheet!$A:$W,23,0)</f>
        <v>0</v>
      </c>
      <c r="U33" s="3">
        <f>VLOOKUP(A33,[1]TDSheet!$A:$O,15,0)</f>
        <v>0</v>
      </c>
      <c r="W33" s="3">
        <f t="shared" si="5"/>
        <v>50</v>
      </c>
      <c r="X33" s="19">
        <f>VLOOKUP(A33,[1]TDSheet!$A:$Z,26,0)</f>
        <v>3</v>
      </c>
      <c r="Y33" s="20">
        <v>17</v>
      </c>
      <c r="Z33" s="3">
        <f t="shared" si="7"/>
        <v>51</v>
      </c>
    </row>
    <row r="34" spans="1:26" ht="11.1" customHeight="1" outlineLevel="2" x14ac:dyDescent="0.2">
      <c r="A34" s="7" t="s">
        <v>39</v>
      </c>
      <c r="B34" s="7" t="s">
        <v>9</v>
      </c>
      <c r="C34" s="7"/>
      <c r="D34" s="8">
        <v>544</v>
      </c>
      <c r="E34" s="8">
        <v>10</v>
      </c>
      <c r="F34" s="8">
        <v>397</v>
      </c>
      <c r="G34" s="8">
        <v>83</v>
      </c>
      <c r="H34" s="19">
        <f>VLOOKUP(A34,[1]TDSheet!$A:$J,10,0)</f>
        <v>0.25</v>
      </c>
      <c r="K34" s="3">
        <f>VLOOKUP(A34,[1]TDSheet!$A:$AA,27,0)*X34</f>
        <v>360</v>
      </c>
      <c r="M34" s="3">
        <f t="shared" si="2"/>
        <v>79.400000000000006</v>
      </c>
      <c r="N34" s="21">
        <v>600</v>
      </c>
      <c r="O34" s="21"/>
      <c r="Q34" s="3">
        <f t="shared" si="3"/>
        <v>13.136020151133501</v>
      </c>
      <c r="R34" s="3">
        <f t="shared" si="4"/>
        <v>5.579345088161209</v>
      </c>
      <c r="S34" s="3">
        <f>VLOOKUP(A34,[1]TDSheet!$A:$V,22,0)</f>
        <v>77.599999999999994</v>
      </c>
      <c r="T34" s="3">
        <f>VLOOKUP(A34,[1]TDSheet!$A:$W,23,0)</f>
        <v>47.2</v>
      </c>
      <c r="U34" s="3">
        <f>VLOOKUP(A34,[1]TDSheet!$A:$O,15,0)</f>
        <v>57.6</v>
      </c>
      <c r="W34" s="3">
        <f t="shared" si="5"/>
        <v>150</v>
      </c>
      <c r="X34" s="19">
        <f>VLOOKUP(A34,[1]TDSheet!$A:$Z,26,0)</f>
        <v>12</v>
      </c>
      <c r="Y34" s="20">
        <v>50</v>
      </c>
      <c r="Z34" s="3">
        <f t="shared" si="7"/>
        <v>150</v>
      </c>
    </row>
    <row r="35" spans="1:26" ht="11.1" customHeight="1" outlineLevel="2" x14ac:dyDescent="0.2">
      <c r="A35" s="7" t="s">
        <v>40</v>
      </c>
      <c r="B35" s="7" t="s">
        <v>14</v>
      </c>
      <c r="C35" s="7"/>
      <c r="D35" s="8">
        <v>111.6</v>
      </c>
      <c r="E35" s="8"/>
      <c r="F35" s="8">
        <v>27</v>
      </c>
      <c r="G35" s="8">
        <v>82.8</v>
      </c>
      <c r="H35" s="19">
        <f>VLOOKUP(A35,[1]TDSheet!$A:$J,10,0)</f>
        <v>1</v>
      </c>
      <c r="K35" s="3">
        <f>VLOOKUP(A35,[1]TDSheet!$A:$AA,27,0)*X35</f>
        <v>0</v>
      </c>
      <c r="M35" s="3">
        <f t="shared" si="2"/>
        <v>5.4</v>
      </c>
      <c r="N35" s="21"/>
      <c r="O35" s="21"/>
      <c r="Q35" s="3">
        <f t="shared" si="3"/>
        <v>15.333333333333332</v>
      </c>
      <c r="R35" s="3">
        <f t="shared" si="4"/>
        <v>15.333333333333332</v>
      </c>
      <c r="S35" s="3">
        <f>VLOOKUP(A35,[1]TDSheet!$A:$V,22,0)</f>
        <v>9.7200000000000006</v>
      </c>
      <c r="T35" s="3">
        <f>VLOOKUP(A35,[1]TDSheet!$A:$W,23,0)</f>
        <v>10.08</v>
      </c>
      <c r="U35" s="3">
        <f>VLOOKUP(A35,[1]TDSheet!$A:$O,15,0)</f>
        <v>7.92</v>
      </c>
      <c r="W35" s="3">
        <f t="shared" si="5"/>
        <v>0</v>
      </c>
      <c r="X35" s="19">
        <f>VLOOKUP(A35,[1]TDSheet!$A:$Z,26,0)</f>
        <v>1.8</v>
      </c>
      <c r="Y35" s="20">
        <f t="shared" si="6"/>
        <v>0</v>
      </c>
      <c r="Z35" s="3">
        <f t="shared" si="7"/>
        <v>0</v>
      </c>
    </row>
    <row r="36" spans="1:26" ht="11.1" customHeight="1" outlineLevel="2" x14ac:dyDescent="0.2">
      <c r="A36" s="7" t="s">
        <v>41</v>
      </c>
      <c r="B36" s="7" t="s">
        <v>9</v>
      </c>
      <c r="C36" s="7"/>
      <c r="D36" s="8"/>
      <c r="E36" s="8">
        <v>36</v>
      </c>
      <c r="F36" s="8">
        <v>18</v>
      </c>
      <c r="G36" s="8">
        <v>18</v>
      </c>
      <c r="H36" s="19">
        <v>0.2</v>
      </c>
      <c r="K36" s="3">
        <f>VLOOKUP(A36,[1]TDSheet!$A:$AA,27,0)*X36</f>
        <v>0</v>
      </c>
      <c r="M36" s="3">
        <f t="shared" si="2"/>
        <v>3.6</v>
      </c>
      <c r="N36" s="21"/>
      <c r="O36" s="21"/>
      <c r="Q36" s="3">
        <f t="shared" si="3"/>
        <v>5</v>
      </c>
      <c r="R36" s="3">
        <f t="shared" si="4"/>
        <v>5</v>
      </c>
      <c r="S36" s="3">
        <f>VLOOKUP(A36,[1]TDSheet!$A:$V,22,0)</f>
        <v>0</v>
      </c>
      <c r="T36" s="3">
        <f>VLOOKUP(A36,[1]TDSheet!$A:$W,23,0)</f>
        <v>0</v>
      </c>
      <c r="U36" s="3">
        <f>VLOOKUP(A36,[1]TDSheet!$A:$O,15,0)</f>
        <v>0</v>
      </c>
      <c r="W36" s="3">
        <f t="shared" si="5"/>
        <v>0</v>
      </c>
      <c r="X36" s="19">
        <v>6</v>
      </c>
      <c r="Y36" s="20">
        <f t="shared" si="6"/>
        <v>0</v>
      </c>
      <c r="Z36" s="3">
        <f t="shared" si="7"/>
        <v>0</v>
      </c>
    </row>
    <row r="37" spans="1:26" ht="11.1" customHeight="1" outlineLevel="2" x14ac:dyDescent="0.2">
      <c r="A37" s="7" t="s">
        <v>42</v>
      </c>
      <c r="B37" s="7" t="s">
        <v>9</v>
      </c>
      <c r="C37" s="7"/>
      <c r="D37" s="8"/>
      <c r="E37" s="8">
        <v>36</v>
      </c>
      <c r="F37" s="8">
        <v>18</v>
      </c>
      <c r="G37" s="8">
        <v>18</v>
      </c>
      <c r="H37" s="19">
        <v>0.2</v>
      </c>
      <c r="K37" s="3">
        <f>VLOOKUP(A37,[1]TDSheet!$A:$AA,27,0)*X37</f>
        <v>0</v>
      </c>
      <c r="M37" s="3">
        <f t="shared" si="2"/>
        <v>3.6</v>
      </c>
      <c r="N37" s="21"/>
      <c r="O37" s="21"/>
      <c r="Q37" s="3">
        <f t="shared" si="3"/>
        <v>5</v>
      </c>
      <c r="R37" s="3">
        <f t="shared" si="4"/>
        <v>5</v>
      </c>
      <c r="S37" s="3">
        <f>VLOOKUP(A37,[1]TDSheet!$A:$V,22,0)</f>
        <v>0</v>
      </c>
      <c r="T37" s="3">
        <f>VLOOKUP(A37,[1]TDSheet!$A:$W,23,0)</f>
        <v>0</v>
      </c>
      <c r="U37" s="3">
        <f>VLOOKUP(A37,[1]TDSheet!$A:$O,15,0)</f>
        <v>0</v>
      </c>
      <c r="W37" s="3">
        <f t="shared" si="5"/>
        <v>0</v>
      </c>
      <c r="X37" s="19">
        <v>6</v>
      </c>
      <c r="Y37" s="20">
        <f t="shared" si="6"/>
        <v>0</v>
      </c>
      <c r="Z37" s="3">
        <f t="shared" si="7"/>
        <v>0</v>
      </c>
    </row>
    <row r="38" spans="1:26" ht="21.95" customHeight="1" outlineLevel="2" x14ac:dyDescent="0.2">
      <c r="A38" s="7" t="s">
        <v>43</v>
      </c>
      <c r="B38" s="7" t="s">
        <v>9</v>
      </c>
      <c r="C38" s="7"/>
      <c r="D38" s="8"/>
      <c r="E38" s="8">
        <v>64</v>
      </c>
      <c r="F38" s="8">
        <v>8</v>
      </c>
      <c r="G38" s="8">
        <v>56</v>
      </c>
      <c r="H38" s="19">
        <v>0.48</v>
      </c>
      <c r="K38" s="3">
        <f>VLOOKUP(A38,[1]TDSheet!$A:$AA,27,0)*X38</f>
        <v>0</v>
      </c>
      <c r="M38" s="3">
        <f t="shared" si="2"/>
        <v>1.6</v>
      </c>
      <c r="N38" s="21"/>
      <c r="O38" s="21"/>
      <c r="Q38" s="3">
        <f t="shared" si="3"/>
        <v>35</v>
      </c>
      <c r="R38" s="3">
        <f t="shared" si="4"/>
        <v>35</v>
      </c>
      <c r="S38" s="3">
        <f>VLOOKUP(A38,[1]TDSheet!$A:$V,22,0)</f>
        <v>0</v>
      </c>
      <c r="T38" s="3">
        <f>VLOOKUP(A38,[1]TDSheet!$A:$W,23,0)</f>
        <v>0</v>
      </c>
      <c r="U38" s="3">
        <f>VLOOKUP(A38,[1]TDSheet!$A:$O,15,0)</f>
        <v>0</v>
      </c>
      <c r="W38" s="3">
        <f t="shared" si="5"/>
        <v>0</v>
      </c>
      <c r="X38" s="19">
        <v>8</v>
      </c>
      <c r="Y38" s="20">
        <f t="shared" si="6"/>
        <v>0</v>
      </c>
      <c r="Z38" s="3">
        <f t="shared" si="7"/>
        <v>0</v>
      </c>
    </row>
    <row r="39" spans="1:26" ht="11.1" customHeight="1" outlineLevel="2" x14ac:dyDescent="0.2">
      <c r="A39" s="7" t="s">
        <v>44</v>
      </c>
      <c r="B39" s="7" t="s">
        <v>9</v>
      </c>
      <c r="C39" s="23" t="str">
        <f>VLOOKUP(A39,[1]TDSheet!$A:$C,3,0)</f>
        <v>Нояб</v>
      </c>
      <c r="D39" s="8">
        <v>688</v>
      </c>
      <c r="E39" s="8">
        <v>187</v>
      </c>
      <c r="F39" s="8">
        <v>592</v>
      </c>
      <c r="G39" s="8">
        <v>150</v>
      </c>
      <c r="H39" s="19">
        <f>VLOOKUP(A39,[1]TDSheet!$A:$J,10,0)</f>
        <v>0.25</v>
      </c>
      <c r="K39" s="3">
        <f>VLOOKUP(A39,[1]TDSheet!$A:$AA,27,0)*X39</f>
        <v>420</v>
      </c>
      <c r="M39" s="3">
        <f t="shared" si="2"/>
        <v>118.4</v>
      </c>
      <c r="N39" s="21">
        <v>1000</v>
      </c>
      <c r="O39" s="21"/>
      <c r="Q39" s="3">
        <f t="shared" si="3"/>
        <v>13.260135135135135</v>
      </c>
      <c r="R39" s="3">
        <f t="shared" si="4"/>
        <v>4.8141891891891886</v>
      </c>
      <c r="S39" s="3">
        <f>VLOOKUP(A39,[1]TDSheet!$A:$V,22,0)</f>
        <v>95.4</v>
      </c>
      <c r="T39" s="3">
        <f>VLOOKUP(A39,[1]TDSheet!$A:$W,23,0)</f>
        <v>81</v>
      </c>
      <c r="U39" s="3">
        <f>VLOOKUP(A39,[1]TDSheet!$A:$O,15,0)</f>
        <v>80.8</v>
      </c>
      <c r="W39" s="3">
        <f t="shared" si="5"/>
        <v>250</v>
      </c>
      <c r="X39" s="19">
        <f>VLOOKUP(A39,[1]TDSheet!$A:$Z,26,0)</f>
        <v>12</v>
      </c>
      <c r="Y39" s="20">
        <v>83</v>
      </c>
      <c r="Z39" s="3">
        <f t="shared" si="7"/>
        <v>249</v>
      </c>
    </row>
    <row r="40" spans="1:26" ht="11.1" customHeight="1" outlineLevel="2" x14ac:dyDescent="0.2">
      <c r="A40" s="7" t="s">
        <v>45</v>
      </c>
      <c r="B40" s="7" t="s">
        <v>9</v>
      </c>
      <c r="C40" s="23" t="str">
        <f>VLOOKUP(A40,[1]TDSheet!$A:$C,3,0)</f>
        <v>Нояб</v>
      </c>
      <c r="D40" s="8">
        <v>723</v>
      </c>
      <c r="E40" s="8"/>
      <c r="F40" s="8">
        <v>579</v>
      </c>
      <c r="G40" s="8">
        <v>8</v>
      </c>
      <c r="H40" s="19">
        <f>VLOOKUP(A40,[1]TDSheet!$A:$J,10,0)</f>
        <v>0.25</v>
      </c>
      <c r="K40" s="3">
        <f>VLOOKUP(A40,[1]TDSheet!$A:$AA,27,0)*X40</f>
        <v>420</v>
      </c>
      <c r="M40" s="3">
        <f t="shared" si="2"/>
        <v>115.8</v>
      </c>
      <c r="N40" s="21">
        <v>1000</v>
      </c>
      <c r="O40" s="21"/>
      <c r="Q40" s="3">
        <f t="shared" si="3"/>
        <v>12.331606217616581</v>
      </c>
      <c r="R40" s="3">
        <f t="shared" si="4"/>
        <v>3.6960276338514682</v>
      </c>
      <c r="S40" s="3">
        <f>VLOOKUP(A40,[1]TDSheet!$A:$V,22,0)</f>
        <v>80.8</v>
      </c>
      <c r="T40" s="3">
        <f>VLOOKUP(A40,[1]TDSheet!$A:$W,23,0)</f>
        <v>73.599999999999994</v>
      </c>
      <c r="U40" s="3">
        <f>VLOOKUP(A40,[1]TDSheet!$A:$O,15,0)</f>
        <v>73</v>
      </c>
      <c r="W40" s="3">
        <f t="shared" si="5"/>
        <v>250</v>
      </c>
      <c r="X40" s="19">
        <f>VLOOKUP(A40,[1]TDSheet!$A:$Z,26,0)</f>
        <v>12</v>
      </c>
      <c r="Y40" s="20">
        <v>83</v>
      </c>
      <c r="Z40" s="3">
        <f t="shared" si="7"/>
        <v>249</v>
      </c>
    </row>
    <row r="41" spans="1:26" ht="11.1" customHeight="1" outlineLevel="2" x14ac:dyDescent="0.2">
      <c r="A41" s="7" t="s">
        <v>46</v>
      </c>
      <c r="B41" s="7" t="s">
        <v>14</v>
      </c>
      <c r="C41" s="7"/>
      <c r="D41" s="8"/>
      <c r="E41" s="8">
        <v>2500</v>
      </c>
      <c r="F41" s="8">
        <v>1170</v>
      </c>
      <c r="G41" s="8">
        <v>1270</v>
      </c>
      <c r="H41" s="19">
        <f>VLOOKUP(A41,[1]TDSheet!$A:$J,10,0)</f>
        <v>1</v>
      </c>
      <c r="K41" s="26"/>
      <c r="M41" s="3">
        <f t="shared" si="2"/>
        <v>234</v>
      </c>
      <c r="N41" s="21">
        <v>1800</v>
      </c>
      <c r="O41" s="21"/>
      <c r="Q41" s="3">
        <f t="shared" si="3"/>
        <v>13.119658119658119</v>
      </c>
      <c r="R41" s="3">
        <f t="shared" si="4"/>
        <v>5.4273504273504276</v>
      </c>
      <c r="S41" s="3">
        <f>VLOOKUP(A41,[1]TDSheet!$A:$V,22,0)</f>
        <v>0</v>
      </c>
      <c r="T41" s="3">
        <f>VLOOKUP(A41,[1]TDSheet!$A:$W,23,0)</f>
        <v>10</v>
      </c>
      <c r="U41" s="3">
        <f>VLOOKUP(A41,[1]TDSheet!$A:$O,15,0)</f>
        <v>12</v>
      </c>
      <c r="W41" s="3">
        <f t="shared" si="5"/>
        <v>1800</v>
      </c>
      <c r="X41" s="19">
        <f>VLOOKUP(A41,[1]TDSheet!$A:$Z,26,0)</f>
        <v>5</v>
      </c>
      <c r="Y41" s="20">
        <v>360</v>
      </c>
      <c r="Z41" s="3">
        <f t="shared" si="7"/>
        <v>1800</v>
      </c>
    </row>
    <row r="42" spans="1:26" ht="11.1" customHeight="1" outlineLevel="2" x14ac:dyDescent="0.2">
      <c r="A42" s="25" t="s">
        <v>8</v>
      </c>
      <c r="B42" s="7" t="s">
        <v>9</v>
      </c>
      <c r="C42" s="7"/>
      <c r="D42" s="8">
        <v>4</v>
      </c>
      <c r="E42" s="8">
        <v>202</v>
      </c>
      <c r="F42" s="28">
        <v>92</v>
      </c>
      <c r="G42" s="8">
        <v>18</v>
      </c>
      <c r="H42" s="19">
        <f>VLOOKUP(A42,[1]TDSheet!$A:$J,10,0)</f>
        <v>0</v>
      </c>
      <c r="K42" s="3">
        <f>VLOOKUP(A42,[1]TDSheet!$A:$AA,27,0)*X42</f>
        <v>0</v>
      </c>
      <c r="M42" s="3">
        <f t="shared" si="2"/>
        <v>18.399999999999999</v>
      </c>
      <c r="N42" s="21"/>
      <c r="O42" s="21"/>
      <c r="Q42" s="3">
        <f t="shared" si="3"/>
        <v>0.97826086956521752</v>
      </c>
      <c r="R42" s="3">
        <f t="shared" si="4"/>
        <v>0.97826086956521752</v>
      </c>
      <c r="S42" s="3">
        <f>VLOOKUP(A42,[1]TDSheet!$A:$V,22,0)</f>
        <v>59.8</v>
      </c>
      <c r="T42" s="3">
        <f>VLOOKUP(A42,[1]TDSheet!$A:$W,23,0)</f>
        <v>11.8</v>
      </c>
      <c r="U42" s="3">
        <f>VLOOKUP(A42,[1]TDSheet!$A:$O,15,0)</f>
        <v>26.4</v>
      </c>
      <c r="W42" s="3">
        <f t="shared" si="5"/>
        <v>0</v>
      </c>
      <c r="X42" s="19">
        <f>VLOOKUP(A42,[1]TDSheet!$A:$Z,26,0)</f>
        <v>0</v>
      </c>
      <c r="Y42" s="20">
        <v>0</v>
      </c>
      <c r="Z42" s="3">
        <f t="shared" si="7"/>
        <v>0</v>
      </c>
    </row>
    <row r="43" spans="1:26" ht="11.1" customHeight="1" outlineLevel="2" x14ac:dyDescent="0.2">
      <c r="A43" s="25" t="s">
        <v>10</v>
      </c>
      <c r="B43" s="7" t="s">
        <v>9</v>
      </c>
      <c r="C43" s="7"/>
      <c r="D43" s="8">
        <v>72</v>
      </c>
      <c r="E43" s="8">
        <v>253</v>
      </c>
      <c r="F43" s="28">
        <v>301</v>
      </c>
      <c r="G43" s="8">
        <v>-1</v>
      </c>
      <c r="H43" s="19">
        <f>VLOOKUP(A43,[1]TDSheet!$A:$J,10,0)</f>
        <v>0</v>
      </c>
      <c r="K43" s="3">
        <f>VLOOKUP(A43,[1]TDSheet!$A:$AA,27,0)*X43</f>
        <v>0</v>
      </c>
      <c r="M43" s="3">
        <f t="shared" si="2"/>
        <v>60.2</v>
      </c>
      <c r="N43" s="21"/>
      <c r="O43" s="21"/>
      <c r="Q43" s="3">
        <f t="shared" si="3"/>
        <v>-1.6611295681063121E-2</v>
      </c>
      <c r="R43" s="3">
        <f t="shared" si="4"/>
        <v>-1.6611295681063121E-2</v>
      </c>
      <c r="S43" s="3">
        <f>VLOOKUP(A43,[1]TDSheet!$A:$V,22,0)</f>
        <v>25.2</v>
      </c>
      <c r="T43" s="3">
        <f>VLOOKUP(A43,[1]TDSheet!$A:$W,23,0)</f>
        <v>18</v>
      </c>
      <c r="U43" s="3">
        <f>VLOOKUP(A43,[1]TDSheet!$A:$O,15,0)</f>
        <v>8.4</v>
      </c>
      <c r="W43" s="3">
        <f t="shared" si="5"/>
        <v>0</v>
      </c>
      <c r="X43" s="19">
        <f>VLOOKUP(A43,[1]TDSheet!$A:$Z,26,0)</f>
        <v>0</v>
      </c>
      <c r="Y43" s="20">
        <v>0</v>
      </c>
      <c r="Z43" s="3">
        <f t="shared" si="7"/>
        <v>0</v>
      </c>
    </row>
  </sheetData>
  <autoFilter ref="A3:Z43" xr:uid="{EF86DA6E-CD56-4B41-B128-BDB7DF397868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2023-11-23T13:37:28Z</dcterms:modified>
</cp:coreProperties>
</file>