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16,11,23 ЗПФ\"/>
    </mc:Choice>
  </mc:AlternateContent>
  <xr:revisionPtr revIDLastSave="0" documentId="13_ncr:1_{994F02C8-5125-4EC9-8ADF-8996B289D41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TDSheet!$A$3:$Z$53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6" i="1"/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6" i="1"/>
  <c r="Y11" i="1"/>
  <c r="Y23" i="1"/>
  <c r="Y25" i="1"/>
  <c r="Y28" i="1"/>
  <c r="Y32" i="1"/>
  <c r="Y34" i="1"/>
  <c r="Y36" i="1"/>
  <c r="Y37" i="1"/>
  <c r="Y39" i="1"/>
  <c r="Y40" i="1"/>
  <c r="Y41" i="1"/>
  <c r="Y42" i="1"/>
  <c r="Y48" i="1"/>
  <c r="W54" i="1" l="1"/>
  <c r="W22" i="1" l="1"/>
  <c r="W23" i="1"/>
  <c r="W42" i="1"/>
  <c r="W43" i="1"/>
  <c r="W48" i="1"/>
  <c r="W50" i="1"/>
  <c r="K22" i="1" l="1"/>
  <c r="K43" i="1"/>
  <c r="K50" i="1"/>
  <c r="C7" i="1"/>
  <c r="C9" i="1"/>
  <c r="C20" i="1"/>
  <c r="C24" i="1"/>
  <c r="C28" i="1"/>
  <c r="C31" i="1"/>
  <c r="C33" i="1"/>
  <c r="C35" i="1"/>
  <c r="C46" i="1"/>
  <c r="C47" i="1"/>
  <c r="G31" i="1"/>
  <c r="F31" i="1"/>
  <c r="G9" i="1"/>
  <c r="F9" i="1"/>
  <c r="M9" i="1" s="1"/>
  <c r="F48" i="1"/>
  <c r="M48" i="1" s="1"/>
  <c r="G48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51" i="1"/>
  <c r="M52" i="1"/>
  <c r="M53" i="1"/>
  <c r="M6" i="1"/>
  <c r="J5" i="1"/>
  <c r="X7" i="1"/>
  <c r="K7" i="1" s="1"/>
  <c r="X8" i="1"/>
  <c r="K8" i="1" s="1"/>
  <c r="X9" i="1"/>
  <c r="K9" i="1" s="1"/>
  <c r="X10" i="1"/>
  <c r="K10" i="1" s="1"/>
  <c r="X11" i="1"/>
  <c r="K11" i="1" s="1"/>
  <c r="X12" i="1"/>
  <c r="K12" i="1" s="1"/>
  <c r="X13" i="1"/>
  <c r="K13" i="1" s="1"/>
  <c r="X14" i="1"/>
  <c r="K14" i="1" s="1"/>
  <c r="X15" i="1"/>
  <c r="K15" i="1" s="1"/>
  <c r="X16" i="1"/>
  <c r="K16" i="1" s="1"/>
  <c r="X17" i="1"/>
  <c r="K17" i="1" s="1"/>
  <c r="X18" i="1"/>
  <c r="K18" i="1" s="1"/>
  <c r="X19" i="1"/>
  <c r="K19" i="1" s="1"/>
  <c r="X20" i="1"/>
  <c r="K20" i="1" s="1"/>
  <c r="X21" i="1"/>
  <c r="K21" i="1" s="1"/>
  <c r="X24" i="1"/>
  <c r="K24" i="1" s="1"/>
  <c r="X25" i="1"/>
  <c r="K25" i="1" s="1"/>
  <c r="X26" i="1"/>
  <c r="K26" i="1" s="1"/>
  <c r="X27" i="1"/>
  <c r="K27" i="1" s="1"/>
  <c r="X28" i="1"/>
  <c r="K28" i="1" s="1"/>
  <c r="X29" i="1"/>
  <c r="K29" i="1" s="1"/>
  <c r="X30" i="1"/>
  <c r="K30" i="1" s="1"/>
  <c r="X31" i="1"/>
  <c r="K31" i="1" s="1"/>
  <c r="X32" i="1"/>
  <c r="K32" i="1" s="1"/>
  <c r="X33" i="1"/>
  <c r="K33" i="1" s="1"/>
  <c r="X34" i="1"/>
  <c r="K34" i="1" s="1"/>
  <c r="X35" i="1"/>
  <c r="K35" i="1" s="1"/>
  <c r="X36" i="1"/>
  <c r="K36" i="1" s="1"/>
  <c r="X37" i="1"/>
  <c r="K37" i="1" s="1"/>
  <c r="X38" i="1"/>
  <c r="K38" i="1" s="1"/>
  <c r="X39" i="1"/>
  <c r="K39" i="1" s="1"/>
  <c r="X40" i="1"/>
  <c r="K40" i="1" s="1"/>
  <c r="X41" i="1"/>
  <c r="K41" i="1" s="1"/>
  <c r="X44" i="1"/>
  <c r="K44" i="1" s="1"/>
  <c r="X45" i="1"/>
  <c r="K45" i="1" s="1"/>
  <c r="X46" i="1"/>
  <c r="K46" i="1" s="1"/>
  <c r="X47" i="1"/>
  <c r="K47" i="1" s="1"/>
  <c r="X49" i="1"/>
  <c r="K49" i="1" s="1"/>
  <c r="X51" i="1"/>
  <c r="K51" i="1" s="1"/>
  <c r="X52" i="1"/>
  <c r="K52" i="1" s="1"/>
  <c r="X53" i="1"/>
  <c r="K53" i="1" s="1"/>
  <c r="X6" i="1"/>
  <c r="K6" i="1" s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U6" i="1"/>
  <c r="T6" i="1"/>
  <c r="S6" i="1"/>
  <c r="H7" i="1"/>
  <c r="H8" i="1"/>
  <c r="W8" i="1" s="1"/>
  <c r="H9" i="1"/>
  <c r="H10" i="1"/>
  <c r="H11" i="1"/>
  <c r="W11" i="1" s="1"/>
  <c r="H12" i="1"/>
  <c r="H13" i="1"/>
  <c r="H14" i="1"/>
  <c r="H15" i="1"/>
  <c r="H16" i="1"/>
  <c r="W16" i="1" s="1"/>
  <c r="H17" i="1"/>
  <c r="H18" i="1"/>
  <c r="H19" i="1"/>
  <c r="W19" i="1" s="1"/>
  <c r="H20" i="1"/>
  <c r="H21" i="1"/>
  <c r="H24" i="1"/>
  <c r="H25" i="1"/>
  <c r="W25" i="1" s="1"/>
  <c r="H26" i="1"/>
  <c r="W26" i="1" s="1"/>
  <c r="H27" i="1"/>
  <c r="W27" i="1" s="1"/>
  <c r="H28" i="1"/>
  <c r="W28" i="1" s="1"/>
  <c r="H29" i="1"/>
  <c r="H30" i="1"/>
  <c r="H31" i="1"/>
  <c r="H32" i="1"/>
  <c r="W32" i="1" s="1"/>
  <c r="H33" i="1"/>
  <c r="H34" i="1"/>
  <c r="W34" i="1" s="1"/>
  <c r="H35" i="1"/>
  <c r="H36" i="1"/>
  <c r="W36" i="1" s="1"/>
  <c r="H37" i="1"/>
  <c r="W37" i="1" s="1"/>
  <c r="H38" i="1"/>
  <c r="H39" i="1"/>
  <c r="W39" i="1" s="1"/>
  <c r="H40" i="1"/>
  <c r="W40" i="1" s="1"/>
  <c r="H41" i="1"/>
  <c r="W41" i="1" s="1"/>
  <c r="H44" i="1"/>
  <c r="H45" i="1"/>
  <c r="H46" i="1"/>
  <c r="H47" i="1"/>
  <c r="H49" i="1"/>
  <c r="W49" i="1" s="1"/>
  <c r="H51" i="1"/>
  <c r="H52" i="1"/>
  <c r="W52" i="1" s="1"/>
  <c r="H53" i="1"/>
  <c r="W53" i="1" s="1"/>
  <c r="H6" i="1"/>
  <c r="Z5" i="1"/>
  <c r="Y5" i="1"/>
  <c r="O5" i="1"/>
  <c r="L5" i="1"/>
  <c r="I5" i="1"/>
  <c r="N47" i="1" l="1"/>
  <c r="W47" i="1" s="1"/>
  <c r="N21" i="1"/>
  <c r="W21" i="1" s="1"/>
  <c r="N46" i="1"/>
  <c r="W46" i="1" s="1"/>
  <c r="N33" i="1"/>
  <c r="W33" i="1" s="1"/>
  <c r="N13" i="1"/>
  <c r="W13" i="1" s="1"/>
  <c r="N31" i="1"/>
  <c r="W31" i="1" s="1"/>
  <c r="N9" i="1"/>
  <c r="W9" i="1" s="1"/>
  <c r="N12" i="1"/>
  <c r="W12" i="1" s="1"/>
  <c r="N6" i="1"/>
  <c r="N45" i="1"/>
  <c r="W45" i="1" s="1"/>
  <c r="N35" i="1"/>
  <c r="W35" i="1" s="1"/>
  <c r="Q31" i="1"/>
  <c r="N29" i="1"/>
  <c r="W29" i="1" s="1"/>
  <c r="Q27" i="1"/>
  <c r="N17" i="1"/>
  <c r="W17" i="1" s="1"/>
  <c r="N15" i="1"/>
  <c r="W15" i="1" s="1"/>
  <c r="N51" i="1"/>
  <c r="W51" i="1" s="1"/>
  <c r="N44" i="1"/>
  <c r="W44" i="1" s="1"/>
  <c r="N38" i="1"/>
  <c r="W38" i="1" s="1"/>
  <c r="N30" i="1"/>
  <c r="W30" i="1" s="1"/>
  <c r="N24" i="1"/>
  <c r="W24" i="1" s="1"/>
  <c r="N20" i="1"/>
  <c r="W20" i="1" s="1"/>
  <c r="N18" i="1"/>
  <c r="W18" i="1" s="1"/>
  <c r="N14" i="1"/>
  <c r="W14" i="1" s="1"/>
  <c r="N10" i="1"/>
  <c r="W10" i="1" s="1"/>
  <c r="N7" i="1"/>
  <c r="W7" i="1" s="1"/>
  <c r="R53" i="1"/>
  <c r="Q53" i="1"/>
  <c r="R51" i="1"/>
  <c r="R47" i="1"/>
  <c r="R45" i="1"/>
  <c r="Q45" i="1"/>
  <c r="R41" i="1"/>
  <c r="Q41" i="1"/>
  <c r="R39" i="1"/>
  <c r="Q39" i="1"/>
  <c r="R37" i="1"/>
  <c r="Q37" i="1"/>
  <c r="R35" i="1"/>
  <c r="R33" i="1"/>
  <c r="R29" i="1"/>
  <c r="R27" i="1"/>
  <c r="R25" i="1"/>
  <c r="Q25" i="1"/>
  <c r="R21" i="1"/>
  <c r="R19" i="1"/>
  <c r="Q19" i="1"/>
  <c r="R17" i="1"/>
  <c r="R15" i="1"/>
  <c r="R13" i="1"/>
  <c r="R11" i="1"/>
  <c r="Q11" i="1"/>
  <c r="R7" i="1"/>
  <c r="R49" i="1"/>
  <c r="Q49" i="1"/>
  <c r="R46" i="1"/>
  <c r="R44" i="1"/>
  <c r="R20" i="1"/>
  <c r="R18" i="1"/>
  <c r="R16" i="1"/>
  <c r="Q16" i="1"/>
  <c r="R14" i="1"/>
  <c r="R12" i="1"/>
  <c r="R10" i="1"/>
  <c r="R8" i="1"/>
  <c r="Q8" i="1"/>
  <c r="R23" i="1"/>
  <c r="Q23" i="1"/>
  <c r="R48" i="1"/>
  <c r="Q48" i="1"/>
  <c r="K5" i="1"/>
  <c r="R6" i="1"/>
  <c r="R52" i="1"/>
  <c r="Q52" i="1"/>
  <c r="R50" i="1"/>
  <c r="Q50" i="1"/>
  <c r="R43" i="1"/>
  <c r="Q43" i="1"/>
  <c r="R40" i="1"/>
  <c r="Q40" i="1"/>
  <c r="R38" i="1"/>
  <c r="R36" i="1"/>
  <c r="Q36" i="1"/>
  <c r="R34" i="1"/>
  <c r="Q34" i="1"/>
  <c r="R32" i="1"/>
  <c r="Q32" i="1"/>
  <c r="R30" i="1"/>
  <c r="R28" i="1"/>
  <c r="Q28" i="1"/>
  <c r="R26" i="1"/>
  <c r="Q26" i="1"/>
  <c r="R24" i="1"/>
  <c r="R42" i="1"/>
  <c r="Q42" i="1"/>
  <c r="R9" i="1"/>
  <c r="R31" i="1"/>
  <c r="R22" i="1"/>
  <c r="Q22" i="1"/>
  <c r="G5" i="1"/>
  <c r="F5" i="1"/>
  <c r="M5" i="1"/>
  <c r="S5" i="1"/>
  <c r="U5" i="1"/>
  <c r="T5" i="1"/>
  <c r="Q7" i="1" l="1"/>
  <c r="Q14" i="1"/>
  <c r="Q20" i="1"/>
  <c r="Q30" i="1"/>
  <c r="Q44" i="1"/>
  <c r="Q51" i="1"/>
  <c r="Q15" i="1"/>
  <c r="Q6" i="1"/>
  <c r="W6" i="1"/>
  <c r="Q13" i="1"/>
  <c r="Q10" i="1"/>
  <c r="Q18" i="1"/>
  <c r="Q24" i="1"/>
  <c r="Q38" i="1"/>
  <c r="Q46" i="1"/>
  <c r="Q9" i="1"/>
  <c r="Q17" i="1"/>
  <c r="Q29" i="1"/>
  <c r="Q35" i="1"/>
  <c r="Q47" i="1"/>
  <c r="Q12" i="1"/>
  <c r="Q33" i="1"/>
  <c r="Q21" i="1"/>
  <c r="N5" i="1"/>
  <c r="W5" i="1" l="1"/>
</calcChain>
</file>

<file path=xl/sharedStrings.xml><?xml version="1.0" encoding="utf-8"?>
<sst xmlns="http://schemas.openxmlformats.org/spreadsheetml/2006/main" count="132" uniqueCount="81">
  <si>
    <t>Период: 09.11.2023 - 16.11.2023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</si>
  <si>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</si>
  <si>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</si>
  <si>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</si>
  <si>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</si>
  <si>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</si>
  <si>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</si>
  <si>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</si>
  <si>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</si>
  <si>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</si>
  <si>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</si>
  <si>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</si>
  <si>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</si>
  <si>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</si>
  <si>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</si>
  <si>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</si>
  <si>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Жар-ладушки с яблоком и грушей. Изделия хлебобулочные жареные с начинкой зам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</si>
  <si>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</si>
  <si>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</si>
  <si>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</si>
  <si>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</si>
  <si>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</si>
  <si>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</si>
  <si>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</si>
  <si>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</si>
  <si>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</si>
  <si>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</si>
  <si>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</si>
  <si>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</si>
  <si>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</si>
  <si>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</si>
  <si>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</si>
  <si>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</si>
  <si>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</si>
  <si>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</si>
  <si>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</si>
  <si>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</si>
  <si>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</si>
  <si>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</si>
  <si>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</si>
  <si>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</si>
  <si>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</si>
  <si>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</si>
  <si>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</si>
  <si>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</si>
  <si>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</si>
  <si>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</si>
  <si>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</si>
  <si>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</si>
  <si>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</si>
  <si>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</si>
  <si>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</si>
  <si>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</si>
  <si>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</si>
  <si>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</si>
  <si>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</si>
  <si>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</si>
  <si>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</si>
  <si>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</si>
  <si>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</si>
  <si>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</si>
  <si>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 xml:space="preserve">заказ </t>
  </si>
  <si>
    <t xml:space="preserve">ЗАКАЗ </t>
  </si>
  <si>
    <t>кон ост</t>
  </si>
  <si>
    <t>ост без заказа</t>
  </si>
  <si>
    <t>ср 26,10,</t>
  </si>
  <si>
    <t>ср 02,10,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</si>
  <si>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</si>
  <si>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</si>
  <si>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</si>
  <si>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</si>
  <si>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</si>
  <si>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</si>
  <si>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</si>
  <si>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09,10,</t>
  </si>
  <si>
    <t>Жар-ладушки с клубникой и вишней. Жареные с начинкой.ВЕС  ПОКОМ</t>
  </si>
  <si>
    <t>Чебуреки Мясные вес 2,7 кг Кулинарные изделия мясосодержащие рубленые в тесте жарен  ПОКОМ</t>
  </si>
  <si>
    <t>АКЦИИ</t>
  </si>
  <si>
    <t>потребность</t>
  </si>
  <si>
    <t>острая потребность</t>
  </si>
  <si>
    <t>Жар-ладушки с мясом ТМ Зареченские ВЕС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</si>
</sst>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164" fontId="0" fillId="0" borderId="3" xfId="0" applyNumberFormat="1" applyBorder="1" applyAlignment="1"/>
    <xf numFmtId="2" fontId="0" fillId="0" borderId="0" xfId="0" applyNumberFormat="1" applyAlignment="1"/>
    <xf numFmtId="165" fontId="0" fillId="0" borderId="0" xfId="0" applyNumberFormat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2" fontId="0" fillId="7" borderId="0" xfId="0" applyNumberFormat="1" applyFill="1" applyAlignment="1"/>
    <xf numFmtId="164" fontId="3" fillId="7" borderId="1" xfId="0" applyNumberFormat="1" applyFont="1" applyFill="1" applyBorder="1" applyAlignment="1">
      <alignment horizontal="left" vertical="top"/>
    </xf>
    <xf numFmtId="164" fontId="6" fillId="4" borderId="1" xfId="0" applyNumberFormat="1" applyFont="1" applyFill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164" fontId="7" fillId="2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0" fillId="4" borderId="3" xfId="0" applyNumberFormat="1" applyFill="1" applyBorder="1" applyAlignment="1"/>
    <xf numFmtId="164" fontId="0" fillId="4" borderId="0" xfId="0" applyNumberFormat="1" applyFill="1" applyAlignment="1">
      <alignment horizontal="left"/>
    </xf>
    <xf numFmtId="2" fontId="0" fillId="4" borderId="0" xfId="0" applyNumberFormat="1" applyFill="1" applyAlignment="1"/>
    <xf numFmtId="164" fontId="0" fillId="4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9,11,23%20&#1047;&#1055;&#1060;/&#1076;&#1074;%2009,11,23%20&#1083;&#107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3,11,23%20&#1047;&#1055;&#1060;/&#1076;&#1074;%2023,11,23%20&#1083;&#107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02.11.2023 - 09.11.2023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 xml:space="preserve">заказ 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19,10,</v>
          </cell>
          <cell r="T3" t="str">
            <v>ср 26,10,</v>
          </cell>
          <cell r="U3" t="str">
            <v>ср 02,10,</v>
          </cell>
          <cell r="V3" t="str">
            <v>коментарий</v>
          </cell>
          <cell r="W3" t="str">
            <v>вес 1</v>
          </cell>
          <cell r="Y3" t="str">
            <v>заказ кор.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2661.6</v>
          </cell>
          <cell r="G5">
            <v>8070.1</v>
          </cell>
          <cell r="I5">
            <v>0</v>
          </cell>
          <cell r="J5">
            <v>0</v>
          </cell>
          <cell r="K5">
            <v>2202.3000000000002</v>
          </cell>
          <cell r="L5">
            <v>0</v>
          </cell>
          <cell r="M5">
            <v>532.31999999999994</v>
          </cell>
          <cell r="N5">
            <v>2523.1999999999998</v>
          </cell>
          <cell r="O5">
            <v>0</v>
          </cell>
          <cell r="S5">
            <v>397.47999999999985</v>
          </cell>
          <cell r="T5">
            <v>458.9199999999999</v>
          </cell>
          <cell r="U5">
            <v>407.19999999999987</v>
          </cell>
          <cell r="W5">
            <v>809.98000000000013</v>
          </cell>
          <cell r="X5" t="str">
            <v>крат кор</v>
          </cell>
          <cell r="Y5">
            <v>249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450</v>
          </cell>
          <cell r="F6">
            <v>90</v>
          </cell>
          <cell r="G6">
            <v>342</v>
          </cell>
          <cell r="H6">
            <v>0.3</v>
          </cell>
          <cell r="K6">
            <v>0</v>
          </cell>
          <cell r="M6">
            <v>18</v>
          </cell>
          <cell r="Q6">
            <v>19</v>
          </cell>
          <cell r="R6">
            <v>19</v>
          </cell>
          <cell r="S6">
            <v>13.6</v>
          </cell>
          <cell r="T6">
            <v>24</v>
          </cell>
          <cell r="U6">
            <v>9.6</v>
          </cell>
          <cell r="W6">
            <v>0</v>
          </cell>
          <cell r="X6">
            <v>12</v>
          </cell>
          <cell r="Y6">
            <v>0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555</v>
          </cell>
          <cell r="F7">
            <v>98</v>
          </cell>
          <cell r="G7">
            <v>441</v>
          </cell>
          <cell r="H7">
            <v>0.3</v>
          </cell>
          <cell r="K7">
            <v>0</v>
          </cell>
          <cell r="M7">
            <v>19.600000000000001</v>
          </cell>
          <cell r="Q7">
            <v>22.5</v>
          </cell>
          <cell r="R7">
            <v>22.5</v>
          </cell>
          <cell r="S7">
            <v>16.8</v>
          </cell>
          <cell r="T7">
            <v>31.2</v>
          </cell>
          <cell r="U7">
            <v>13.2</v>
          </cell>
          <cell r="W7">
            <v>0</v>
          </cell>
          <cell r="X7">
            <v>12</v>
          </cell>
          <cell r="Y7">
            <v>0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D8">
            <v>-1</v>
          </cell>
          <cell r="G8">
            <v>-1</v>
          </cell>
          <cell r="H8">
            <v>0</v>
          </cell>
          <cell r="K8">
            <v>0</v>
          </cell>
          <cell r="M8">
            <v>0</v>
          </cell>
          <cell r="Q8" t="e">
            <v>#DIV/0!</v>
          </cell>
          <cell r="R8" t="e">
            <v>#DIV/0!</v>
          </cell>
          <cell r="S8">
            <v>0.2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 t="str">
            <v>Нояб</v>
          </cell>
          <cell r="D9">
            <v>498</v>
          </cell>
          <cell r="F9">
            <v>107</v>
          </cell>
          <cell r="G9">
            <v>328</v>
          </cell>
          <cell r="H9">
            <v>0.3</v>
          </cell>
          <cell r="K9">
            <v>0</v>
          </cell>
          <cell r="M9">
            <v>21.4</v>
          </cell>
          <cell r="N9">
            <v>60</v>
          </cell>
          <cell r="Q9">
            <v>18.13084112149533</v>
          </cell>
          <cell r="R9">
            <v>15.327102803738319</v>
          </cell>
          <cell r="S9">
            <v>20.399999999999999</v>
          </cell>
          <cell r="T9">
            <v>26</v>
          </cell>
          <cell r="U9">
            <v>17</v>
          </cell>
          <cell r="W9">
            <v>18</v>
          </cell>
          <cell r="X9">
            <v>12</v>
          </cell>
          <cell r="Y9">
            <v>5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D10">
            <v>609</v>
          </cell>
          <cell r="F10">
            <v>257</v>
          </cell>
          <cell r="G10">
            <v>325</v>
          </cell>
          <cell r="H10">
            <v>0.09</v>
          </cell>
          <cell r="K10">
            <v>0</v>
          </cell>
          <cell r="M10">
            <v>51.4</v>
          </cell>
          <cell r="N10">
            <v>650</v>
          </cell>
          <cell r="Q10">
            <v>18.968871595330739</v>
          </cell>
          <cell r="R10">
            <v>6.3229571984435795</v>
          </cell>
          <cell r="S10">
            <v>14.4</v>
          </cell>
          <cell r="T10">
            <v>0</v>
          </cell>
          <cell r="U10">
            <v>17.2</v>
          </cell>
          <cell r="W10">
            <v>58.5</v>
          </cell>
          <cell r="X10">
            <v>24</v>
          </cell>
          <cell r="Y10">
            <v>27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H11">
            <v>1</v>
          </cell>
          <cell r="K11">
            <v>0</v>
          </cell>
          <cell r="M11">
            <v>0</v>
          </cell>
          <cell r="N11">
            <v>100</v>
          </cell>
          <cell r="Q11" t="e">
            <v>#DIV/0!</v>
          </cell>
          <cell r="R11" t="e">
            <v>#DIV/0!</v>
          </cell>
          <cell r="S11">
            <v>0</v>
          </cell>
          <cell r="T11">
            <v>0</v>
          </cell>
          <cell r="U11">
            <v>0</v>
          </cell>
          <cell r="W11">
            <v>100</v>
          </cell>
          <cell r="X11">
            <v>3.7</v>
          </cell>
          <cell r="Y11">
            <v>27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H12">
            <v>1</v>
          </cell>
          <cell r="K12">
            <v>99.9</v>
          </cell>
          <cell r="M12">
            <v>0</v>
          </cell>
          <cell r="Q12" t="e">
            <v>#DIV/0!</v>
          </cell>
          <cell r="R12" t="e">
            <v>#DIV/0!</v>
          </cell>
          <cell r="S12">
            <v>0</v>
          </cell>
          <cell r="T12">
            <v>0</v>
          </cell>
          <cell r="U12">
            <v>0</v>
          </cell>
          <cell r="W12">
            <v>0</v>
          </cell>
          <cell r="X12">
            <v>3.7</v>
          </cell>
          <cell r="Y12">
            <v>0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228</v>
          </cell>
          <cell r="F13">
            <v>49</v>
          </cell>
          <cell r="G13">
            <v>172</v>
          </cell>
          <cell r="H13">
            <v>0.25</v>
          </cell>
          <cell r="K13">
            <v>0</v>
          </cell>
          <cell r="M13">
            <v>9.8000000000000007</v>
          </cell>
          <cell r="N13">
            <v>12</v>
          </cell>
          <cell r="Q13">
            <v>18.77551020408163</v>
          </cell>
          <cell r="R13">
            <v>17.551020408163264</v>
          </cell>
          <cell r="S13">
            <v>14.6</v>
          </cell>
          <cell r="T13">
            <v>11</v>
          </cell>
          <cell r="U13">
            <v>6.4</v>
          </cell>
          <cell r="W13">
            <v>3</v>
          </cell>
          <cell r="X13">
            <v>12</v>
          </cell>
          <cell r="Y13">
            <v>1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271</v>
          </cell>
          <cell r="F14">
            <v>49</v>
          </cell>
          <cell r="G14">
            <v>218</v>
          </cell>
          <cell r="H14">
            <v>0.25</v>
          </cell>
          <cell r="K14">
            <v>0</v>
          </cell>
          <cell r="M14">
            <v>9.8000000000000007</v>
          </cell>
          <cell r="Q14">
            <v>22.244897959183671</v>
          </cell>
          <cell r="R14">
            <v>22.244897959183671</v>
          </cell>
          <cell r="S14">
            <v>21.4</v>
          </cell>
          <cell r="T14">
            <v>2.8</v>
          </cell>
          <cell r="U14">
            <v>5</v>
          </cell>
          <cell r="W14">
            <v>0</v>
          </cell>
          <cell r="X14">
            <v>12</v>
          </cell>
          <cell r="Y14">
            <v>0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D15">
            <v>149.4</v>
          </cell>
          <cell r="F15">
            <v>34.5</v>
          </cell>
          <cell r="G15">
            <v>114.9</v>
          </cell>
          <cell r="H15">
            <v>1</v>
          </cell>
          <cell r="K15">
            <v>0</v>
          </cell>
          <cell r="M15">
            <v>6.9</v>
          </cell>
          <cell r="N15">
            <v>20</v>
          </cell>
          <cell r="Q15">
            <v>19.55072463768116</v>
          </cell>
          <cell r="R15">
            <v>16.652173913043477</v>
          </cell>
          <cell r="S15">
            <v>6.12</v>
          </cell>
          <cell r="T15">
            <v>13.319999999999999</v>
          </cell>
          <cell r="U15">
            <v>0</v>
          </cell>
          <cell r="W15">
            <v>20</v>
          </cell>
          <cell r="X15">
            <v>1.8</v>
          </cell>
          <cell r="Y15">
            <v>11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D16">
            <v>299.7</v>
          </cell>
          <cell r="F16">
            <v>58.8</v>
          </cell>
          <cell r="G16">
            <v>240.9</v>
          </cell>
          <cell r="H16">
            <v>0</v>
          </cell>
          <cell r="K16">
            <v>0</v>
          </cell>
          <cell r="M16">
            <v>11.76</v>
          </cell>
          <cell r="Q16">
            <v>20.48469387755102</v>
          </cell>
          <cell r="R16">
            <v>20.48469387755102</v>
          </cell>
          <cell r="S16">
            <v>10.36</v>
          </cell>
          <cell r="T16">
            <v>0</v>
          </cell>
          <cell r="U16">
            <v>0</v>
          </cell>
          <cell r="V16" t="str">
            <v>устар.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F17">
            <v>3.7</v>
          </cell>
          <cell r="G17">
            <v>-3.7</v>
          </cell>
          <cell r="H17">
            <v>1</v>
          </cell>
          <cell r="K17">
            <v>0</v>
          </cell>
          <cell r="M17">
            <v>0.74</v>
          </cell>
          <cell r="Q17">
            <v>-5</v>
          </cell>
          <cell r="R17">
            <v>-5</v>
          </cell>
          <cell r="S17">
            <v>0</v>
          </cell>
          <cell r="T17">
            <v>0</v>
          </cell>
          <cell r="U17">
            <v>0</v>
          </cell>
          <cell r="W17">
            <v>0</v>
          </cell>
          <cell r="X17">
            <v>3.7</v>
          </cell>
          <cell r="Y17">
            <v>0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D18">
            <v>361</v>
          </cell>
          <cell r="F18">
            <v>135</v>
          </cell>
          <cell r="G18">
            <v>196</v>
          </cell>
          <cell r="H18">
            <v>0.25</v>
          </cell>
          <cell r="K18">
            <v>0</v>
          </cell>
          <cell r="M18">
            <v>27</v>
          </cell>
          <cell r="N18">
            <v>300</v>
          </cell>
          <cell r="Q18">
            <v>18.37037037037037</v>
          </cell>
          <cell r="R18">
            <v>7.2592592592592595</v>
          </cell>
          <cell r="S18">
            <v>30</v>
          </cell>
          <cell r="T18">
            <v>9.1999999999999993</v>
          </cell>
          <cell r="U18">
            <v>15.6</v>
          </cell>
          <cell r="W18">
            <v>75</v>
          </cell>
          <cell r="X18">
            <v>12</v>
          </cell>
          <cell r="Y18">
            <v>25</v>
          </cell>
        </row>
        <row r="19">
          <cell r="A19" t="str">
            <v>Наггетсы Нагетосы Сочная курочка со сладкой паприкой ТМ Горячая штучка ф/в 0,25 кг  ПОКОМ</v>
          </cell>
          <cell r="B19" t="str">
            <v>шт</v>
          </cell>
          <cell r="D19">
            <v>-2</v>
          </cell>
          <cell r="G19">
            <v>-2</v>
          </cell>
          <cell r="H19">
            <v>0</v>
          </cell>
          <cell r="K19">
            <v>0</v>
          </cell>
          <cell r="M19">
            <v>0</v>
          </cell>
          <cell r="Q19" t="e">
            <v>#DIV/0!</v>
          </cell>
          <cell r="R19" t="e">
            <v>#DIV/0!</v>
          </cell>
          <cell r="S19">
            <v>0</v>
          </cell>
          <cell r="T19">
            <v>0.4</v>
          </cell>
          <cell r="U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 t="str">
            <v>Нояб</v>
          </cell>
          <cell r="D20">
            <v>854</v>
          </cell>
          <cell r="F20">
            <v>128</v>
          </cell>
          <cell r="G20">
            <v>691</v>
          </cell>
          <cell r="H20">
            <v>0.25</v>
          </cell>
          <cell r="K20">
            <v>0</v>
          </cell>
          <cell r="M20">
            <v>25.6</v>
          </cell>
          <cell r="Q20">
            <v>26.9921875</v>
          </cell>
          <cell r="R20">
            <v>26.9921875</v>
          </cell>
          <cell r="S20">
            <v>26.4</v>
          </cell>
          <cell r="T20">
            <v>42.4</v>
          </cell>
          <cell r="U20">
            <v>23.6</v>
          </cell>
          <cell r="W20">
            <v>0</v>
          </cell>
          <cell r="X20">
            <v>6</v>
          </cell>
          <cell r="Y20">
            <v>0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D21">
            <v>428</v>
          </cell>
          <cell r="F21">
            <v>108</v>
          </cell>
          <cell r="G21">
            <v>292</v>
          </cell>
          <cell r="H21">
            <v>0.25</v>
          </cell>
          <cell r="K21">
            <v>0</v>
          </cell>
          <cell r="M21">
            <v>21.6</v>
          </cell>
          <cell r="N21">
            <v>120</v>
          </cell>
          <cell r="Q21">
            <v>19.074074074074073</v>
          </cell>
          <cell r="R21">
            <v>13.518518518518517</v>
          </cell>
          <cell r="S21">
            <v>24</v>
          </cell>
          <cell r="T21">
            <v>14</v>
          </cell>
          <cell r="U21">
            <v>18.399999999999999</v>
          </cell>
          <cell r="W21">
            <v>30</v>
          </cell>
          <cell r="X21">
            <v>12</v>
          </cell>
          <cell r="Y21">
            <v>10</v>
          </cell>
        </row>
        <row r="22">
          <cell r="A22" t="str">
            <v>Наггетсы хрустящие п/ф ВЕС ПОКОМ</v>
          </cell>
          <cell r="B22" t="str">
            <v>кг</v>
          </cell>
          <cell r="D22">
            <v>324</v>
          </cell>
          <cell r="F22">
            <v>69</v>
          </cell>
          <cell r="G22">
            <v>239.4</v>
          </cell>
          <cell r="H22">
            <v>1</v>
          </cell>
          <cell r="K22">
            <v>96</v>
          </cell>
          <cell r="M22">
            <v>13.8</v>
          </cell>
          <cell r="Q22">
            <v>24.304347826086953</v>
          </cell>
          <cell r="R22">
            <v>24.304347826086953</v>
          </cell>
          <cell r="S22">
            <v>9.6</v>
          </cell>
          <cell r="T22">
            <v>8.4</v>
          </cell>
          <cell r="U22">
            <v>18.72</v>
          </cell>
          <cell r="W22">
            <v>0</v>
          </cell>
          <cell r="X22">
            <v>6</v>
          </cell>
          <cell r="Y22">
            <v>0</v>
          </cell>
        </row>
        <row r="23">
          <cell r="A23" t="str">
            <v>Пельмени Бигбули с мясом, Горячая штучка 0,9кг  ПОКОМ</v>
          </cell>
          <cell r="B23" t="str">
            <v>шт</v>
          </cell>
          <cell r="C23" t="str">
            <v>Нояб</v>
          </cell>
          <cell r="D23">
            <v>177</v>
          </cell>
          <cell r="F23">
            <v>29</v>
          </cell>
          <cell r="G23">
            <v>136</v>
          </cell>
          <cell r="H23">
            <v>0.9</v>
          </cell>
          <cell r="K23">
            <v>0</v>
          </cell>
          <cell r="M23">
            <v>5.8</v>
          </cell>
          <cell r="Q23">
            <v>23.448275862068968</v>
          </cell>
          <cell r="R23">
            <v>23.448275862068968</v>
          </cell>
          <cell r="S23">
            <v>7.6</v>
          </cell>
          <cell r="T23">
            <v>0.4</v>
          </cell>
          <cell r="U23">
            <v>7.2</v>
          </cell>
          <cell r="W23">
            <v>0</v>
          </cell>
          <cell r="X23">
            <v>8</v>
          </cell>
          <cell r="Y23">
            <v>0</v>
          </cell>
        </row>
        <row r="24">
          <cell r="A24" t="str">
            <v>Пельмени Бигбули со слив.маслом 0,9 кг   Поком</v>
          </cell>
          <cell r="B24" t="str">
            <v>шт</v>
          </cell>
          <cell r="D24">
            <v>255</v>
          </cell>
          <cell r="F24">
            <v>64</v>
          </cell>
          <cell r="G24">
            <v>187</v>
          </cell>
          <cell r="H24">
            <v>0.9</v>
          </cell>
          <cell r="K24">
            <v>352</v>
          </cell>
          <cell r="M24">
            <v>12.8</v>
          </cell>
          <cell r="Q24">
            <v>42.109375</v>
          </cell>
          <cell r="R24">
            <v>42.109375</v>
          </cell>
          <cell r="S24">
            <v>10.6</v>
          </cell>
          <cell r="T24">
            <v>16.600000000000001</v>
          </cell>
          <cell r="U24">
            <v>26.6</v>
          </cell>
          <cell r="W24">
            <v>0</v>
          </cell>
          <cell r="X24">
            <v>8</v>
          </cell>
          <cell r="Y24">
            <v>0</v>
          </cell>
        </row>
        <row r="25">
          <cell r="A25" t="str">
            <v>Пельмени Бигбули со сливочным маслом ТМ Горячая штучка ТС Бигбули ГШ флоу-пак сфера 0,43 УВС.  ПОКОМ</v>
          </cell>
          <cell r="B25" t="str">
            <v>шт</v>
          </cell>
          <cell r="D25">
            <v>164</v>
          </cell>
          <cell r="F25">
            <v>7</v>
          </cell>
          <cell r="G25">
            <v>150</v>
          </cell>
          <cell r="H25">
            <v>0</v>
          </cell>
          <cell r="K25">
            <v>0</v>
          </cell>
          <cell r="M25">
            <v>1.4</v>
          </cell>
          <cell r="Q25">
            <v>107.14285714285715</v>
          </cell>
          <cell r="R25">
            <v>107.14285714285715</v>
          </cell>
          <cell r="S25">
            <v>0.2</v>
          </cell>
          <cell r="T25">
            <v>8.1999999999999993</v>
          </cell>
          <cell r="U25">
            <v>8.1999999999999993</v>
          </cell>
          <cell r="W25">
            <v>0</v>
          </cell>
          <cell r="X25">
            <v>0</v>
          </cell>
          <cell r="Y25">
            <v>0</v>
          </cell>
        </row>
        <row r="26">
          <cell r="A26" t="str">
            <v>Пельмени Бугбули со сливочным маслом ТМ Горячая штучка БУЛЬМЕНИ 0,43 кг  ПОКОМ</v>
          </cell>
          <cell r="B26" t="str">
            <v>шт</v>
          </cell>
          <cell r="D26">
            <v>-7</v>
          </cell>
          <cell r="G26">
            <v>-7</v>
          </cell>
          <cell r="H26">
            <v>0.43</v>
          </cell>
          <cell r="K26">
            <v>48</v>
          </cell>
          <cell r="M26">
            <v>0</v>
          </cell>
          <cell r="Q26" t="e">
            <v>#DIV/0!</v>
          </cell>
          <cell r="R26" t="e">
            <v>#DIV/0!</v>
          </cell>
          <cell r="S26">
            <v>1</v>
          </cell>
          <cell r="T26">
            <v>0.2</v>
          </cell>
          <cell r="U26">
            <v>1.6</v>
          </cell>
          <cell r="W26">
            <v>0</v>
          </cell>
          <cell r="X26">
            <v>16</v>
          </cell>
          <cell r="Y26">
            <v>0</v>
          </cell>
        </row>
        <row r="27">
          <cell r="A27" t="str">
            <v>Пельмени Бульмени с говядиной и свининой Горячая шт. 0,9 кг  ПОКОМ</v>
          </cell>
          <cell r="B27" t="str">
            <v>шт</v>
          </cell>
          <cell r="C27" t="str">
            <v>Нояб</v>
          </cell>
          <cell r="D27">
            <v>430</v>
          </cell>
          <cell r="F27">
            <v>90</v>
          </cell>
          <cell r="G27">
            <v>319</v>
          </cell>
          <cell r="H27">
            <v>0.9</v>
          </cell>
          <cell r="K27">
            <v>80</v>
          </cell>
          <cell r="M27">
            <v>18</v>
          </cell>
          <cell r="Q27">
            <v>22.166666666666668</v>
          </cell>
          <cell r="R27">
            <v>22.166666666666668</v>
          </cell>
          <cell r="S27">
            <v>15.8</v>
          </cell>
          <cell r="T27">
            <v>21.6</v>
          </cell>
          <cell r="U27">
            <v>23.6</v>
          </cell>
          <cell r="W27">
            <v>0</v>
          </cell>
          <cell r="X27">
            <v>8</v>
          </cell>
          <cell r="Y27">
            <v>0</v>
          </cell>
        </row>
        <row r="28">
          <cell r="A28" t="str">
            <v>Пельмени Бульмени с говядиной и свининой Горячая штучка 0,43  ПОКОМ</v>
          </cell>
          <cell r="B28" t="str">
            <v>шт</v>
          </cell>
          <cell r="D28">
            <v>116</v>
          </cell>
          <cell r="F28">
            <v>13</v>
          </cell>
          <cell r="G28">
            <v>101</v>
          </cell>
          <cell r="H28">
            <v>0.43</v>
          </cell>
          <cell r="K28">
            <v>0</v>
          </cell>
          <cell r="M28">
            <v>2.6</v>
          </cell>
          <cell r="Q28">
            <v>38.846153846153847</v>
          </cell>
          <cell r="R28">
            <v>38.846153846153847</v>
          </cell>
          <cell r="S28">
            <v>5</v>
          </cell>
          <cell r="T28">
            <v>4.2</v>
          </cell>
          <cell r="U28">
            <v>4.2</v>
          </cell>
          <cell r="W28">
            <v>0</v>
          </cell>
          <cell r="X28">
            <v>16</v>
          </cell>
          <cell r="Y28">
            <v>0</v>
          </cell>
        </row>
        <row r="29">
          <cell r="A29" t="str">
            <v>Пельмени Бульмени с говядиной и свининой Наваристые Горячая штучка ВЕС  ПОКОМ</v>
          </cell>
          <cell r="B29" t="str">
            <v>кг</v>
          </cell>
          <cell r="D29">
            <v>1138</v>
          </cell>
          <cell r="F29">
            <v>235</v>
          </cell>
          <cell r="G29">
            <v>868</v>
          </cell>
          <cell r="H29">
            <v>1</v>
          </cell>
          <cell r="K29">
            <v>0</v>
          </cell>
          <cell r="M29">
            <v>47</v>
          </cell>
          <cell r="Q29">
            <v>18.468085106382979</v>
          </cell>
          <cell r="R29">
            <v>18.468085106382979</v>
          </cell>
          <cell r="S29">
            <v>14</v>
          </cell>
          <cell r="T29">
            <v>64</v>
          </cell>
          <cell r="U29">
            <v>41.2</v>
          </cell>
          <cell r="W29">
            <v>0</v>
          </cell>
          <cell r="X29">
            <v>5</v>
          </cell>
          <cell r="Y29">
            <v>0</v>
          </cell>
        </row>
        <row r="30">
          <cell r="A30" t="str">
            <v>Пельмени Бульмени со сливочным маслом Горячая штучка 0,9 кг  ПОКОМ</v>
          </cell>
          <cell r="B30" t="str">
            <v>шт</v>
          </cell>
          <cell r="C30" t="str">
            <v>Нояб</v>
          </cell>
          <cell r="D30">
            <v>405</v>
          </cell>
          <cell r="F30">
            <v>112</v>
          </cell>
          <cell r="G30">
            <v>227</v>
          </cell>
          <cell r="H30">
            <v>0.9</v>
          </cell>
          <cell r="K30">
            <v>200</v>
          </cell>
          <cell r="M30">
            <v>22.4</v>
          </cell>
          <cell r="Q30">
            <v>19.0625</v>
          </cell>
          <cell r="R30">
            <v>19.0625</v>
          </cell>
          <cell r="S30">
            <v>6.8</v>
          </cell>
          <cell r="T30">
            <v>23.2</v>
          </cell>
          <cell r="U30">
            <v>23.4</v>
          </cell>
          <cell r="W30">
            <v>0</v>
          </cell>
          <cell r="X30">
            <v>8</v>
          </cell>
          <cell r="Y30">
            <v>0</v>
          </cell>
        </row>
        <row r="31">
          <cell r="A31" t="str">
            <v>Пельмени Бульмени со сливочным маслом ТМ Горячая шт. 0,43 кг  ПОКОМ</v>
          </cell>
          <cell r="B31" t="str">
            <v>шт</v>
          </cell>
          <cell r="D31">
            <v>172</v>
          </cell>
          <cell r="F31">
            <v>14</v>
          </cell>
          <cell r="G31">
            <v>155</v>
          </cell>
          <cell r="H31">
            <v>0.43</v>
          </cell>
          <cell r="K31">
            <v>0</v>
          </cell>
          <cell r="M31">
            <v>2.8</v>
          </cell>
          <cell r="Q31">
            <v>55.357142857142861</v>
          </cell>
          <cell r="R31">
            <v>55.357142857142861</v>
          </cell>
          <cell r="S31">
            <v>1.2</v>
          </cell>
          <cell r="T31">
            <v>6</v>
          </cell>
          <cell r="U31">
            <v>4</v>
          </cell>
          <cell r="W31">
            <v>0</v>
          </cell>
          <cell r="X31">
            <v>16</v>
          </cell>
          <cell r="Y31">
            <v>0</v>
          </cell>
        </row>
        <row r="32">
          <cell r="A32" t="str">
            <v>Пельмени Мясорубские ТМ Стародворье фоу-пак равиоли 0,7 кг.  Поком</v>
          </cell>
          <cell r="B32" t="str">
            <v>шт</v>
          </cell>
          <cell r="C32" t="str">
            <v>Нояб</v>
          </cell>
          <cell r="D32">
            <v>235</v>
          </cell>
          <cell r="F32">
            <v>43</v>
          </cell>
          <cell r="G32">
            <v>174</v>
          </cell>
          <cell r="H32">
            <v>0.7</v>
          </cell>
          <cell r="K32">
            <v>0</v>
          </cell>
          <cell r="M32">
            <v>8.6</v>
          </cell>
          <cell r="Q32">
            <v>20.232558139534884</v>
          </cell>
          <cell r="R32">
            <v>20.232558139534884</v>
          </cell>
          <cell r="S32">
            <v>15.4</v>
          </cell>
          <cell r="T32">
            <v>11.4</v>
          </cell>
          <cell r="U32">
            <v>9.8000000000000007</v>
          </cell>
          <cell r="W32">
            <v>0</v>
          </cell>
          <cell r="X32">
            <v>8</v>
          </cell>
          <cell r="Y32">
            <v>0</v>
          </cell>
        </row>
        <row r="33">
          <cell r="A33" t="str">
            <v>Пельмени отборные  с говядиной и свининой 0,43кг ушко  Поком</v>
          </cell>
          <cell r="B33" t="str">
            <v>шт</v>
          </cell>
          <cell r="D33">
            <v>72</v>
          </cell>
          <cell r="F33">
            <v>1</v>
          </cell>
          <cell r="G33">
            <v>71</v>
          </cell>
          <cell r="H33">
            <v>0.43</v>
          </cell>
          <cell r="K33">
            <v>0</v>
          </cell>
          <cell r="M33">
            <v>0.2</v>
          </cell>
          <cell r="Q33">
            <v>355</v>
          </cell>
          <cell r="R33">
            <v>355</v>
          </cell>
          <cell r="S33">
            <v>0.4</v>
          </cell>
          <cell r="T33">
            <v>1</v>
          </cell>
          <cell r="U33">
            <v>0.8</v>
          </cell>
          <cell r="W33">
            <v>0</v>
          </cell>
          <cell r="X33">
            <v>16</v>
          </cell>
          <cell r="Y33">
            <v>0</v>
          </cell>
        </row>
        <row r="34">
          <cell r="A34" t="str">
            <v>Пельмени Отборные из свинины и говядины 0,9 кг ТМ Стародворье ТС Медвежье ушко  ПОКОМ</v>
          </cell>
          <cell r="B34" t="str">
            <v>шт</v>
          </cell>
          <cell r="C34" t="str">
            <v>Нояб</v>
          </cell>
          <cell r="D34">
            <v>188</v>
          </cell>
          <cell r="F34">
            <v>52</v>
          </cell>
          <cell r="G34">
            <v>136</v>
          </cell>
          <cell r="H34">
            <v>0.9</v>
          </cell>
          <cell r="K34">
            <v>0</v>
          </cell>
          <cell r="M34">
            <v>10.4</v>
          </cell>
          <cell r="N34">
            <v>64</v>
          </cell>
          <cell r="Q34">
            <v>19.23076923076923</v>
          </cell>
          <cell r="R34">
            <v>13.076923076923077</v>
          </cell>
          <cell r="S34">
            <v>13.4</v>
          </cell>
          <cell r="T34">
            <v>9.6</v>
          </cell>
          <cell r="U34">
            <v>9</v>
          </cell>
          <cell r="W34">
            <v>57.6</v>
          </cell>
          <cell r="X34">
            <v>8</v>
          </cell>
          <cell r="Y34">
            <v>8</v>
          </cell>
        </row>
        <row r="35">
          <cell r="A35" t="str">
            <v>Пельмени отборные с говядиной 0,43кг Поком</v>
          </cell>
          <cell r="B35" t="str">
            <v>шт</v>
          </cell>
          <cell r="D35">
            <v>63</v>
          </cell>
          <cell r="F35">
            <v>1</v>
          </cell>
          <cell r="G35">
            <v>62</v>
          </cell>
          <cell r="H35">
            <v>0.43</v>
          </cell>
          <cell r="K35">
            <v>0</v>
          </cell>
          <cell r="M35">
            <v>0.2</v>
          </cell>
          <cell r="Q35">
            <v>310</v>
          </cell>
          <cell r="R35">
            <v>310</v>
          </cell>
          <cell r="S35">
            <v>0</v>
          </cell>
          <cell r="T35">
            <v>0</v>
          </cell>
          <cell r="U35">
            <v>1.4</v>
          </cell>
          <cell r="W35">
            <v>0</v>
          </cell>
          <cell r="X35">
            <v>16</v>
          </cell>
          <cell r="Y35">
            <v>0</v>
          </cell>
        </row>
        <row r="36">
          <cell r="A36" t="str">
            <v>Пельмени Отборные с говядиной 0,9 кг НОВА ТМ Стародворье ТС Медвежье ушко  ПОКОМ</v>
          </cell>
          <cell r="B36" t="str">
            <v>шт</v>
          </cell>
          <cell r="D36">
            <v>57</v>
          </cell>
          <cell r="F36">
            <v>39</v>
          </cell>
          <cell r="G36">
            <v>13</v>
          </cell>
          <cell r="H36">
            <v>0.9</v>
          </cell>
          <cell r="K36">
            <v>32</v>
          </cell>
          <cell r="M36">
            <v>7.8</v>
          </cell>
          <cell r="N36">
            <v>120</v>
          </cell>
          <cell r="Q36">
            <v>21.153846153846153</v>
          </cell>
          <cell r="R36">
            <v>5.7692307692307692</v>
          </cell>
          <cell r="S36">
            <v>4</v>
          </cell>
          <cell r="T36">
            <v>2.2000000000000002</v>
          </cell>
          <cell r="U36">
            <v>3.4</v>
          </cell>
          <cell r="W36">
            <v>108</v>
          </cell>
          <cell r="X36">
            <v>8</v>
          </cell>
          <cell r="Y36">
            <v>15</v>
          </cell>
        </row>
        <row r="37">
          <cell r="A37" t="str">
            <v>Пельмени С говядиной и свининой, ВЕС, ТМ Славница сфера пуговки  ПОКОМ</v>
          </cell>
          <cell r="B37" t="str">
            <v>кг</v>
          </cell>
          <cell r="D37">
            <v>730</v>
          </cell>
          <cell r="F37">
            <v>65</v>
          </cell>
          <cell r="G37">
            <v>640</v>
          </cell>
          <cell r="H37">
            <v>1</v>
          </cell>
          <cell r="K37">
            <v>0</v>
          </cell>
          <cell r="M37">
            <v>13</v>
          </cell>
          <cell r="Q37">
            <v>49.230769230769234</v>
          </cell>
          <cell r="R37">
            <v>49.230769230769234</v>
          </cell>
          <cell r="S37">
            <v>8</v>
          </cell>
          <cell r="T37">
            <v>31</v>
          </cell>
          <cell r="U37">
            <v>18</v>
          </cell>
          <cell r="W37">
            <v>0</v>
          </cell>
          <cell r="X37">
            <v>5</v>
          </cell>
          <cell r="Y37">
            <v>0</v>
          </cell>
        </row>
        <row r="38">
          <cell r="A38" t="str">
            <v>Пельмени Сочные стародв. сфера 0,43кг  Поком</v>
          </cell>
          <cell r="B38" t="str">
            <v>шт</v>
          </cell>
          <cell r="D38">
            <v>47</v>
          </cell>
          <cell r="F38">
            <v>1</v>
          </cell>
          <cell r="G38">
            <v>46</v>
          </cell>
          <cell r="H38">
            <v>0.43</v>
          </cell>
          <cell r="K38">
            <v>0</v>
          </cell>
          <cell r="M38">
            <v>0.2</v>
          </cell>
          <cell r="Q38">
            <v>230</v>
          </cell>
          <cell r="R38">
            <v>230</v>
          </cell>
          <cell r="S38">
            <v>1</v>
          </cell>
          <cell r="T38">
            <v>1</v>
          </cell>
          <cell r="U38">
            <v>0</v>
          </cell>
          <cell r="W38">
            <v>0</v>
          </cell>
          <cell r="X38">
            <v>16</v>
          </cell>
          <cell r="Y38">
            <v>0</v>
          </cell>
        </row>
        <row r="39">
          <cell r="A39" t="str">
            <v>Пельмени Сочные сфера 0,9 кг ТМ Стародворье ПОКОМ</v>
          </cell>
          <cell r="B39" t="str">
            <v>шт</v>
          </cell>
          <cell r="D39">
            <v>111</v>
          </cell>
          <cell r="F39">
            <v>11</v>
          </cell>
          <cell r="G39">
            <v>100</v>
          </cell>
          <cell r="H39">
            <v>0.9</v>
          </cell>
          <cell r="K39">
            <v>0</v>
          </cell>
          <cell r="M39">
            <v>2.2000000000000002</v>
          </cell>
          <cell r="Q39">
            <v>45.454545454545453</v>
          </cell>
          <cell r="R39">
            <v>45.454545454545453</v>
          </cell>
          <cell r="S39">
            <v>7.4</v>
          </cell>
          <cell r="T39">
            <v>2.6</v>
          </cell>
          <cell r="U39">
            <v>1.6</v>
          </cell>
          <cell r="W39">
            <v>0</v>
          </cell>
          <cell r="X39">
            <v>8</v>
          </cell>
          <cell r="Y39">
            <v>0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D40">
            <v>317</v>
          </cell>
          <cell r="F40">
            <v>44</v>
          </cell>
          <cell r="G40">
            <v>260</v>
          </cell>
          <cell r="H40">
            <v>0.25</v>
          </cell>
          <cell r="K40">
            <v>0</v>
          </cell>
          <cell r="M40">
            <v>8.8000000000000007</v>
          </cell>
          <cell r="Q40">
            <v>29.545454545454543</v>
          </cell>
          <cell r="R40">
            <v>29.545454545454543</v>
          </cell>
          <cell r="S40">
            <v>25.4</v>
          </cell>
          <cell r="T40">
            <v>9.4</v>
          </cell>
          <cell r="U40">
            <v>7.2</v>
          </cell>
          <cell r="W40">
            <v>0</v>
          </cell>
          <cell r="X40">
            <v>12</v>
          </cell>
          <cell r="Y40">
            <v>0</v>
          </cell>
        </row>
        <row r="41">
          <cell r="A41" t="str">
            <v>Хрустящие крылышки. В панировке куриные жареные.ВЕС  ПОКОМ</v>
          </cell>
          <cell r="B41" t="str">
            <v>кг</v>
          </cell>
          <cell r="D41">
            <v>169.2</v>
          </cell>
          <cell r="F41">
            <v>42.6</v>
          </cell>
          <cell r="G41">
            <v>117.6</v>
          </cell>
          <cell r="H41">
            <v>1</v>
          </cell>
          <cell r="K41">
            <v>50.4</v>
          </cell>
          <cell r="M41">
            <v>8.52</v>
          </cell>
          <cell r="Q41">
            <v>19.718309859154932</v>
          </cell>
          <cell r="R41">
            <v>19.718309859154932</v>
          </cell>
          <cell r="S41">
            <v>0</v>
          </cell>
          <cell r="T41">
            <v>0</v>
          </cell>
          <cell r="U41">
            <v>8.2799999999999994</v>
          </cell>
          <cell r="W41">
            <v>0</v>
          </cell>
          <cell r="X41">
            <v>1.8</v>
          </cell>
          <cell r="Y41">
            <v>0</v>
          </cell>
        </row>
        <row r="42">
          <cell r="A42" t="str">
            <v>Чебупай сочное яблоко ТМ Горячая штучка ТС Чебупай 0,2 кг УВС.  зам  ПОКОМ</v>
          </cell>
          <cell r="B42" t="str">
            <v>шт</v>
          </cell>
          <cell r="D42">
            <v>128</v>
          </cell>
          <cell r="F42">
            <v>40</v>
          </cell>
          <cell r="G42">
            <v>73</v>
          </cell>
          <cell r="H42">
            <v>0.2</v>
          </cell>
          <cell r="K42">
            <v>198</v>
          </cell>
          <cell r="M42">
            <v>8</v>
          </cell>
          <cell r="Q42">
            <v>33.875</v>
          </cell>
          <cell r="R42">
            <v>33.875</v>
          </cell>
          <cell r="S42">
            <v>6.2</v>
          </cell>
          <cell r="T42">
            <v>8.4</v>
          </cell>
          <cell r="U42">
            <v>13.2</v>
          </cell>
          <cell r="W42">
            <v>0</v>
          </cell>
          <cell r="X42">
            <v>6</v>
          </cell>
          <cell r="Y42">
            <v>0</v>
          </cell>
        </row>
        <row r="43">
          <cell r="A43" t="str">
            <v>Чебупай спелая вишня ТМ Горячая штучка ТС Чебупай 0,2 кг УВС. зам  ПОКОМ</v>
          </cell>
          <cell r="B43" t="str">
            <v>шт</v>
          </cell>
          <cell r="D43">
            <v>145</v>
          </cell>
          <cell r="F43">
            <v>32</v>
          </cell>
          <cell r="G43">
            <v>94</v>
          </cell>
          <cell r="H43">
            <v>0.2</v>
          </cell>
          <cell r="K43">
            <v>150</v>
          </cell>
          <cell r="M43">
            <v>6.4</v>
          </cell>
          <cell r="Q43">
            <v>38.125</v>
          </cell>
          <cell r="R43">
            <v>38.125</v>
          </cell>
          <cell r="S43">
            <v>7</v>
          </cell>
          <cell r="T43">
            <v>9.1999999999999993</v>
          </cell>
          <cell r="U43">
            <v>13</v>
          </cell>
          <cell r="W43">
            <v>0</v>
          </cell>
          <cell r="X43">
            <v>6</v>
          </cell>
          <cell r="Y43">
            <v>0</v>
          </cell>
        </row>
        <row r="44">
          <cell r="A44" t="str">
            <v>Чебупицца курочка по-итальянски Горячая штучка 0,25 кг зам  ПОКОМ</v>
          </cell>
          <cell r="B44" t="str">
            <v>шт</v>
          </cell>
          <cell r="C44" t="str">
            <v>Нояб</v>
          </cell>
          <cell r="D44">
            <v>306</v>
          </cell>
          <cell r="F44">
            <v>89</v>
          </cell>
          <cell r="G44">
            <v>188</v>
          </cell>
          <cell r="H44">
            <v>0.25</v>
          </cell>
          <cell r="K44">
            <v>72</v>
          </cell>
          <cell r="M44">
            <v>17.8</v>
          </cell>
          <cell r="N44">
            <v>60.400000000000034</v>
          </cell>
          <cell r="Q44">
            <v>18</v>
          </cell>
          <cell r="R44">
            <v>14.606741573033707</v>
          </cell>
          <cell r="S44">
            <v>0</v>
          </cell>
          <cell r="T44">
            <v>0</v>
          </cell>
          <cell r="U44">
            <v>16.8</v>
          </cell>
          <cell r="W44">
            <v>15.100000000000009</v>
          </cell>
          <cell r="X44">
            <v>12</v>
          </cell>
          <cell r="Y44">
            <v>5</v>
          </cell>
        </row>
        <row r="45">
          <cell r="A45" t="str">
            <v>Чебупицца Пепперони ТМ Горячая штучка ТС Чебупицца 0.25кг зам  ПОКОМ</v>
          </cell>
          <cell r="B45" t="str">
            <v>шт</v>
          </cell>
          <cell r="C45" t="str">
            <v>Нояб</v>
          </cell>
          <cell r="D45">
            <v>305</v>
          </cell>
          <cell r="F45">
            <v>88</v>
          </cell>
          <cell r="G45">
            <v>198</v>
          </cell>
          <cell r="H45">
            <v>0.25</v>
          </cell>
          <cell r="K45">
            <v>24</v>
          </cell>
          <cell r="M45">
            <v>17.600000000000001</v>
          </cell>
          <cell r="N45">
            <v>94.800000000000011</v>
          </cell>
          <cell r="Q45">
            <v>18</v>
          </cell>
          <cell r="R45">
            <v>12.613636363636363</v>
          </cell>
          <cell r="S45">
            <v>0</v>
          </cell>
          <cell r="T45">
            <v>0</v>
          </cell>
          <cell r="U45">
            <v>15</v>
          </cell>
          <cell r="W45">
            <v>23.700000000000003</v>
          </cell>
          <cell r="X45">
            <v>12</v>
          </cell>
          <cell r="Y45">
            <v>8</v>
          </cell>
        </row>
        <row r="46">
          <cell r="A46" t="str">
            <v>Чебуреки Мясные вес 2,7 кг Кулинарные изделия мясосодержащие рубленые в тесте жарен  ПОКОМ</v>
          </cell>
          <cell r="B46" t="str">
            <v>кг</v>
          </cell>
          <cell r="H46">
            <v>1</v>
          </cell>
          <cell r="K46">
            <v>0</v>
          </cell>
          <cell r="M46">
            <v>0</v>
          </cell>
          <cell r="N46">
            <v>200</v>
          </cell>
          <cell r="Q46" t="e">
            <v>#DIV/0!</v>
          </cell>
          <cell r="R46" t="e">
            <v>#DIV/0!</v>
          </cell>
          <cell r="S46">
            <v>0</v>
          </cell>
          <cell r="T46">
            <v>0</v>
          </cell>
          <cell r="U46">
            <v>0</v>
          </cell>
          <cell r="W46">
            <v>200</v>
          </cell>
          <cell r="X46">
            <v>2.7</v>
          </cell>
          <cell r="Y46">
            <v>74</v>
          </cell>
        </row>
        <row r="47">
          <cell r="A47" t="str">
            <v>Чебуреки сочные, ВЕС, куриные жарен. зам  ПОКОМ</v>
          </cell>
          <cell r="B47" t="str">
            <v>кг</v>
          </cell>
          <cell r="D47">
            <v>50</v>
          </cell>
          <cell r="F47">
            <v>75</v>
          </cell>
          <cell r="G47">
            <v>-25</v>
          </cell>
          <cell r="H47">
            <v>1</v>
          </cell>
          <cell r="K47">
            <v>800</v>
          </cell>
          <cell r="M47">
            <v>15</v>
          </cell>
          <cell r="Q47">
            <v>51.666666666666664</v>
          </cell>
          <cell r="R47">
            <v>51.666666666666664</v>
          </cell>
          <cell r="S47">
            <v>0</v>
          </cell>
          <cell r="T47">
            <v>0</v>
          </cell>
          <cell r="U47">
            <v>0</v>
          </cell>
          <cell r="W47">
            <v>0</v>
          </cell>
          <cell r="X47">
            <v>5</v>
          </cell>
          <cell r="Y47">
            <v>0</v>
          </cell>
        </row>
        <row r="48">
          <cell r="A48" t="str">
            <v>Чебуречище горячая штучка 0,14кг Поком</v>
          </cell>
          <cell r="B48" t="str">
            <v>шт</v>
          </cell>
          <cell r="D48">
            <v>589</v>
          </cell>
          <cell r="F48">
            <v>285</v>
          </cell>
          <cell r="G48">
            <v>304</v>
          </cell>
          <cell r="H48">
            <v>0.14000000000000001</v>
          </cell>
          <cell r="K48">
            <v>0</v>
          </cell>
          <cell r="M48">
            <v>57</v>
          </cell>
          <cell r="N48">
            <v>722</v>
          </cell>
          <cell r="Q48">
            <v>18</v>
          </cell>
          <cell r="R48">
            <v>5.333333333333333</v>
          </cell>
          <cell r="S48">
            <v>32.200000000000003</v>
          </cell>
          <cell r="T48">
            <v>35.4</v>
          </cell>
          <cell r="U48">
            <v>0</v>
          </cell>
          <cell r="W48">
            <v>101.08000000000001</v>
          </cell>
          <cell r="X48">
            <v>22</v>
          </cell>
          <cell r="Y48">
            <v>33</v>
          </cell>
        </row>
        <row r="49">
          <cell r="A49" t="str">
            <v>БОНУС_Готовые чебупели сочные с мясом ТМ Горячая штучка  0,3кг зам  ПОКОМ</v>
          </cell>
          <cell r="B49" t="str">
            <v>шт</v>
          </cell>
          <cell r="D49">
            <v>-50</v>
          </cell>
          <cell r="G49">
            <v>-50</v>
          </cell>
          <cell r="H49">
            <v>0</v>
          </cell>
          <cell r="K49">
            <v>0</v>
          </cell>
          <cell r="M49">
            <v>0</v>
          </cell>
          <cell r="Q49" t="e">
            <v>#DIV/0!</v>
          </cell>
          <cell r="R49" t="e">
            <v>#DIV/0!</v>
          </cell>
          <cell r="S49">
            <v>4.4000000000000004</v>
          </cell>
          <cell r="T49">
            <v>3</v>
          </cell>
          <cell r="U49">
            <v>3.2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БОНУС_Пельмени Бульмени со сливочным маслом Горячая штучка 0,9 кг  ПОКОМ</v>
          </cell>
          <cell r="B50" t="str">
            <v>шт</v>
          </cell>
          <cell r="D50">
            <v>-59</v>
          </cell>
          <cell r="F50">
            <v>2</v>
          </cell>
          <cell r="G50">
            <v>-61</v>
          </cell>
          <cell r="H50">
            <v>0</v>
          </cell>
          <cell r="K50">
            <v>0</v>
          </cell>
          <cell r="M50">
            <v>0.4</v>
          </cell>
          <cell r="Q50">
            <v>-152.5</v>
          </cell>
          <cell r="R50">
            <v>-152.5</v>
          </cell>
          <cell r="S50">
            <v>2.6</v>
          </cell>
          <cell r="T50">
            <v>7.6</v>
          </cell>
          <cell r="U50">
            <v>1.8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ЖАРЛАДУШКИ С МЯСОМ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16.11.2023 - 23.11.2023</v>
          </cell>
        </row>
        <row r="3">
          <cell r="A3" t="str">
            <v>Номенклатура</v>
          </cell>
          <cell r="B3" t="str">
            <v>Ед. изм.</v>
          </cell>
        </row>
        <row r="4">
          <cell r="A4" t="str">
            <v>Номенклатура</v>
          </cell>
          <cell r="B4" t="str">
            <v>Ед. изм.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</row>
        <row r="11">
          <cell r="A11" t="str">
            <v>Жар-ладушки с мясом ТМ Зареченские ТС Зареченские продукты.  Поком</v>
          </cell>
          <cell r="B11" t="str">
            <v>кг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</row>
        <row r="18">
          <cell r="A18" t="str">
            <v>Мини-сосиски в тесте "Фрайпики" 3,7кг ВЕС, ТМ Зареченские  ПОКОМ</v>
          </cell>
          <cell r="B18" t="str">
            <v>кг</v>
          </cell>
        </row>
        <row r="19">
          <cell r="A19" t="str">
            <v>Мини-сосиски в тесте Фрайпики 1,8кг ВЕС ТМ Зареченские  Поком</v>
          </cell>
          <cell r="B19" t="str">
            <v>кг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</row>
        <row r="21">
          <cell r="A21" t="str">
            <v>Наггетсы Нагетосы Сочная курочка со сладкой паприкой ТМ Горячая штучка ф/в 0,25 кг  ПОКОМ</v>
          </cell>
          <cell r="B21" t="str">
            <v>шт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</row>
        <row r="24">
          <cell r="A24" t="str">
            <v>Наггетсы хрустящие п/ф ВЕС ПОКОМ</v>
          </cell>
          <cell r="B24" t="str">
            <v>кг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</row>
        <row r="26">
          <cell r="A26" t="str">
            <v>Пельмени Бигбули с мясом, Горячая штучка 0,9кг  ПОКОМ</v>
          </cell>
          <cell r="B26" t="str">
            <v>шт</v>
          </cell>
        </row>
        <row r="27">
          <cell r="A27" t="str">
            <v>Пельмени Бигбули со слив.маслом 0,9 кг   Поком</v>
          </cell>
          <cell r="B27" t="str">
            <v>шт</v>
          </cell>
        </row>
        <row r="28">
          <cell r="A28" t="str">
            <v>Пельмени Бигбули со сливочным маслом ТМ Горячая штучка ТС Бигбули ГШ флоу-пак сфера 0,43 УВС.  ПОКОМ</v>
          </cell>
          <cell r="B28" t="str">
            <v>шт</v>
          </cell>
        </row>
        <row r="29">
          <cell r="A29" t="str">
            <v>Пельмени Бугбули со сливочным маслом ТМ Горячая штучка БУЛЬМЕНИ 0,43 кг  ПОКОМ</v>
          </cell>
          <cell r="B29" t="str">
            <v>шт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</row>
        <row r="32">
          <cell r="A32" t="str">
            <v>Пельмени Бульмени с говядиной и свининой Наваристые Горячая штучка ВЕС  ПОКОМ</v>
          </cell>
          <cell r="B32" t="str">
            <v>кг</v>
          </cell>
        </row>
        <row r="33">
          <cell r="A33" t="str">
            <v>Пельмени Бульмени со сливочным маслом Горячая штучка 0,9 кг  ПОКОМ</v>
          </cell>
          <cell r="B33" t="str">
            <v>шт</v>
          </cell>
        </row>
        <row r="34">
          <cell r="A34" t="str">
            <v>Пельмени Бульмени со сливочным маслом ТМ Горячая шт. 0,43 кг  ПОКОМ</v>
          </cell>
          <cell r="B34" t="str">
            <v>шт</v>
          </cell>
        </row>
        <row r="35">
          <cell r="A35" t="str">
            <v>Пельмени Мясорубские ТМ Стародворье фоу-пак равиоли 0,7 кг.  Поком</v>
          </cell>
          <cell r="B35" t="str">
            <v>шт</v>
          </cell>
        </row>
        <row r="36">
          <cell r="A36" t="str">
            <v>Пельмени отборные  с говядиной и свининой 0,43кг ушко  Поком</v>
          </cell>
          <cell r="B36" t="str">
            <v>шт</v>
          </cell>
        </row>
        <row r="37">
          <cell r="A37" t="str">
            <v>Пельмени Отборные из свинины и говядины 0,9 кг ТМ Стародворье ТС Медвежье ушко  ПОКОМ</v>
          </cell>
          <cell r="B37" t="str">
            <v>шт</v>
          </cell>
        </row>
        <row r="38">
          <cell r="A38" t="str">
            <v>Пельмени отборные с говядиной 0,43кг Поком</v>
          </cell>
          <cell r="B38" t="str">
            <v>шт</v>
          </cell>
        </row>
        <row r="39">
          <cell r="A39" t="str">
            <v>Пельмени Отборные с говядиной 0,9 кг НОВА ТМ Стародворье ТС Медвежье ушко  ПОКОМ</v>
          </cell>
          <cell r="B39" t="str">
            <v>шт</v>
          </cell>
        </row>
        <row r="40">
          <cell r="A40" t="str">
            <v>Пельмени С говядиной и свининой, ВЕС, ТМ Славница сфера пуговки  ПОКОМ</v>
          </cell>
          <cell r="B40" t="str">
            <v>кг</v>
          </cell>
        </row>
        <row r="41">
          <cell r="A41" t="str">
            <v>Пельмени Сочные стародв. сфера 0,43кг  Поком</v>
          </cell>
          <cell r="B41" t="str">
            <v>шт</v>
          </cell>
        </row>
        <row r="42">
          <cell r="A42" t="str">
            <v>Пельмени Сочные сфера 0,9 кг ТМ Стародворье ПОКОМ</v>
          </cell>
          <cell r="B42" t="str">
            <v>шт</v>
          </cell>
        </row>
        <row r="43">
          <cell r="A43" t="str">
            <v>Хотстеры ТМ Горячая штучка ТС Хотстеры 0,25 кг зам  ПОКОМ</v>
          </cell>
          <cell r="B43" t="str">
            <v>шт</v>
          </cell>
        </row>
        <row r="44">
          <cell r="A44" t="str">
            <v>Хрустящие крылышки ТМ Зареченские ТС Зареченские продукты.   Поком</v>
          </cell>
          <cell r="B44" t="str">
            <v>кг</v>
          </cell>
        </row>
        <row r="45">
          <cell r="A45" t="str">
            <v>Хрустящие крылышки. В панировке куриные жареные.ВЕС  ПОКОМ</v>
          </cell>
          <cell r="B45" t="str">
            <v>кг</v>
          </cell>
        </row>
        <row r="46">
          <cell r="A46" t="str">
            <v>Чебупай сочное яблоко ТМ Горячая штучка ТС Чебупай 0,2 кг УВС.  зам  ПОКОМ</v>
          </cell>
          <cell r="B46" t="str">
            <v>шт</v>
          </cell>
        </row>
        <row r="47">
          <cell r="A47" t="str">
            <v>Чебупай спелая вишня ТМ Горячая штучка ТС Чебупай 0,2 кг УВС. зам  ПОКОМ</v>
          </cell>
          <cell r="B47" t="str">
            <v>шт</v>
          </cell>
        </row>
        <row r="48">
          <cell r="A48" t="str">
            <v>Чебупицца курочка по-итальянски Горячая штучка 0,25 кг зам  ПОКОМ</v>
          </cell>
          <cell r="B48" t="str">
            <v>шт</v>
          </cell>
        </row>
        <row r="49">
          <cell r="A49" t="str">
            <v>Чебупицца Пепперони ТМ Горячая штучка ТС Чебупицца 0.25кг зам  ПОКОМ</v>
          </cell>
          <cell r="B49" t="str">
            <v>шт</v>
          </cell>
        </row>
        <row r="50">
          <cell r="A50" t="str">
            <v>Чебуреки сочные ТМ Зареченские ТС Зареченские продукты.  Поком</v>
          </cell>
          <cell r="B50" t="str">
            <v>кг</v>
          </cell>
        </row>
        <row r="51">
          <cell r="A51" t="str">
            <v>Чебуреки Мясные вес 2,7 кг Кулинарные изделия мясосодержащие рубленые в тесте жарен  ПОКОМ</v>
          </cell>
          <cell r="B51" t="str">
            <v>кг</v>
          </cell>
        </row>
        <row r="52">
          <cell r="A52" t="str">
            <v>Чебуреки сочные, ВЕС, куриные жарен. зам  ПОКОМ</v>
          </cell>
          <cell r="B52" t="str">
            <v>кг</v>
          </cell>
        </row>
        <row r="53">
          <cell r="A53" t="str">
            <v>Чебуречище горячая штучка 0,14кг Поком</v>
          </cell>
          <cell r="B53" t="str">
            <v>шт</v>
          </cell>
        </row>
        <row r="54">
          <cell r="A54" t="str">
            <v>БОНУС_Готовые чебупели сочные с мясом ТМ Горячая штучка  0,3кг зам  ПОКОМ</v>
          </cell>
          <cell r="B54" t="str">
            <v>шт</v>
          </cell>
        </row>
        <row r="55">
          <cell r="A55" t="str">
            <v>БОНУС_Пельмени Бульмени со сливочным маслом Горячая штучка 0,9 кг  ПОКОМ</v>
          </cell>
          <cell r="B55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54"/>
  <sheetViews>
    <sheetView tabSelected="1" workbookViewId="0">
      <pane ySplit="5" topLeftCell="A21" activePane="bottomLeft" state="frozen"/>
      <selection pane="bottomLeft" activeCell="C3" sqref="C3:C4"/>
    </sheetView>
  </sheetViews>
  <sheetFormatPr defaultColWidth="10.5" defaultRowHeight="11.45" customHeight="1" outlineLevelRow="2" x14ac:dyDescent="0.2"/>
  <cols>
    <col min="1" max="1" width="69.6640625" style="2" customWidth="1"/>
    <col min="2" max="2" width="4.1640625" style="2" customWidth="1"/>
    <col min="3" max="3" width="8.1640625" style="2" customWidth="1"/>
    <col min="4" max="7" width="6.6640625" style="2" customWidth="1"/>
    <col min="8" max="8" width="4.6640625" style="20" customWidth="1"/>
    <col min="9" max="10" width="1.1640625" style="3" customWidth="1"/>
    <col min="11" max="11" width="8.6640625" style="3" customWidth="1"/>
    <col min="12" max="12" width="1" style="3" customWidth="1"/>
    <col min="13" max="13" width="7.5" style="3" customWidth="1"/>
    <col min="14" max="15" width="10.5" style="3"/>
    <col min="16" max="16" width="16.6640625" style="3" customWidth="1"/>
    <col min="17" max="18" width="5.33203125" style="3" customWidth="1"/>
    <col min="19" max="21" width="8.33203125" style="3" customWidth="1"/>
    <col min="22" max="23" width="10.5" style="3"/>
    <col min="24" max="24" width="10.5" style="20"/>
    <col min="25" max="25" width="10.5" style="21"/>
    <col min="26" max="16384" width="10.5" style="3"/>
  </cols>
  <sheetData>
    <row r="1" spans="1:28" ht="12.95" customHeight="1" outlineLevel="1" x14ac:dyDescent="0.2">
      <c r="A1" s="1" t="s">
        <v>0</v>
      </c>
    </row>
    <row r="2" spans="1:28" ht="12.95" customHeight="1" outlineLevel="1" x14ac:dyDescent="0.2">
      <c r="A2" s="1"/>
    </row>
    <row r="3" spans="1:28" ht="26.1" customHeight="1" x14ac:dyDescent="0.2">
      <c r="A3" s="4" t="s">
        <v>1</v>
      </c>
      <c r="B3" s="4" t="s">
        <v>2</v>
      </c>
      <c r="C3" s="28" t="s">
        <v>77</v>
      </c>
      <c r="D3" s="4" t="s">
        <v>3</v>
      </c>
      <c r="E3" s="4"/>
      <c r="F3" s="4"/>
      <c r="G3" s="4"/>
      <c r="H3" s="9" t="s">
        <v>56</v>
      </c>
      <c r="I3" s="10" t="s">
        <v>57</v>
      </c>
      <c r="J3" s="10" t="s">
        <v>58</v>
      </c>
      <c r="K3" s="10" t="s">
        <v>59</v>
      </c>
      <c r="L3" s="10" t="s">
        <v>59</v>
      </c>
      <c r="M3" s="10" t="s">
        <v>60</v>
      </c>
      <c r="N3" s="11" t="s">
        <v>61</v>
      </c>
      <c r="O3" s="12" t="s">
        <v>62</v>
      </c>
      <c r="P3" s="13"/>
      <c r="Q3" s="10" t="s">
        <v>63</v>
      </c>
      <c r="R3" s="10" t="s">
        <v>64</v>
      </c>
      <c r="S3" s="11" t="s">
        <v>65</v>
      </c>
      <c r="T3" s="11" t="s">
        <v>66</v>
      </c>
      <c r="U3" s="11" t="s">
        <v>74</v>
      </c>
      <c r="V3" s="10" t="s">
        <v>67</v>
      </c>
      <c r="W3" s="10" t="s">
        <v>68</v>
      </c>
      <c r="X3" s="9"/>
      <c r="Y3" s="14" t="s">
        <v>69</v>
      </c>
      <c r="Z3" s="10" t="s">
        <v>70</v>
      </c>
    </row>
    <row r="4" spans="1:28" ht="26.1" customHeight="1" x14ac:dyDescent="0.2">
      <c r="A4" s="4" t="s">
        <v>1</v>
      </c>
      <c r="B4" s="4" t="s">
        <v>2</v>
      </c>
      <c r="C4" s="28" t="s">
        <v>77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5"/>
      <c r="O4" s="12" t="s">
        <v>71</v>
      </c>
      <c r="P4" s="13" t="s">
        <v>72</v>
      </c>
      <c r="Q4" s="10"/>
      <c r="R4" s="10"/>
      <c r="S4" s="10"/>
      <c r="T4" s="10"/>
      <c r="U4" s="10"/>
      <c r="V4" s="10"/>
      <c r="W4" s="10"/>
      <c r="X4" s="9"/>
      <c r="Y4" s="14"/>
      <c r="Z4" s="10"/>
    </row>
    <row r="5" spans="1:28" ht="11.1" customHeight="1" x14ac:dyDescent="0.2">
      <c r="A5" s="5"/>
      <c r="B5" s="5"/>
      <c r="C5" s="5"/>
      <c r="D5" s="6"/>
      <c r="E5" s="6"/>
      <c r="F5" s="16">
        <f t="shared" ref="F5:G5" si="0">SUM(F6:F114)</f>
        <v>3739.7999999999997</v>
      </c>
      <c r="G5" s="16">
        <f t="shared" si="0"/>
        <v>6507.5999999999995</v>
      </c>
      <c r="H5" s="9"/>
      <c r="I5" s="16">
        <f t="shared" ref="I5:N5" si="1">SUM(I6:I114)</f>
        <v>0</v>
      </c>
      <c r="J5" s="16">
        <f t="shared" si="1"/>
        <v>0</v>
      </c>
      <c r="K5" s="16">
        <f t="shared" si="1"/>
        <v>2525.5</v>
      </c>
      <c r="L5" s="16">
        <f t="shared" si="1"/>
        <v>0</v>
      </c>
      <c r="M5" s="16">
        <f t="shared" si="1"/>
        <v>747.96</v>
      </c>
      <c r="N5" s="16">
        <f t="shared" si="1"/>
        <v>4963.2999999999993</v>
      </c>
      <c r="O5" s="16">
        <f t="shared" ref="O5" si="2">SUM(O6:O71)</f>
        <v>1300</v>
      </c>
      <c r="P5" s="17"/>
      <c r="Q5" s="10"/>
      <c r="R5" s="10"/>
      <c r="S5" s="16">
        <f>SUM(S6:S114)</f>
        <v>458.9199999999999</v>
      </c>
      <c r="T5" s="16">
        <f>SUM(T6:T114)</f>
        <v>407.19999999999987</v>
      </c>
      <c r="U5" s="16">
        <f>SUM(U6:U114)</f>
        <v>532.31999999999994</v>
      </c>
      <c r="V5" s="10"/>
      <c r="W5" s="16">
        <f>SUM(W6:W114)</f>
        <v>2596.1639999999998</v>
      </c>
      <c r="X5" s="9" t="s">
        <v>73</v>
      </c>
      <c r="Y5" s="18">
        <f>SUM(Y6:Y114)</f>
        <v>670</v>
      </c>
      <c r="Z5" s="16">
        <f>SUM(Z6:Z114)</f>
        <v>2605.66</v>
      </c>
    </row>
    <row r="6" spans="1:28" ht="11.1" customHeight="1" outlineLevel="2" x14ac:dyDescent="0.2">
      <c r="A6" s="7" t="s">
        <v>11</v>
      </c>
      <c r="B6" s="7" t="s">
        <v>9</v>
      </c>
      <c r="C6" s="7"/>
      <c r="D6" s="8">
        <v>360</v>
      </c>
      <c r="E6" s="8"/>
      <c r="F6" s="8">
        <v>73</v>
      </c>
      <c r="G6" s="8">
        <v>269</v>
      </c>
      <c r="H6" s="20">
        <f>VLOOKUP(A6,[1]TDSheet!$A:$H,8,0)</f>
        <v>0.3</v>
      </c>
      <c r="K6" s="3">
        <f>VLOOKUP(A6,[1]TDSheet!$A:$Y,25,0)*X6</f>
        <v>0</v>
      </c>
      <c r="M6" s="3">
        <f>F6/5</f>
        <v>14.6</v>
      </c>
      <c r="N6" s="19">
        <f>19*M6-K6-G6</f>
        <v>8.3999999999999773</v>
      </c>
      <c r="O6" s="19"/>
      <c r="Q6" s="3">
        <f>(G6+K6+N6)/M6</f>
        <v>19</v>
      </c>
      <c r="R6" s="3">
        <f>(G6+K6)/M6</f>
        <v>18.424657534246577</v>
      </c>
      <c r="S6" s="3">
        <f>VLOOKUP(A6,[1]TDSheet!$A:$T,20,0)</f>
        <v>24</v>
      </c>
      <c r="T6" s="3">
        <f>VLOOKUP(A6,[1]TDSheet!$A:$U,21,0)</f>
        <v>9.6</v>
      </c>
      <c r="U6" s="3">
        <f>VLOOKUP(A6,[1]TDSheet!$A:$M,13,0)</f>
        <v>18</v>
      </c>
      <c r="W6" s="3">
        <f>N6*H6</f>
        <v>2.5199999999999929</v>
      </c>
      <c r="X6" s="20">
        <f>VLOOKUP(A6,[1]TDSheet!$A:$X,24,0)</f>
        <v>12</v>
      </c>
      <c r="Y6" s="21">
        <v>1</v>
      </c>
      <c r="Z6" s="3">
        <f>Y6*X6*H6</f>
        <v>3.5999999999999996</v>
      </c>
      <c r="AB6" s="3" t="str">
        <f>VLOOKUP(A6,[2]TDSheet!$A:$B,2,0)</f>
        <v>шт</v>
      </c>
    </row>
    <row r="7" spans="1:28" ht="11.1" customHeight="1" outlineLevel="2" x14ac:dyDescent="0.2">
      <c r="A7" s="7" t="s">
        <v>12</v>
      </c>
      <c r="B7" s="7" t="s">
        <v>9</v>
      </c>
      <c r="C7" s="29" t="str">
        <f>VLOOKUP(A7,[1]TDSheet!$A:$C,3,0)</f>
        <v>Нояб</v>
      </c>
      <c r="D7" s="8">
        <v>466</v>
      </c>
      <c r="E7" s="8"/>
      <c r="F7" s="8">
        <v>122</v>
      </c>
      <c r="G7" s="8">
        <v>319</v>
      </c>
      <c r="H7" s="20">
        <f>VLOOKUP(A7,[1]TDSheet!$A:$H,8,0)</f>
        <v>0.3</v>
      </c>
      <c r="K7" s="3">
        <f>VLOOKUP(A7,[1]TDSheet!$A:$Y,25,0)*X7</f>
        <v>0</v>
      </c>
      <c r="M7" s="3">
        <f t="shared" ref="M7:M53" si="3">F7/5</f>
        <v>24.4</v>
      </c>
      <c r="N7" s="19">
        <f>19*M7-K7-G7</f>
        <v>144.59999999999997</v>
      </c>
      <c r="O7" s="19"/>
      <c r="Q7" s="3">
        <f t="shared" ref="Q7:Q53" si="4">(G7+K7+N7)/M7</f>
        <v>19</v>
      </c>
      <c r="R7" s="3">
        <f t="shared" ref="R7:R53" si="5">(G7+K7)/M7</f>
        <v>13.073770491803279</v>
      </c>
      <c r="S7" s="3">
        <f>VLOOKUP(A7,[1]TDSheet!$A:$T,20,0)</f>
        <v>31.2</v>
      </c>
      <c r="T7" s="3">
        <f>VLOOKUP(A7,[1]TDSheet!$A:$U,21,0)</f>
        <v>13.2</v>
      </c>
      <c r="U7" s="3">
        <f>VLOOKUP(A7,[1]TDSheet!$A:$M,13,0)</f>
        <v>19.600000000000001</v>
      </c>
      <c r="W7" s="3">
        <f t="shared" ref="W7:W54" si="6">N7*H7</f>
        <v>43.379999999999988</v>
      </c>
      <c r="X7" s="20">
        <f>VLOOKUP(A7,[1]TDSheet!$A:$X,24,0)</f>
        <v>12</v>
      </c>
      <c r="Y7" s="21">
        <v>12</v>
      </c>
      <c r="Z7" s="3">
        <f t="shared" ref="Z7:Z54" si="7">Y7*X7*H7</f>
        <v>43.199999999999996</v>
      </c>
      <c r="AB7" s="3" t="str">
        <f>VLOOKUP(A7,[2]TDSheet!$A:$B,2,0)</f>
        <v>шт</v>
      </c>
    </row>
    <row r="8" spans="1:28" ht="11.1" customHeight="1" outlineLevel="2" x14ac:dyDescent="0.2">
      <c r="A8" s="7" t="s">
        <v>13</v>
      </c>
      <c r="B8" s="7" t="s">
        <v>9</v>
      </c>
      <c r="C8" s="7"/>
      <c r="D8" s="8">
        <v>-1</v>
      </c>
      <c r="E8" s="8"/>
      <c r="F8" s="8"/>
      <c r="G8" s="8">
        <v>-1</v>
      </c>
      <c r="H8" s="20">
        <f>VLOOKUP(A8,[1]TDSheet!$A:$H,8,0)</f>
        <v>0</v>
      </c>
      <c r="K8" s="3">
        <f>VLOOKUP(A8,[1]TDSheet!$A:$Y,25,0)*X8</f>
        <v>0</v>
      </c>
      <c r="M8" s="3">
        <f t="shared" si="3"/>
        <v>0</v>
      </c>
      <c r="N8" s="19"/>
      <c r="O8" s="19"/>
      <c r="Q8" s="3" t="e">
        <f t="shared" si="4"/>
        <v>#DIV/0!</v>
      </c>
      <c r="R8" s="3" t="e">
        <f t="shared" si="5"/>
        <v>#DIV/0!</v>
      </c>
      <c r="S8" s="3">
        <f>VLOOKUP(A8,[1]TDSheet!$A:$T,20,0)</f>
        <v>0</v>
      </c>
      <c r="T8" s="3">
        <f>VLOOKUP(A8,[1]TDSheet!$A:$U,21,0)</f>
        <v>0</v>
      </c>
      <c r="U8" s="3">
        <f>VLOOKUP(A8,[1]TDSheet!$A:$M,13,0)</f>
        <v>0</v>
      </c>
      <c r="W8" s="3">
        <f t="shared" si="6"/>
        <v>0</v>
      </c>
      <c r="X8" s="20">
        <f>VLOOKUP(A8,[1]TDSheet!$A:$X,24,0)</f>
        <v>0</v>
      </c>
      <c r="Y8" s="21">
        <v>0</v>
      </c>
      <c r="Z8" s="3">
        <f t="shared" si="7"/>
        <v>0</v>
      </c>
      <c r="AB8" s="3" t="str">
        <f>VLOOKUP(A8,[2]TDSheet!$A:$B,2,0)</f>
        <v>шт</v>
      </c>
    </row>
    <row r="9" spans="1:28" ht="11.1" customHeight="1" outlineLevel="2" x14ac:dyDescent="0.2">
      <c r="A9" s="7" t="s">
        <v>14</v>
      </c>
      <c r="B9" s="7" t="s">
        <v>9</v>
      </c>
      <c r="C9" s="29" t="str">
        <f>VLOOKUP(A9,[1]TDSheet!$A:$C,3,0)</f>
        <v>Нояб</v>
      </c>
      <c r="D9" s="8">
        <v>395</v>
      </c>
      <c r="E9" s="8"/>
      <c r="F9" s="26">
        <f>142+F52</f>
        <v>191</v>
      </c>
      <c r="G9" s="26">
        <f>236+G52</f>
        <v>137</v>
      </c>
      <c r="H9" s="20">
        <f>VLOOKUP(A9,[1]TDSheet!$A:$H,8,0)</f>
        <v>0.3</v>
      </c>
      <c r="K9" s="3">
        <f>VLOOKUP(A9,[1]TDSheet!$A:$Y,25,0)*X9</f>
        <v>60</v>
      </c>
      <c r="M9" s="3">
        <f t="shared" si="3"/>
        <v>38.200000000000003</v>
      </c>
      <c r="N9" s="19">
        <f>14*M9-K9-G9</f>
        <v>337.80000000000007</v>
      </c>
      <c r="O9" s="19"/>
      <c r="Q9" s="3">
        <f t="shared" si="4"/>
        <v>14</v>
      </c>
      <c r="R9" s="3">
        <f t="shared" si="5"/>
        <v>5.157068062827225</v>
      </c>
      <c r="S9" s="3">
        <f>VLOOKUP(A9,[1]TDSheet!$A:$T,20,0)</f>
        <v>26</v>
      </c>
      <c r="T9" s="3">
        <f>VLOOKUP(A9,[1]TDSheet!$A:$U,21,0)</f>
        <v>17</v>
      </c>
      <c r="U9" s="3">
        <f>VLOOKUP(A9,[1]TDSheet!$A:$M,13,0)</f>
        <v>21.4</v>
      </c>
      <c r="W9" s="3">
        <f t="shared" si="6"/>
        <v>101.34000000000002</v>
      </c>
      <c r="X9" s="20">
        <f>VLOOKUP(A9,[1]TDSheet!$A:$X,24,0)</f>
        <v>12</v>
      </c>
      <c r="Y9" s="21">
        <v>28</v>
      </c>
      <c r="Z9" s="3">
        <f t="shared" si="7"/>
        <v>100.8</v>
      </c>
      <c r="AB9" s="3" t="str">
        <f>VLOOKUP(A9,[2]TDSheet!$A:$B,2,0)</f>
        <v>шт</v>
      </c>
    </row>
    <row r="10" spans="1:28" ht="11.1" customHeight="1" outlineLevel="2" x14ac:dyDescent="0.2">
      <c r="A10" s="7" t="s">
        <v>15</v>
      </c>
      <c r="B10" s="7" t="s">
        <v>9</v>
      </c>
      <c r="C10" s="7"/>
      <c r="D10" s="8">
        <v>400</v>
      </c>
      <c r="E10" s="8"/>
      <c r="F10" s="8">
        <v>299</v>
      </c>
      <c r="G10" s="8">
        <v>26</v>
      </c>
      <c r="H10" s="20">
        <f>VLOOKUP(A10,[1]TDSheet!$A:$H,8,0)</f>
        <v>0.09</v>
      </c>
      <c r="K10" s="3">
        <f>VLOOKUP(A10,[1]TDSheet!$A:$Y,25,0)*X10</f>
        <v>648</v>
      </c>
      <c r="M10" s="3">
        <f t="shared" si="3"/>
        <v>59.8</v>
      </c>
      <c r="N10" s="19">
        <f t="shared" ref="N10:N15" si="8">19*M10-K10-G10</f>
        <v>462.20000000000005</v>
      </c>
      <c r="O10" s="19"/>
      <c r="Q10" s="3">
        <f t="shared" si="4"/>
        <v>19</v>
      </c>
      <c r="R10" s="3">
        <f t="shared" si="5"/>
        <v>11.270903010033445</v>
      </c>
      <c r="S10" s="3">
        <f>VLOOKUP(A10,[1]TDSheet!$A:$T,20,0)</f>
        <v>0</v>
      </c>
      <c r="T10" s="3">
        <f>VLOOKUP(A10,[1]TDSheet!$A:$U,21,0)</f>
        <v>17.2</v>
      </c>
      <c r="U10" s="3">
        <f>VLOOKUP(A10,[1]TDSheet!$A:$M,13,0)</f>
        <v>51.4</v>
      </c>
      <c r="W10" s="3">
        <f t="shared" si="6"/>
        <v>41.598000000000006</v>
      </c>
      <c r="X10" s="20">
        <f>VLOOKUP(A10,[1]TDSheet!$A:$X,24,0)</f>
        <v>24</v>
      </c>
      <c r="Y10" s="21">
        <v>19</v>
      </c>
      <c r="Z10" s="3">
        <f t="shared" si="7"/>
        <v>41.04</v>
      </c>
      <c r="AB10" s="3" t="str">
        <f>VLOOKUP(A10,[2]TDSheet!$A:$B,2,0)</f>
        <v>шт</v>
      </c>
    </row>
    <row r="11" spans="1:28" ht="11.1" customHeight="1" outlineLevel="2" x14ac:dyDescent="0.2">
      <c r="A11" s="7" t="s">
        <v>75</v>
      </c>
      <c r="B11" s="7" t="s">
        <v>17</v>
      </c>
      <c r="C11" s="7"/>
      <c r="D11" s="8"/>
      <c r="E11" s="8"/>
      <c r="F11" s="8"/>
      <c r="G11" s="8"/>
      <c r="H11" s="20">
        <f>VLOOKUP(A11,[1]TDSheet!$A:$H,8,0)</f>
        <v>1</v>
      </c>
      <c r="K11" s="3">
        <f>VLOOKUP(A11,[1]TDSheet!$A:$Y,25,0)*X11</f>
        <v>99.9</v>
      </c>
      <c r="M11" s="3">
        <f t="shared" si="3"/>
        <v>0</v>
      </c>
      <c r="N11" s="19"/>
      <c r="O11" s="19"/>
      <c r="Q11" s="3" t="e">
        <f t="shared" si="4"/>
        <v>#DIV/0!</v>
      </c>
      <c r="R11" s="3" t="e">
        <f t="shared" si="5"/>
        <v>#DIV/0!</v>
      </c>
      <c r="S11" s="3">
        <f>VLOOKUP(A11,[1]TDSheet!$A:$T,20,0)</f>
        <v>0</v>
      </c>
      <c r="T11" s="3">
        <f>VLOOKUP(A11,[1]TDSheet!$A:$U,21,0)</f>
        <v>0</v>
      </c>
      <c r="U11" s="3">
        <f>VLOOKUP(A11,[1]TDSheet!$A:$M,13,0)</f>
        <v>0</v>
      </c>
      <c r="W11" s="3">
        <f t="shared" si="6"/>
        <v>0</v>
      </c>
      <c r="X11" s="20">
        <f>VLOOKUP(A11,[1]TDSheet!$A:$X,24,0)</f>
        <v>3.7</v>
      </c>
      <c r="Y11" s="21">
        <f t="shared" ref="Y11:Y48" si="9">N11/X11</f>
        <v>0</v>
      </c>
      <c r="Z11" s="3">
        <f t="shared" si="7"/>
        <v>0</v>
      </c>
      <c r="AB11" s="3" t="str">
        <f>VLOOKUP(A11,[2]TDSheet!$A:$B,2,0)</f>
        <v>кг</v>
      </c>
    </row>
    <row r="12" spans="1:28" ht="21.95" customHeight="1" outlineLevel="2" x14ac:dyDescent="0.2">
      <c r="A12" s="7" t="s">
        <v>16</v>
      </c>
      <c r="B12" s="7" t="s">
        <v>17</v>
      </c>
      <c r="C12" s="7"/>
      <c r="D12" s="8"/>
      <c r="E12" s="8">
        <v>99.9</v>
      </c>
      <c r="F12" s="8">
        <v>52.2</v>
      </c>
      <c r="G12" s="8">
        <v>47.7</v>
      </c>
      <c r="H12" s="20">
        <f>VLOOKUP(A12,[1]TDSheet!$A:$H,8,0)</f>
        <v>1</v>
      </c>
      <c r="K12" s="3">
        <f>VLOOKUP(A12,[1]TDSheet!$A:$Y,25,0)*X12</f>
        <v>0</v>
      </c>
      <c r="M12" s="3">
        <f t="shared" si="3"/>
        <v>10.440000000000001</v>
      </c>
      <c r="N12" s="19">
        <f>14*M12-K12-G12</f>
        <v>98.460000000000022</v>
      </c>
      <c r="O12" s="19"/>
      <c r="Q12" s="3">
        <f t="shared" si="4"/>
        <v>14</v>
      </c>
      <c r="R12" s="3">
        <f t="shared" si="5"/>
        <v>4.568965517241379</v>
      </c>
      <c r="S12" s="3">
        <f>VLOOKUP(A12,[1]TDSheet!$A:$T,20,0)</f>
        <v>0</v>
      </c>
      <c r="T12" s="3">
        <f>VLOOKUP(A12,[1]TDSheet!$A:$U,21,0)</f>
        <v>0</v>
      </c>
      <c r="U12" s="3">
        <f>VLOOKUP(A12,[1]TDSheet!$A:$M,13,0)</f>
        <v>0</v>
      </c>
      <c r="W12" s="3">
        <f t="shared" si="6"/>
        <v>98.460000000000022</v>
      </c>
      <c r="X12" s="20">
        <f>VLOOKUP(A12,[1]TDSheet!$A:$X,24,0)</f>
        <v>3.7</v>
      </c>
      <c r="Y12" s="21">
        <v>27</v>
      </c>
      <c r="Z12" s="3">
        <f t="shared" si="7"/>
        <v>99.9</v>
      </c>
      <c r="AB12" s="3" t="str">
        <f>VLOOKUP(A12,[2]TDSheet!$A:$B,2,0)</f>
        <v>кг</v>
      </c>
    </row>
    <row r="13" spans="1:28" ht="11.1" customHeight="1" outlineLevel="2" x14ac:dyDescent="0.2">
      <c r="A13" s="7" t="s">
        <v>18</v>
      </c>
      <c r="B13" s="7" t="s">
        <v>9</v>
      </c>
      <c r="C13" s="7"/>
      <c r="D13" s="8">
        <v>191</v>
      </c>
      <c r="E13" s="8"/>
      <c r="F13" s="8">
        <v>85</v>
      </c>
      <c r="G13" s="8">
        <v>87</v>
      </c>
      <c r="H13" s="20">
        <f>VLOOKUP(A13,[1]TDSheet!$A:$H,8,0)</f>
        <v>0.25</v>
      </c>
      <c r="K13" s="3">
        <f>VLOOKUP(A13,[1]TDSheet!$A:$Y,25,0)*X13</f>
        <v>12</v>
      </c>
      <c r="M13" s="3">
        <f t="shared" si="3"/>
        <v>17</v>
      </c>
      <c r="N13" s="19">
        <f>15*M13-K13-G13</f>
        <v>156</v>
      </c>
      <c r="O13" s="19"/>
      <c r="Q13" s="3">
        <f t="shared" si="4"/>
        <v>15</v>
      </c>
      <c r="R13" s="3">
        <f t="shared" si="5"/>
        <v>5.8235294117647056</v>
      </c>
      <c r="S13" s="3">
        <f>VLOOKUP(A13,[1]TDSheet!$A:$T,20,0)</f>
        <v>11</v>
      </c>
      <c r="T13" s="3">
        <f>VLOOKUP(A13,[1]TDSheet!$A:$U,21,0)</f>
        <v>6.4</v>
      </c>
      <c r="U13" s="3">
        <f>VLOOKUP(A13,[1]TDSheet!$A:$M,13,0)</f>
        <v>9.8000000000000007</v>
      </c>
      <c r="W13" s="3">
        <f t="shared" si="6"/>
        <v>39</v>
      </c>
      <c r="X13" s="20">
        <f>VLOOKUP(A13,[1]TDSheet!$A:$X,24,0)</f>
        <v>12</v>
      </c>
      <c r="Y13" s="21">
        <v>13</v>
      </c>
      <c r="Z13" s="3">
        <f t="shared" si="7"/>
        <v>39</v>
      </c>
      <c r="AB13" s="3" t="str">
        <f>VLOOKUP(A13,[2]TDSheet!$A:$B,2,0)</f>
        <v>шт</v>
      </c>
    </row>
    <row r="14" spans="1:28" ht="11.1" customHeight="1" outlineLevel="2" x14ac:dyDescent="0.2">
      <c r="A14" s="7" t="s">
        <v>19</v>
      </c>
      <c r="B14" s="7" t="s">
        <v>9</v>
      </c>
      <c r="C14" s="7"/>
      <c r="D14" s="8">
        <v>234</v>
      </c>
      <c r="E14" s="8"/>
      <c r="F14" s="8">
        <v>52</v>
      </c>
      <c r="G14" s="8">
        <v>166</v>
      </c>
      <c r="H14" s="20">
        <f>VLOOKUP(A14,[1]TDSheet!$A:$H,8,0)</f>
        <v>0.25</v>
      </c>
      <c r="K14" s="3">
        <f>VLOOKUP(A14,[1]TDSheet!$A:$Y,25,0)*X14</f>
        <v>0</v>
      </c>
      <c r="M14" s="3">
        <f t="shared" si="3"/>
        <v>10.4</v>
      </c>
      <c r="N14" s="19">
        <f t="shared" si="8"/>
        <v>31.599999999999994</v>
      </c>
      <c r="O14" s="19"/>
      <c r="Q14" s="3">
        <f t="shared" si="4"/>
        <v>19</v>
      </c>
      <c r="R14" s="3">
        <f t="shared" si="5"/>
        <v>15.961538461538462</v>
      </c>
      <c r="S14" s="3">
        <f>VLOOKUP(A14,[1]TDSheet!$A:$T,20,0)</f>
        <v>2.8</v>
      </c>
      <c r="T14" s="3">
        <f>VLOOKUP(A14,[1]TDSheet!$A:$U,21,0)</f>
        <v>5</v>
      </c>
      <c r="U14" s="3">
        <f>VLOOKUP(A14,[1]TDSheet!$A:$M,13,0)</f>
        <v>9.8000000000000007</v>
      </c>
      <c r="W14" s="3">
        <f t="shared" si="6"/>
        <v>7.8999999999999986</v>
      </c>
      <c r="X14" s="20">
        <f>VLOOKUP(A14,[1]TDSheet!$A:$X,24,0)</f>
        <v>12</v>
      </c>
      <c r="Y14" s="21">
        <v>3</v>
      </c>
      <c r="Z14" s="3">
        <f t="shared" si="7"/>
        <v>9</v>
      </c>
      <c r="AB14" s="3" t="str">
        <f>VLOOKUP(A14,[2]TDSheet!$A:$B,2,0)</f>
        <v>шт</v>
      </c>
    </row>
    <row r="15" spans="1:28" ht="11.1" customHeight="1" outlineLevel="2" x14ac:dyDescent="0.2">
      <c r="A15" s="7" t="s">
        <v>20</v>
      </c>
      <c r="B15" s="7" t="s">
        <v>17</v>
      </c>
      <c r="C15" s="7"/>
      <c r="D15" s="8">
        <v>116.7</v>
      </c>
      <c r="E15" s="8"/>
      <c r="F15" s="8">
        <v>37.799999999999997</v>
      </c>
      <c r="G15" s="8">
        <v>77.099999999999994</v>
      </c>
      <c r="H15" s="20">
        <f>VLOOKUP(A15,[1]TDSheet!$A:$H,8,0)</f>
        <v>1</v>
      </c>
      <c r="K15" s="3">
        <f>VLOOKUP(A15,[1]TDSheet!$A:$Y,25,0)*X15</f>
        <v>19.8</v>
      </c>
      <c r="M15" s="3">
        <f t="shared" si="3"/>
        <v>7.56</v>
      </c>
      <c r="N15" s="19">
        <f t="shared" si="8"/>
        <v>46.739999999999995</v>
      </c>
      <c r="O15" s="19"/>
      <c r="Q15" s="3">
        <f t="shared" si="4"/>
        <v>19</v>
      </c>
      <c r="R15" s="3">
        <f t="shared" si="5"/>
        <v>12.817460317460316</v>
      </c>
      <c r="S15" s="3">
        <f>VLOOKUP(A15,[1]TDSheet!$A:$T,20,0)</f>
        <v>13.319999999999999</v>
      </c>
      <c r="T15" s="3">
        <f>VLOOKUP(A15,[1]TDSheet!$A:$U,21,0)</f>
        <v>0</v>
      </c>
      <c r="U15" s="3">
        <f>VLOOKUP(A15,[1]TDSheet!$A:$M,13,0)</f>
        <v>6.9</v>
      </c>
      <c r="W15" s="3">
        <f t="shared" si="6"/>
        <v>46.739999999999995</v>
      </c>
      <c r="X15" s="20">
        <f>VLOOKUP(A15,[1]TDSheet!$A:$X,24,0)</f>
        <v>1.8</v>
      </c>
      <c r="Y15" s="21">
        <v>26</v>
      </c>
      <c r="Z15" s="3">
        <f t="shared" si="7"/>
        <v>46.800000000000004</v>
      </c>
      <c r="AB15" s="3" t="str">
        <f>VLOOKUP(A15,[2]TDSheet!$A:$B,2,0)</f>
        <v>кг</v>
      </c>
    </row>
    <row r="16" spans="1:28" ht="11.1" customHeight="1" outlineLevel="2" x14ac:dyDescent="0.2">
      <c r="A16" s="7" t="s">
        <v>21</v>
      </c>
      <c r="B16" s="7" t="s">
        <v>17</v>
      </c>
      <c r="C16" s="7"/>
      <c r="D16" s="8">
        <v>248.3</v>
      </c>
      <c r="E16" s="8"/>
      <c r="F16" s="8">
        <v>111</v>
      </c>
      <c r="G16" s="8">
        <v>129.9</v>
      </c>
      <c r="H16" s="20">
        <f>VLOOKUP(A16,[1]TDSheet!$A:$H,8,0)</f>
        <v>0</v>
      </c>
      <c r="K16" s="3">
        <f>VLOOKUP(A16,[1]TDSheet!$A:$Y,25,0)*X16</f>
        <v>0</v>
      </c>
      <c r="M16" s="3">
        <f t="shared" si="3"/>
        <v>22.2</v>
      </c>
      <c r="N16" s="19"/>
      <c r="O16" s="19"/>
      <c r="Q16" s="3">
        <f t="shared" si="4"/>
        <v>5.8513513513513518</v>
      </c>
      <c r="R16" s="3">
        <f t="shared" si="5"/>
        <v>5.8513513513513518</v>
      </c>
      <c r="S16" s="3">
        <f>VLOOKUP(A16,[1]TDSheet!$A:$T,20,0)</f>
        <v>0</v>
      </c>
      <c r="T16" s="3">
        <f>VLOOKUP(A16,[1]TDSheet!$A:$U,21,0)</f>
        <v>0</v>
      </c>
      <c r="U16" s="3">
        <f>VLOOKUP(A16,[1]TDSheet!$A:$M,13,0)</f>
        <v>11.76</v>
      </c>
      <c r="W16" s="3">
        <f t="shared" si="6"/>
        <v>0</v>
      </c>
      <c r="X16" s="20">
        <f>VLOOKUP(A16,[1]TDSheet!$A:$X,24,0)</f>
        <v>0</v>
      </c>
      <c r="Y16" s="21">
        <v>0</v>
      </c>
      <c r="Z16" s="3">
        <f t="shared" si="7"/>
        <v>0</v>
      </c>
      <c r="AB16" s="3" t="str">
        <f>VLOOKUP(A16,[2]TDSheet!$A:$B,2,0)</f>
        <v>кг</v>
      </c>
    </row>
    <row r="17" spans="1:28" ht="11.1" customHeight="1" outlineLevel="2" x14ac:dyDescent="0.2">
      <c r="A17" s="7" t="s">
        <v>22</v>
      </c>
      <c r="B17" s="7" t="s">
        <v>17</v>
      </c>
      <c r="C17" s="7"/>
      <c r="D17" s="8">
        <v>-3.7</v>
      </c>
      <c r="E17" s="8"/>
      <c r="F17" s="8"/>
      <c r="G17" s="8">
        <v>-3.7</v>
      </c>
      <c r="H17" s="20">
        <f>VLOOKUP(A17,[1]TDSheet!$A:$H,8,0)</f>
        <v>1</v>
      </c>
      <c r="K17" s="3">
        <f>VLOOKUP(A17,[1]TDSheet!$A:$Y,25,0)*X17</f>
        <v>0</v>
      </c>
      <c r="M17" s="3">
        <f t="shared" si="3"/>
        <v>0</v>
      </c>
      <c r="N17" s="19">
        <f t="shared" ref="N17:N18" si="10">19*M17-K17-G17</f>
        <v>3.7</v>
      </c>
      <c r="O17" s="19"/>
      <c r="Q17" s="3" t="e">
        <f t="shared" si="4"/>
        <v>#DIV/0!</v>
      </c>
      <c r="R17" s="3" t="e">
        <f t="shared" si="5"/>
        <v>#DIV/0!</v>
      </c>
      <c r="S17" s="3">
        <f>VLOOKUP(A17,[1]TDSheet!$A:$T,20,0)</f>
        <v>0</v>
      </c>
      <c r="T17" s="3">
        <f>VLOOKUP(A17,[1]TDSheet!$A:$U,21,0)</f>
        <v>0</v>
      </c>
      <c r="U17" s="3">
        <f>VLOOKUP(A17,[1]TDSheet!$A:$M,13,0)</f>
        <v>0.74</v>
      </c>
      <c r="W17" s="3">
        <f t="shared" si="6"/>
        <v>3.7</v>
      </c>
      <c r="X17" s="20">
        <f>VLOOKUP(A17,[1]TDSheet!$A:$X,24,0)</f>
        <v>3.7</v>
      </c>
      <c r="Y17" s="21">
        <v>1</v>
      </c>
      <c r="Z17" s="3">
        <f t="shared" si="7"/>
        <v>3.7</v>
      </c>
      <c r="AB17" s="3" t="str">
        <f>VLOOKUP(A17,[2]TDSheet!$A:$B,2,0)</f>
        <v>кг</v>
      </c>
    </row>
    <row r="18" spans="1:28" ht="11.1" customHeight="1" outlineLevel="2" x14ac:dyDescent="0.2">
      <c r="A18" s="7" t="s">
        <v>23</v>
      </c>
      <c r="B18" s="7" t="s">
        <v>9</v>
      </c>
      <c r="C18" s="7"/>
      <c r="D18" s="8">
        <v>224</v>
      </c>
      <c r="E18" s="8"/>
      <c r="F18" s="8">
        <v>176</v>
      </c>
      <c r="G18" s="8">
        <v>20</v>
      </c>
      <c r="H18" s="20">
        <f>VLOOKUP(A18,[1]TDSheet!$A:$H,8,0)</f>
        <v>0.25</v>
      </c>
      <c r="K18" s="3">
        <f>VLOOKUP(A18,[1]TDSheet!$A:$Y,25,0)*X18</f>
        <v>300</v>
      </c>
      <c r="M18" s="3">
        <f t="shared" si="3"/>
        <v>35.200000000000003</v>
      </c>
      <c r="N18" s="19">
        <f t="shared" si="10"/>
        <v>348.80000000000007</v>
      </c>
      <c r="O18" s="19"/>
      <c r="Q18" s="3">
        <f t="shared" si="4"/>
        <v>19</v>
      </c>
      <c r="R18" s="3">
        <f t="shared" si="5"/>
        <v>9.0909090909090899</v>
      </c>
      <c r="S18" s="3">
        <f>VLOOKUP(A18,[1]TDSheet!$A:$T,20,0)</f>
        <v>9.1999999999999993</v>
      </c>
      <c r="T18" s="3">
        <f>VLOOKUP(A18,[1]TDSheet!$A:$U,21,0)</f>
        <v>15.6</v>
      </c>
      <c r="U18" s="3">
        <f>VLOOKUP(A18,[1]TDSheet!$A:$M,13,0)</f>
        <v>27</v>
      </c>
      <c r="W18" s="3">
        <f t="shared" si="6"/>
        <v>87.200000000000017</v>
      </c>
      <c r="X18" s="20">
        <f>VLOOKUP(A18,[1]TDSheet!$A:$X,24,0)</f>
        <v>12</v>
      </c>
      <c r="Y18" s="21">
        <v>29</v>
      </c>
      <c r="Z18" s="3">
        <f t="shared" si="7"/>
        <v>87</v>
      </c>
      <c r="AB18" s="3" t="str">
        <f>VLOOKUP(A18,[2]TDSheet!$A:$B,2,0)</f>
        <v>шт</v>
      </c>
    </row>
    <row r="19" spans="1:28" ht="21.95" customHeight="1" outlineLevel="2" x14ac:dyDescent="0.2">
      <c r="A19" s="7" t="s">
        <v>24</v>
      </c>
      <c r="B19" s="7" t="s">
        <v>9</v>
      </c>
      <c r="C19" s="7"/>
      <c r="D19" s="8">
        <v>-2</v>
      </c>
      <c r="E19" s="8"/>
      <c r="F19" s="8"/>
      <c r="G19" s="8">
        <v>-2</v>
      </c>
      <c r="H19" s="20">
        <f>VLOOKUP(A19,[1]TDSheet!$A:$H,8,0)</f>
        <v>0</v>
      </c>
      <c r="K19" s="3">
        <f>VLOOKUP(A19,[1]TDSheet!$A:$Y,25,0)*X19</f>
        <v>0</v>
      </c>
      <c r="M19" s="3">
        <f t="shared" si="3"/>
        <v>0</v>
      </c>
      <c r="N19" s="19"/>
      <c r="O19" s="19"/>
      <c r="Q19" s="3" t="e">
        <f t="shared" si="4"/>
        <v>#DIV/0!</v>
      </c>
      <c r="R19" s="3" t="e">
        <f t="shared" si="5"/>
        <v>#DIV/0!</v>
      </c>
      <c r="S19" s="3">
        <f>VLOOKUP(A19,[1]TDSheet!$A:$T,20,0)</f>
        <v>0.4</v>
      </c>
      <c r="T19" s="3">
        <f>VLOOKUP(A19,[1]TDSheet!$A:$U,21,0)</f>
        <v>0</v>
      </c>
      <c r="U19" s="3">
        <f>VLOOKUP(A19,[1]TDSheet!$A:$M,13,0)</f>
        <v>0</v>
      </c>
      <c r="W19" s="3">
        <f t="shared" si="6"/>
        <v>0</v>
      </c>
      <c r="X19" s="20">
        <f>VLOOKUP(A19,[1]TDSheet!$A:$X,24,0)</f>
        <v>0</v>
      </c>
      <c r="Y19" s="21">
        <v>0</v>
      </c>
      <c r="Z19" s="3">
        <f t="shared" si="7"/>
        <v>0</v>
      </c>
      <c r="AB19" s="3" t="str">
        <f>VLOOKUP(A19,[2]TDSheet!$A:$B,2,0)</f>
        <v>шт</v>
      </c>
    </row>
    <row r="20" spans="1:28" ht="11.1" customHeight="1" outlineLevel="2" x14ac:dyDescent="0.2">
      <c r="A20" s="7" t="s">
        <v>25</v>
      </c>
      <c r="B20" s="7" t="s">
        <v>9</v>
      </c>
      <c r="C20" s="29" t="str">
        <f>VLOOKUP(A20,[1]TDSheet!$A:$C,3,0)</f>
        <v>Нояб</v>
      </c>
      <c r="D20" s="8">
        <v>720</v>
      </c>
      <c r="E20" s="8"/>
      <c r="F20" s="8">
        <v>147</v>
      </c>
      <c r="G20" s="8">
        <v>544</v>
      </c>
      <c r="H20" s="20">
        <f>VLOOKUP(A20,[1]TDSheet!$A:$H,8,0)</f>
        <v>0.25</v>
      </c>
      <c r="K20" s="3">
        <f>VLOOKUP(A20,[1]TDSheet!$A:$Y,25,0)*X20</f>
        <v>0</v>
      </c>
      <c r="M20" s="3">
        <f t="shared" si="3"/>
        <v>29.4</v>
      </c>
      <c r="N20" s="19">
        <f t="shared" ref="N20" si="11">19*M20-K20-G20</f>
        <v>14.600000000000023</v>
      </c>
      <c r="O20" s="19"/>
      <c r="Q20" s="3">
        <f t="shared" si="4"/>
        <v>19</v>
      </c>
      <c r="R20" s="3">
        <f t="shared" si="5"/>
        <v>18.503401360544217</v>
      </c>
      <c r="S20" s="3">
        <f>VLOOKUP(A20,[1]TDSheet!$A:$T,20,0)</f>
        <v>42.4</v>
      </c>
      <c r="T20" s="3">
        <f>VLOOKUP(A20,[1]TDSheet!$A:$U,21,0)</f>
        <v>23.6</v>
      </c>
      <c r="U20" s="3">
        <f>VLOOKUP(A20,[1]TDSheet!$A:$M,13,0)</f>
        <v>25.6</v>
      </c>
      <c r="W20" s="3">
        <f t="shared" si="6"/>
        <v>3.6500000000000057</v>
      </c>
      <c r="X20" s="20">
        <f>VLOOKUP(A20,[1]TDSheet!$A:$X,24,0)</f>
        <v>6</v>
      </c>
      <c r="Y20" s="21">
        <v>2</v>
      </c>
      <c r="Z20" s="3">
        <f t="shared" si="7"/>
        <v>3</v>
      </c>
      <c r="AB20" s="3" t="str">
        <f>VLOOKUP(A20,[2]TDSheet!$A:$B,2,0)</f>
        <v>шт</v>
      </c>
    </row>
    <row r="21" spans="1:28" ht="11.1" customHeight="1" outlineLevel="2" x14ac:dyDescent="0.2">
      <c r="A21" s="7" t="s">
        <v>26</v>
      </c>
      <c r="B21" s="7" t="s">
        <v>9</v>
      </c>
      <c r="C21" s="7"/>
      <c r="D21" s="8">
        <v>307</v>
      </c>
      <c r="E21" s="8"/>
      <c r="F21" s="8">
        <v>157</v>
      </c>
      <c r="G21" s="8">
        <v>135</v>
      </c>
      <c r="H21" s="20">
        <f>VLOOKUP(A21,[1]TDSheet!$A:$H,8,0)</f>
        <v>0.25</v>
      </c>
      <c r="K21" s="3">
        <f>VLOOKUP(A21,[1]TDSheet!$A:$Y,25,0)*X21</f>
        <v>120</v>
      </c>
      <c r="M21" s="3">
        <f t="shared" si="3"/>
        <v>31.4</v>
      </c>
      <c r="N21" s="19">
        <f>18*M21-K21-G21</f>
        <v>310.19999999999993</v>
      </c>
      <c r="O21" s="19"/>
      <c r="Q21" s="3">
        <f t="shared" si="4"/>
        <v>18</v>
      </c>
      <c r="R21" s="3">
        <f t="shared" si="5"/>
        <v>8.1210191082802545</v>
      </c>
      <c r="S21" s="3">
        <f>VLOOKUP(A21,[1]TDSheet!$A:$T,20,0)</f>
        <v>14</v>
      </c>
      <c r="T21" s="3">
        <f>VLOOKUP(A21,[1]TDSheet!$A:$U,21,0)</f>
        <v>18.399999999999999</v>
      </c>
      <c r="U21" s="3">
        <f>VLOOKUP(A21,[1]TDSheet!$A:$M,13,0)</f>
        <v>21.6</v>
      </c>
      <c r="W21" s="3">
        <f t="shared" si="6"/>
        <v>77.549999999999983</v>
      </c>
      <c r="X21" s="20">
        <f>VLOOKUP(A21,[1]TDSheet!$A:$X,24,0)</f>
        <v>12</v>
      </c>
      <c r="Y21" s="21">
        <v>26</v>
      </c>
      <c r="Z21" s="3">
        <f t="shared" si="7"/>
        <v>78</v>
      </c>
      <c r="AB21" s="3" t="str">
        <f>VLOOKUP(A21,[2]TDSheet!$A:$B,2,0)</f>
        <v>шт</v>
      </c>
    </row>
    <row r="22" spans="1:28" ht="11.1" customHeight="1" outlineLevel="2" x14ac:dyDescent="0.2">
      <c r="A22" s="22" t="s">
        <v>27</v>
      </c>
      <c r="B22" s="22" t="s">
        <v>17</v>
      </c>
      <c r="C22" s="22"/>
      <c r="D22" s="23">
        <v>256.39999999999998</v>
      </c>
      <c r="E22" s="23"/>
      <c r="F22" s="23">
        <v>107</v>
      </c>
      <c r="G22" s="23">
        <v>132.4</v>
      </c>
      <c r="H22" s="24">
        <v>0</v>
      </c>
      <c r="K22" s="3">
        <f>VLOOKUP(A22,[1]TDSheet!$A:$Y,25,0)*X22</f>
        <v>0</v>
      </c>
      <c r="M22" s="3">
        <f t="shared" si="3"/>
        <v>21.4</v>
      </c>
      <c r="N22" s="19"/>
      <c r="O22" s="19"/>
      <c r="Q22" s="3">
        <f t="shared" si="4"/>
        <v>6.1869158878504678</v>
      </c>
      <c r="R22" s="3">
        <f t="shared" si="5"/>
        <v>6.1869158878504678</v>
      </c>
      <c r="S22" s="3">
        <f>VLOOKUP(A22,[1]TDSheet!$A:$T,20,0)</f>
        <v>8.4</v>
      </c>
      <c r="T22" s="3">
        <f>VLOOKUP(A22,[1]TDSheet!$A:$U,21,0)</f>
        <v>18.72</v>
      </c>
      <c r="U22" s="3">
        <f>VLOOKUP(A22,[1]TDSheet!$A:$M,13,0)</f>
        <v>13.8</v>
      </c>
      <c r="W22" s="3">
        <f t="shared" si="6"/>
        <v>0</v>
      </c>
      <c r="X22" s="20">
        <v>0</v>
      </c>
      <c r="Y22" s="21">
        <v>0</v>
      </c>
      <c r="Z22" s="3">
        <f t="shared" si="7"/>
        <v>0</v>
      </c>
      <c r="AB22" s="3" t="str">
        <f>VLOOKUP(A22,[2]TDSheet!$A:$B,2,0)</f>
        <v>кг</v>
      </c>
    </row>
    <row r="23" spans="1:28" ht="11.1" customHeight="1" outlineLevel="2" x14ac:dyDescent="0.2">
      <c r="A23" s="7" t="s">
        <v>28</v>
      </c>
      <c r="B23" s="7" t="s">
        <v>17</v>
      </c>
      <c r="C23" s="7"/>
      <c r="D23" s="8"/>
      <c r="E23" s="8">
        <v>96</v>
      </c>
      <c r="F23" s="8">
        <v>18</v>
      </c>
      <c r="G23" s="8">
        <v>78</v>
      </c>
      <c r="H23" s="20">
        <v>1</v>
      </c>
      <c r="M23" s="3">
        <f t="shared" si="3"/>
        <v>3.6</v>
      </c>
      <c r="N23" s="19"/>
      <c r="O23" s="19"/>
      <c r="Q23" s="3">
        <f t="shared" si="4"/>
        <v>21.666666666666668</v>
      </c>
      <c r="R23" s="3">
        <f t="shared" si="5"/>
        <v>21.666666666666668</v>
      </c>
      <c r="S23" s="3">
        <v>0</v>
      </c>
      <c r="T23" s="3">
        <v>0</v>
      </c>
      <c r="U23" s="3">
        <v>0</v>
      </c>
      <c r="W23" s="3">
        <f t="shared" si="6"/>
        <v>0</v>
      </c>
      <c r="X23" s="20">
        <v>6</v>
      </c>
      <c r="Y23" s="21">
        <f t="shared" si="9"/>
        <v>0</v>
      </c>
      <c r="Z23" s="3">
        <f t="shared" si="7"/>
        <v>0</v>
      </c>
      <c r="AB23" s="3" t="str">
        <f>VLOOKUP(A23,[2]TDSheet!$A:$B,2,0)</f>
        <v>кг</v>
      </c>
    </row>
    <row r="24" spans="1:28" ht="11.1" customHeight="1" outlineLevel="2" x14ac:dyDescent="0.2">
      <c r="A24" s="7" t="s">
        <v>29</v>
      </c>
      <c r="B24" s="7" t="s">
        <v>9</v>
      </c>
      <c r="C24" s="29" t="str">
        <f>VLOOKUP(A24,[1]TDSheet!$A:$C,3,0)</f>
        <v>Нояб</v>
      </c>
      <c r="D24" s="8">
        <v>149</v>
      </c>
      <c r="E24" s="8"/>
      <c r="F24" s="8">
        <v>41</v>
      </c>
      <c r="G24" s="8">
        <v>95</v>
      </c>
      <c r="H24" s="20">
        <f>VLOOKUP(A24,[1]TDSheet!$A:$H,8,0)</f>
        <v>0.9</v>
      </c>
      <c r="K24" s="3">
        <f>VLOOKUP(A24,[1]TDSheet!$A:$Y,25,0)*X24</f>
        <v>0</v>
      </c>
      <c r="M24" s="3">
        <f t="shared" si="3"/>
        <v>8.1999999999999993</v>
      </c>
      <c r="N24" s="19">
        <f t="shared" ref="N24" si="12">19*M24-K24-G24</f>
        <v>60.799999999999983</v>
      </c>
      <c r="O24" s="19"/>
      <c r="Q24" s="3">
        <f t="shared" si="4"/>
        <v>19</v>
      </c>
      <c r="R24" s="3">
        <f t="shared" si="5"/>
        <v>11.585365853658537</v>
      </c>
      <c r="S24" s="3">
        <f>VLOOKUP(A24,[1]TDSheet!$A:$T,20,0)</f>
        <v>0.4</v>
      </c>
      <c r="T24" s="3">
        <f>VLOOKUP(A24,[1]TDSheet!$A:$U,21,0)</f>
        <v>7.2</v>
      </c>
      <c r="U24" s="3">
        <f>VLOOKUP(A24,[1]TDSheet!$A:$M,13,0)</f>
        <v>5.8</v>
      </c>
      <c r="W24" s="3">
        <f t="shared" si="6"/>
        <v>54.719999999999985</v>
      </c>
      <c r="X24" s="20">
        <f>VLOOKUP(A24,[1]TDSheet!$A:$X,24,0)</f>
        <v>8</v>
      </c>
      <c r="Y24" s="21">
        <v>8</v>
      </c>
      <c r="Z24" s="3">
        <f t="shared" si="7"/>
        <v>57.6</v>
      </c>
      <c r="AB24" s="3" t="str">
        <f>VLOOKUP(A24,[2]TDSheet!$A:$B,2,0)</f>
        <v>шт</v>
      </c>
    </row>
    <row r="25" spans="1:28" ht="11.1" customHeight="1" outlineLevel="2" x14ac:dyDescent="0.2">
      <c r="A25" s="7" t="s">
        <v>30</v>
      </c>
      <c r="B25" s="7" t="s">
        <v>9</v>
      </c>
      <c r="C25" s="7"/>
      <c r="D25" s="8">
        <v>203</v>
      </c>
      <c r="E25" s="8">
        <v>352</v>
      </c>
      <c r="F25" s="8">
        <v>74</v>
      </c>
      <c r="G25" s="8">
        <v>465</v>
      </c>
      <c r="H25" s="20">
        <f>VLOOKUP(A25,[1]TDSheet!$A:$H,8,0)</f>
        <v>0.9</v>
      </c>
      <c r="K25" s="3">
        <f>VLOOKUP(A25,[1]TDSheet!$A:$Y,25,0)*X25</f>
        <v>0</v>
      </c>
      <c r="M25" s="3">
        <f t="shared" si="3"/>
        <v>14.8</v>
      </c>
      <c r="N25" s="19"/>
      <c r="O25" s="19"/>
      <c r="Q25" s="3">
        <f t="shared" si="4"/>
        <v>31.418918918918916</v>
      </c>
      <c r="R25" s="3">
        <f t="shared" si="5"/>
        <v>31.418918918918916</v>
      </c>
      <c r="S25" s="3">
        <f>VLOOKUP(A25,[1]TDSheet!$A:$T,20,0)</f>
        <v>16.600000000000001</v>
      </c>
      <c r="T25" s="3">
        <f>VLOOKUP(A25,[1]TDSheet!$A:$U,21,0)</f>
        <v>26.6</v>
      </c>
      <c r="U25" s="3">
        <f>VLOOKUP(A25,[1]TDSheet!$A:$M,13,0)</f>
        <v>12.8</v>
      </c>
      <c r="W25" s="3">
        <f t="shared" si="6"/>
        <v>0</v>
      </c>
      <c r="X25" s="20">
        <f>VLOOKUP(A25,[1]TDSheet!$A:$X,24,0)</f>
        <v>8</v>
      </c>
      <c r="Y25" s="21">
        <f t="shared" si="9"/>
        <v>0</v>
      </c>
      <c r="Z25" s="3">
        <f t="shared" si="7"/>
        <v>0</v>
      </c>
      <c r="AB25" s="3" t="str">
        <f>VLOOKUP(A25,[2]TDSheet!$A:$B,2,0)</f>
        <v>шт</v>
      </c>
    </row>
    <row r="26" spans="1:28" ht="21.95" customHeight="1" outlineLevel="2" x14ac:dyDescent="0.2">
      <c r="A26" s="7" t="s">
        <v>31</v>
      </c>
      <c r="B26" s="7" t="s">
        <v>9</v>
      </c>
      <c r="C26" s="7"/>
      <c r="D26" s="8">
        <v>150</v>
      </c>
      <c r="E26" s="8">
        <v>48</v>
      </c>
      <c r="F26" s="8">
        <v>12</v>
      </c>
      <c r="G26" s="8">
        <v>186</v>
      </c>
      <c r="H26" s="20">
        <f>VLOOKUP(A26,[1]TDSheet!$A:$H,8,0)</f>
        <v>0</v>
      </c>
      <c r="K26" s="3">
        <f>VLOOKUP(A26,[1]TDSheet!$A:$Y,25,0)*X26</f>
        <v>0</v>
      </c>
      <c r="M26" s="3">
        <f t="shared" si="3"/>
        <v>2.4</v>
      </c>
      <c r="N26" s="19"/>
      <c r="O26" s="19"/>
      <c r="Q26" s="3">
        <f t="shared" si="4"/>
        <v>77.5</v>
      </c>
      <c r="R26" s="3">
        <f t="shared" si="5"/>
        <v>77.5</v>
      </c>
      <c r="S26" s="3">
        <f>VLOOKUP(A26,[1]TDSheet!$A:$T,20,0)</f>
        <v>8.1999999999999993</v>
      </c>
      <c r="T26" s="3">
        <f>VLOOKUP(A26,[1]TDSheet!$A:$U,21,0)</f>
        <v>8.1999999999999993</v>
      </c>
      <c r="U26" s="3">
        <f>VLOOKUP(A26,[1]TDSheet!$A:$M,13,0)</f>
        <v>1.4</v>
      </c>
      <c r="W26" s="3">
        <f t="shared" si="6"/>
        <v>0</v>
      </c>
      <c r="X26" s="20">
        <f>VLOOKUP(A26,[1]TDSheet!$A:$X,24,0)</f>
        <v>0</v>
      </c>
      <c r="Y26" s="21">
        <v>0</v>
      </c>
      <c r="Z26" s="3">
        <f t="shared" si="7"/>
        <v>0</v>
      </c>
      <c r="AB26" s="3" t="str">
        <f>VLOOKUP(A26,[2]TDSheet!$A:$B,2,0)</f>
        <v>шт</v>
      </c>
    </row>
    <row r="27" spans="1:28" ht="21.95" customHeight="1" outlineLevel="2" x14ac:dyDescent="0.2">
      <c r="A27" s="7" t="s">
        <v>32</v>
      </c>
      <c r="B27" s="7" t="s">
        <v>9</v>
      </c>
      <c r="C27" s="7"/>
      <c r="D27" s="8">
        <v>-7</v>
      </c>
      <c r="E27" s="8"/>
      <c r="F27" s="8"/>
      <c r="G27" s="8">
        <v>-7</v>
      </c>
      <c r="H27" s="20">
        <f>VLOOKUP(A27,[1]TDSheet!$A:$H,8,0)</f>
        <v>0.43</v>
      </c>
      <c r="K27" s="3">
        <f>VLOOKUP(A27,[1]TDSheet!$A:$Y,25,0)*X27</f>
        <v>0</v>
      </c>
      <c r="M27" s="3">
        <f t="shared" si="3"/>
        <v>0</v>
      </c>
      <c r="N27" s="30">
        <v>16</v>
      </c>
      <c r="O27" s="19"/>
      <c r="Q27" s="3" t="e">
        <f t="shared" si="4"/>
        <v>#DIV/0!</v>
      </c>
      <c r="R27" s="3" t="e">
        <f t="shared" si="5"/>
        <v>#DIV/0!</v>
      </c>
      <c r="S27" s="3">
        <f>VLOOKUP(A27,[1]TDSheet!$A:$T,20,0)</f>
        <v>0.2</v>
      </c>
      <c r="T27" s="3">
        <f>VLOOKUP(A27,[1]TDSheet!$A:$U,21,0)</f>
        <v>1.6</v>
      </c>
      <c r="U27" s="3">
        <f>VLOOKUP(A27,[1]TDSheet!$A:$M,13,0)</f>
        <v>0</v>
      </c>
      <c r="W27" s="3">
        <f t="shared" si="6"/>
        <v>6.88</v>
      </c>
      <c r="X27" s="20">
        <f>VLOOKUP(A27,[1]TDSheet!$A:$X,24,0)</f>
        <v>16</v>
      </c>
      <c r="Y27" s="21">
        <v>1</v>
      </c>
      <c r="Z27" s="3">
        <f t="shared" si="7"/>
        <v>6.88</v>
      </c>
      <c r="AB27" s="3" t="str">
        <f>VLOOKUP(A27,[2]TDSheet!$A:$B,2,0)</f>
        <v>шт</v>
      </c>
    </row>
    <row r="28" spans="1:28" ht="11.1" customHeight="1" outlineLevel="2" x14ac:dyDescent="0.2">
      <c r="A28" s="7" t="s">
        <v>33</v>
      </c>
      <c r="B28" s="7" t="s">
        <v>9</v>
      </c>
      <c r="C28" s="29" t="str">
        <f>VLOOKUP(A28,[1]TDSheet!$A:$C,3,0)</f>
        <v>Нояб</v>
      </c>
      <c r="D28" s="8">
        <v>345</v>
      </c>
      <c r="E28" s="8">
        <v>80</v>
      </c>
      <c r="F28" s="8">
        <v>73</v>
      </c>
      <c r="G28" s="8">
        <v>326</v>
      </c>
      <c r="H28" s="20">
        <f>VLOOKUP(A28,[1]TDSheet!$A:$H,8,0)</f>
        <v>0.9</v>
      </c>
      <c r="K28" s="3">
        <f>VLOOKUP(A28,[1]TDSheet!$A:$Y,25,0)*X28</f>
        <v>0</v>
      </c>
      <c r="M28" s="3">
        <f t="shared" si="3"/>
        <v>14.6</v>
      </c>
      <c r="N28" s="19"/>
      <c r="O28" s="19"/>
      <c r="Q28" s="3">
        <f t="shared" si="4"/>
        <v>22.328767123287673</v>
      </c>
      <c r="R28" s="3">
        <f t="shared" si="5"/>
        <v>22.328767123287673</v>
      </c>
      <c r="S28" s="3">
        <f>VLOOKUP(A28,[1]TDSheet!$A:$T,20,0)</f>
        <v>21.6</v>
      </c>
      <c r="T28" s="3">
        <f>VLOOKUP(A28,[1]TDSheet!$A:$U,21,0)</f>
        <v>23.6</v>
      </c>
      <c r="U28" s="3">
        <f>VLOOKUP(A28,[1]TDSheet!$A:$M,13,0)</f>
        <v>18</v>
      </c>
      <c r="W28" s="3">
        <f t="shared" si="6"/>
        <v>0</v>
      </c>
      <c r="X28" s="20">
        <f>VLOOKUP(A28,[1]TDSheet!$A:$X,24,0)</f>
        <v>8</v>
      </c>
      <c r="Y28" s="21">
        <f t="shared" si="9"/>
        <v>0</v>
      </c>
      <c r="Z28" s="3">
        <f t="shared" si="7"/>
        <v>0</v>
      </c>
      <c r="AB28" s="3" t="str">
        <f>VLOOKUP(A28,[2]TDSheet!$A:$B,2,0)</f>
        <v>шт</v>
      </c>
    </row>
    <row r="29" spans="1:28" ht="11.1" customHeight="1" outlineLevel="2" x14ac:dyDescent="0.2">
      <c r="A29" s="7" t="s">
        <v>34</v>
      </c>
      <c r="B29" s="7" t="s">
        <v>9</v>
      </c>
      <c r="C29" s="7"/>
      <c r="D29" s="8">
        <v>101</v>
      </c>
      <c r="E29" s="8"/>
      <c r="F29" s="8">
        <v>33</v>
      </c>
      <c r="G29" s="8">
        <v>68</v>
      </c>
      <c r="H29" s="20">
        <f>VLOOKUP(A29,[1]TDSheet!$A:$H,8,0)</f>
        <v>0.43</v>
      </c>
      <c r="K29" s="3">
        <f>VLOOKUP(A29,[1]TDSheet!$A:$Y,25,0)*X29</f>
        <v>0</v>
      </c>
      <c r="M29" s="3">
        <f t="shared" si="3"/>
        <v>6.6</v>
      </c>
      <c r="N29" s="19">
        <f t="shared" ref="N29:N38" si="13">19*M29-K29-G29</f>
        <v>57.399999999999991</v>
      </c>
      <c r="O29" s="19"/>
      <c r="Q29" s="3">
        <f t="shared" si="4"/>
        <v>19</v>
      </c>
      <c r="R29" s="3">
        <f t="shared" si="5"/>
        <v>10.303030303030303</v>
      </c>
      <c r="S29" s="3">
        <f>VLOOKUP(A29,[1]TDSheet!$A:$T,20,0)</f>
        <v>4.2</v>
      </c>
      <c r="T29" s="3">
        <f>VLOOKUP(A29,[1]TDSheet!$A:$U,21,0)</f>
        <v>4.2</v>
      </c>
      <c r="U29" s="3">
        <f>VLOOKUP(A29,[1]TDSheet!$A:$M,13,0)</f>
        <v>2.6</v>
      </c>
      <c r="W29" s="3">
        <f t="shared" si="6"/>
        <v>24.681999999999995</v>
      </c>
      <c r="X29" s="20">
        <f>VLOOKUP(A29,[1]TDSheet!$A:$X,24,0)</f>
        <v>16</v>
      </c>
      <c r="Y29" s="21">
        <v>4</v>
      </c>
      <c r="Z29" s="3">
        <f t="shared" si="7"/>
        <v>27.52</v>
      </c>
      <c r="AB29" s="3" t="str">
        <f>VLOOKUP(A29,[2]TDSheet!$A:$B,2,0)</f>
        <v>шт</v>
      </c>
    </row>
    <row r="30" spans="1:28" ht="21.95" customHeight="1" outlineLevel="2" x14ac:dyDescent="0.2">
      <c r="A30" s="7" t="s">
        <v>35</v>
      </c>
      <c r="B30" s="7" t="s">
        <v>17</v>
      </c>
      <c r="C30" s="7"/>
      <c r="D30" s="8">
        <v>903</v>
      </c>
      <c r="E30" s="8"/>
      <c r="F30" s="8">
        <v>275</v>
      </c>
      <c r="G30" s="8">
        <v>593</v>
      </c>
      <c r="H30" s="20">
        <f>VLOOKUP(A30,[1]TDSheet!$A:$H,8,0)</f>
        <v>1</v>
      </c>
      <c r="K30" s="3">
        <f>VLOOKUP(A30,[1]TDSheet!$A:$Y,25,0)*X30</f>
        <v>0</v>
      </c>
      <c r="M30" s="3">
        <f t="shared" si="3"/>
        <v>55</v>
      </c>
      <c r="N30" s="19">
        <f t="shared" si="13"/>
        <v>452</v>
      </c>
      <c r="O30" s="19"/>
      <c r="Q30" s="3">
        <f t="shared" si="4"/>
        <v>19</v>
      </c>
      <c r="R30" s="3">
        <f t="shared" si="5"/>
        <v>10.781818181818181</v>
      </c>
      <c r="S30" s="3">
        <f>VLOOKUP(A30,[1]TDSheet!$A:$T,20,0)</f>
        <v>64</v>
      </c>
      <c r="T30" s="3">
        <f>VLOOKUP(A30,[1]TDSheet!$A:$U,21,0)</f>
        <v>41.2</v>
      </c>
      <c r="U30" s="3">
        <f>VLOOKUP(A30,[1]TDSheet!$A:$M,13,0)</f>
        <v>47</v>
      </c>
      <c r="W30" s="3">
        <f t="shared" si="6"/>
        <v>452</v>
      </c>
      <c r="X30" s="20">
        <f>VLOOKUP(A30,[1]TDSheet!$A:$X,24,0)</f>
        <v>5</v>
      </c>
      <c r="Y30" s="21">
        <v>90</v>
      </c>
      <c r="Z30" s="3">
        <f t="shared" si="7"/>
        <v>450</v>
      </c>
      <c r="AB30" s="3" t="str">
        <f>VLOOKUP(A30,[2]TDSheet!$A:$B,2,0)</f>
        <v>кг</v>
      </c>
    </row>
    <row r="31" spans="1:28" ht="11.1" customHeight="1" outlineLevel="2" x14ac:dyDescent="0.2">
      <c r="A31" s="7" t="s">
        <v>36</v>
      </c>
      <c r="B31" s="7" t="s">
        <v>9</v>
      </c>
      <c r="C31" s="29" t="str">
        <f>VLOOKUP(A31,[1]TDSheet!$A:$C,3,0)</f>
        <v>Нояб</v>
      </c>
      <c r="D31" s="8">
        <v>312</v>
      </c>
      <c r="E31" s="8">
        <v>200</v>
      </c>
      <c r="F31" s="26">
        <f>158+F53</f>
        <v>204</v>
      </c>
      <c r="G31" s="26">
        <f>330+G53</f>
        <v>223</v>
      </c>
      <c r="H31" s="20">
        <f>VLOOKUP(A31,[1]TDSheet!$A:$H,8,0)</f>
        <v>0.9</v>
      </c>
      <c r="K31" s="3">
        <f>VLOOKUP(A31,[1]TDSheet!$A:$Y,25,0)*X31</f>
        <v>0</v>
      </c>
      <c r="M31" s="3">
        <f t="shared" si="3"/>
        <v>40.799999999999997</v>
      </c>
      <c r="N31" s="19">
        <f>14*M31-K31-G31</f>
        <v>348.19999999999993</v>
      </c>
      <c r="O31" s="19"/>
      <c r="Q31" s="3">
        <f t="shared" si="4"/>
        <v>14</v>
      </c>
      <c r="R31" s="3">
        <f t="shared" si="5"/>
        <v>5.465686274509804</v>
      </c>
      <c r="S31" s="3">
        <f>VLOOKUP(A31,[1]TDSheet!$A:$T,20,0)</f>
        <v>23.2</v>
      </c>
      <c r="T31" s="3">
        <f>VLOOKUP(A31,[1]TDSheet!$A:$U,21,0)</f>
        <v>23.4</v>
      </c>
      <c r="U31" s="3">
        <f>VLOOKUP(A31,[1]TDSheet!$A:$M,13,0)</f>
        <v>22.4</v>
      </c>
      <c r="W31" s="3">
        <f t="shared" si="6"/>
        <v>313.37999999999994</v>
      </c>
      <c r="X31" s="20">
        <f>VLOOKUP(A31,[1]TDSheet!$A:$X,24,0)</f>
        <v>8</v>
      </c>
      <c r="Y31" s="21">
        <v>44</v>
      </c>
      <c r="Z31" s="3">
        <f t="shared" si="7"/>
        <v>316.8</v>
      </c>
      <c r="AB31" s="3" t="str">
        <f>VLOOKUP(A31,[2]TDSheet!$A:$B,2,0)</f>
        <v>шт</v>
      </c>
    </row>
    <row r="32" spans="1:28" ht="11.1" customHeight="1" outlineLevel="2" x14ac:dyDescent="0.2">
      <c r="A32" s="7" t="s">
        <v>37</v>
      </c>
      <c r="B32" s="7" t="s">
        <v>9</v>
      </c>
      <c r="C32" s="7"/>
      <c r="D32" s="8">
        <v>157</v>
      </c>
      <c r="E32" s="8"/>
      <c r="F32" s="8">
        <v>19</v>
      </c>
      <c r="G32" s="8">
        <v>136</v>
      </c>
      <c r="H32" s="20">
        <f>VLOOKUP(A32,[1]TDSheet!$A:$H,8,0)</f>
        <v>0.43</v>
      </c>
      <c r="K32" s="3">
        <f>VLOOKUP(A32,[1]TDSheet!$A:$Y,25,0)*X32</f>
        <v>0</v>
      </c>
      <c r="M32" s="3">
        <f t="shared" si="3"/>
        <v>3.8</v>
      </c>
      <c r="N32" s="19"/>
      <c r="O32" s="19"/>
      <c r="Q32" s="3">
        <f t="shared" si="4"/>
        <v>35.789473684210527</v>
      </c>
      <c r="R32" s="3">
        <f t="shared" si="5"/>
        <v>35.789473684210527</v>
      </c>
      <c r="S32" s="3">
        <f>VLOOKUP(A32,[1]TDSheet!$A:$T,20,0)</f>
        <v>6</v>
      </c>
      <c r="T32" s="3">
        <f>VLOOKUP(A32,[1]TDSheet!$A:$U,21,0)</f>
        <v>4</v>
      </c>
      <c r="U32" s="3">
        <f>VLOOKUP(A32,[1]TDSheet!$A:$M,13,0)</f>
        <v>2.8</v>
      </c>
      <c r="W32" s="3">
        <f t="shared" si="6"/>
        <v>0</v>
      </c>
      <c r="X32" s="20">
        <f>VLOOKUP(A32,[1]TDSheet!$A:$X,24,0)</f>
        <v>16</v>
      </c>
      <c r="Y32" s="21">
        <f t="shared" si="9"/>
        <v>0</v>
      </c>
      <c r="Z32" s="3">
        <f t="shared" si="7"/>
        <v>0</v>
      </c>
      <c r="AB32" s="3" t="str">
        <f>VLOOKUP(A32,[2]TDSheet!$A:$B,2,0)</f>
        <v>шт</v>
      </c>
    </row>
    <row r="33" spans="1:28" ht="11.1" customHeight="1" outlineLevel="2" x14ac:dyDescent="0.2">
      <c r="A33" s="7" t="s">
        <v>38</v>
      </c>
      <c r="B33" s="7" t="s">
        <v>9</v>
      </c>
      <c r="C33" s="29" t="str">
        <f>VLOOKUP(A33,[1]TDSheet!$A:$C,3,0)</f>
        <v>Нояб</v>
      </c>
      <c r="D33" s="8">
        <v>180</v>
      </c>
      <c r="E33" s="8"/>
      <c r="F33" s="8">
        <v>78</v>
      </c>
      <c r="G33" s="8">
        <v>96</v>
      </c>
      <c r="H33" s="20">
        <f>VLOOKUP(A33,[1]TDSheet!$A:$H,8,0)</f>
        <v>0.7</v>
      </c>
      <c r="K33" s="3">
        <f>VLOOKUP(A33,[1]TDSheet!$A:$Y,25,0)*X33</f>
        <v>0</v>
      </c>
      <c r="M33" s="3">
        <f t="shared" si="3"/>
        <v>15.6</v>
      </c>
      <c r="N33" s="19">
        <f>15*M33-K33-G33</f>
        <v>138</v>
      </c>
      <c r="O33" s="19"/>
      <c r="Q33" s="3">
        <f t="shared" si="4"/>
        <v>15</v>
      </c>
      <c r="R33" s="3">
        <f t="shared" si="5"/>
        <v>6.1538461538461542</v>
      </c>
      <c r="S33" s="3">
        <f>VLOOKUP(A33,[1]TDSheet!$A:$T,20,0)</f>
        <v>11.4</v>
      </c>
      <c r="T33" s="3">
        <f>VLOOKUP(A33,[1]TDSheet!$A:$U,21,0)</f>
        <v>9.8000000000000007</v>
      </c>
      <c r="U33" s="3">
        <f>VLOOKUP(A33,[1]TDSheet!$A:$M,13,0)</f>
        <v>8.6</v>
      </c>
      <c r="W33" s="3">
        <f t="shared" si="6"/>
        <v>96.6</v>
      </c>
      <c r="X33" s="20">
        <f>VLOOKUP(A33,[1]TDSheet!$A:$X,24,0)</f>
        <v>8</v>
      </c>
      <c r="Y33" s="21">
        <v>17</v>
      </c>
      <c r="Z33" s="3">
        <f t="shared" si="7"/>
        <v>95.199999999999989</v>
      </c>
      <c r="AB33" s="3" t="str">
        <f>VLOOKUP(A33,[2]TDSheet!$A:$B,2,0)</f>
        <v>шт</v>
      </c>
    </row>
    <row r="34" spans="1:28" ht="11.1" customHeight="1" outlineLevel="2" x14ac:dyDescent="0.2">
      <c r="A34" s="7" t="s">
        <v>39</v>
      </c>
      <c r="B34" s="7" t="s">
        <v>9</v>
      </c>
      <c r="C34" s="7"/>
      <c r="D34" s="8">
        <v>71</v>
      </c>
      <c r="E34" s="8"/>
      <c r="F34" s="8">
        <v>6</v>
      </c>
      <c r="G34" s="8">
        <v>65</v>
      </c>
      <c r="H34" s="20">
        <f>VLOOKUP(A34,[1]TDSheet!$A:$H,8,0)</f>
        <v>0.43</v>
      </c>
      <c r="K34" s="3">
        <f>VLOOKUP(A34,[1]TDSheet!$A:$Y,25,0)*X34</f>
        <v>0</v>
      </c>
      <c r="M34" s="3">
        <f t="shared" si="3"/>
        <v>1.2</v>
      </c>
      <c r="N34" s="19"/>
      <c r="O34" s="19"/>
      <c r="Q34" s="3">
        <f t="shared" si="4"/>
        <v>54.166666666666671</v>
      </c>
      <c r="R34" s="3">
        <f t="shared" si="5"/>
        <v>54.166666666666671</v>
      </c>
      <c r="S34" s="3">
        <f>VLOOKUP(A34,[1]TDSheet!$A:$T,20,0)</f>
        <v>1</v>
      </c>
      <c r="T34" s="3">
        <f>VLOOKUP(A34,[1]TDSheet!$A:$U,21,0)</f>
        <v>0.8</v>
      </c>
      <c r="U34" s="3">
        <f>VLOOKUP(A34,[1]TDSheet!$A:$M,13,0)</f>
        <v>0.2</v>
      </c>
      <c r="W34" s="3">
        <f t="shared" si="6"/>
        <v>0</v>
      </c>
      <c r="X34" s="20">
        <f>VLOOKUP(A34,[1]TDSheet!$A:$X,24,0)</f>
        <v>16</v>
      </c>
      <c r="Y34" s="21">
        <f t="shared" si="9"/>
        <v>0</v>
      </c>
      <c r="Z34" s="3">
        <f t="shared" si="7"/>
        <v>0</v>
      </c>
      <c r="AB34" s="3" t="str">
        <f>VLOOKUP(A34,[2]TDSheet!$A:$B,2,0)</f>
        <v>шт</v>
      </c>
    </row>
    <row r="35" spans="1:28" ht="21.95" customHeight="1" outlineLevel="2" x14ac:dyDescent="0.2">
      <c r="A35" s="7" t="s">
        <v>40</v>
      </c>
      <c r="B35" s="7" t="s">
        <v>9</v>
      </c>
      <c r="C35" s="29" t="str">
        <f>VLOOKUP(A35,[1]TDSheet!$A:$C,3,0)</f>
        <v>Нояб</v>
      </c>
      <c r="D35" s="8">
        <v>149</v>
      </c>
      <c r="E35" s="8"/>
      <c r="F35" s="8">
        <v>55</v>
      </c>
      <c r="G35" s="8">
        <v>81</v>
      </c>
      <c r="H35" s="20">
        <f>VLOOKUP(A35,[1]TDSheet!$A:$H,8,0)</f>
        <v>0.9</v>
      </c>
      <c r="K35" s="3">
        <f>VLOOKUP(A35,[1]TDSheet!$A:$Y,25,0)*X35</f>
        <v>64</v>
      </c>
      <c r="M35" s="3">
        <f t="shared" si="3"/>
        <v>11</v>
      </c>
      <c r="N35" s="19">
        <f t="shared" si="13"/>
        <v>64</v>
      </c>
      <c r="O35" s="19"/>
      <c r="Q35" s="3">
        <f t="shared" si="4"/>
        <v>19</v>
      </c>
      <c r="R35" s="3">
        <f t="shared" si="5"/>
        <v>13.181818181818182</v>
      </c>
      <c r="S35" s="3">
        <f>VLOOKUP(A35,[1]TDSheet!$A:$T,20,0)</f>
        <v>9.6</v>
      </c>
      <c r="T35" s="3">
        <f>VLOOKUP(A35,[1]TDSheet!$A:$U,21,0)</f>
        <v>9</v>
      </c>
      <c r="U35" s="3">
        <f>VLOOKUP(A35,[1]TDSheet!$A:$M,13,0)</f>
        <v>10.4</v>
      </c>
      <c r="W35" s="3">
        <f t="shared" si="6"/>
        <v>57.6</v>
      </c>
      <c r="X35" s="20">
        <f>VLOOKUP(A35,[1]TDSheet!$A:$X,24,0)</f>
        <v>8</v>
      </c>
      <c r="Y35" s="21">
        <v>8</v>
      </c>
      <c r="Z35" s="3">
        <f t="shared" si="7"/>
        <v>57.6</v>
      </c>
      <c r="AB35" s="3" t="str">
        <f>VLOOKUP(A35,[2]TDSheet!$A:$B,2,0)</f>
        <v>шт</v>
      </c>
    </row>
    <row r="36" spans="1:28" ht="11.1" customHeight="1" outlineLevel="2" x14ac:dyDescent="0.2">
      <c r="A36" s="7" t="s">
        <v>41</v>
      </c>
      <c r="B36" s="7" t="s">
        <v>9</v>
      </c>
      <c r="C36" s="7"/>
      <c r="D36" s="8">
        <v>62</v>
      </c>
      <c r="E36" s="8"/>
      <c r="F36" s="8">
        <v>7</v>
      </c>
      <c r="G36" s="8">
        <v>55</v>
      </c>
      <c r="H36" s="20">
        <f>VLOOKUP(A36,[1]TDSheet!$A:$H,8,0)</f>
        <v>0.43</v>
      </c>
      <c r="K36" s="3">
        <f>VLOOKUP(A36,[1]TDSheet!$A:$Y,25,0)*X36</f>
        <v>0</v>
      </c>
      <c r="M36" s="3">
        <f t="shared" si="3"/>
        <v>1.4</v>
      </c>
      <c r="N36" s="19"/>
      <c r="O36" s="19"/>
      <c r="Q36" s="3">
        <f t="shared" si="4"/>
        <v>39.285714285714285</v>
      </c>
      <c r="R36" s="3">
        <f t="shared" si="5"/>
        <v>39.285714285714285</v>
      </c>
      <c r="S36" s="3">
        <f>VLOOKUP(A36,[1]TDSheet!$A:$T,20,0)</f>
        <v>0</v>
      </c>
      <c r="T36" s="3">
        <f>VLOOKUP(A36,[1]TDSheet!$A:$U,21,0)</f>
        <v>1.4</v>
      </c>
      <c r="U36" s="3">
        <f>VLOOKUP(A36,[1]TDSheet!$A:$M,13,0)</f>
        <v>0.2</v>
      </c>
      <c r="W36" s="3">
        <f t="shared" si="6"/>
        <v>0</v>
      </c>
      <c r="X36" s="20">
        <f>VLOOKUP(A36,[1]TDSheet!$A:$X,24,0)</f>
        <v>16</v>
      </c>
      <c r="Y36" s="21">
        <f t="shared" si="9"/>
        <v>0</v>
      </c>
      <c r="Z36" s="3">
        <f t="shared" si="7"/>
        <v>0</v>
      </c>
      <c r="AB36" s="3" t="str">
        <f>VLOOKUP(A36,[2]TDSheet!$A:$B,2,0)</f>
        <v>шт</v>
      </c>
    </row>
    <row r="37" spans="1:28" ht="21.95" customHeight="1" outlineLevel="2" x14ac:dyDescent="0.2">
      <c r="A37" s="7" t="s">
        <v>42</v>
      </c>
      <c r="B37" s="7" t="s">
        <v>9</v>
      </c>
      <c r="C37" s="7"/>
      <c r="D37" s="8">
        <v>21</v>
      </c>
      <c r="E37" s="8">
        <v>32</v>
      </c>
      <c r="F37" s="8">
        <v>23</v>
      </c>
      <c r="G37" s="8">
        <v>22</v>
      </c>
      <c r="H37" s="20">
        <f>VLOOKUP(A37,[1]TDSheet!$A:$H,8,0)</f>
        <v>0.9</v>
      </c>
      <c r="K37" s="3">
        <f>VLOOKUP(A37,[1]TDSheet!$A:$Y,25,0)*X37</f>
        <v>120</v>
      </c>
      <c r="M37" s="3">
        <f t="shared" si="3"/>
        <v>4.5999999999999996</v>
      </c>
      <c r="N37" s="19"/>
      <c r="O37" s="19"/>
      <c r="Q37" s="3">
        <f t="shared" si="4"/>
        <v>30.869565217391308</v>
      </c>
      <c r="R37" s="3">
        <f t="shared" si="5"/>
        <v>30.869565217391308</v>
      </c>
      <c r="S37" s="3">
        <f>VLOOKUP(A37,[1]TDSheet!$A:$T,20,0)</f>
        <v>2.2000000000000002</v>
      </c>
      <c r="T37" s="3">
        <f>VLOOKUP(A37,[1]TDSheet!$A:$U,21,0)</f>
        <v>3.4</v>
      </c>
      <c r="U37" s="3">
        <f>VLOOKUP(A37,[1]TDSheet!$A:$M,13,0)</f>
        <v>7.8</v>
      </c>
      <c r="W37" s="3">
        <f t="shared" si="6"/>
        <v>0</v>
      </c>
      <c r="X37" s="20">
        <f>VLOOKUP(A37,[1]TDSheet!$A:$X,24,0)</f>
        <v>8</v>
      </c>
      <c r="Y37" s="21">
        <f t="shared" si="9"/>
        <v>0</v>
      </c>
      <c r="Z37" s="3">
        <f t="shared" si="7"/>
        <v>0</v>
      </c>
      <c r="AB37" s="3" t="str">
        <f>VLOOKUP(A37,[2]TDSheet!$A:$B,2,0)</f>
        <v>шт</v>
      </c>
    </row>
    <row r="38" spans="1:28" ht="11.1" customHeight="1" outlineLevel="2" x14ac:dyDescent="0.2">
      <c r="A38" s="7" t="s">
        <v>43</v>
      </c>
      <c r="B38" s="7" t="s">
        <v>17</v>
      </c>
      <c r="C38" s="7"/>
      <c r="D38" s="8">
        <v>650</v>
      </c>
      <c r="E38" s="8"/>
      <c r="F38" s="8">
        <v>160</v>
      </c>
      <c r="G38" s="8">
        <v>480</v>
      </c>
      <c r="H38" s="20">
        <f>VLOOKUP(A38,[1]TDSheet!$A:$H,8,0)</f>
        <v>1</v>
      </c>
      <c r="K38" s="3">
        <f>VLOOKUP(A38,[1]TDSheet!$A:$Y,25,0)*X38</f>
        <v>0</v>
      </c>
      <c r="M38" s="3">
        <f t="shared" si="3"/>
        <v>32</v>
      </c>
      <c r="N38" s="19">
        <f t="shared" si="13"/>
        <v>128</v>
      </c>
      <c r="O38" s="19"/>
      <c r="Q38" s="3">
        <f t="shared" si="4"/>
        <v>19</v>
      </c>
      <c r="R38" s="3">
        <f t="shared" si="5"/>
        <v>15</v>
      </c>
      <c r="S38" s="3">
        <f>VLOOKUP(A38,[1]TDSheet!$A:$T,20,0)</f>
        <v>31</v>
      </c>
      <c r="T38" s="3">
        <f>VLOOKUP(A38,[1]TDSheet!$A:$U,21,0)</f>
        <v>18</v>
      </c>
      <c r="U38" s="3">
        <f>VLOOKUP(A38,[1]TDSheet!$A:$M,13,0)</f>
        <v>13</v>
      </c>
      <c r="W38" s="3">
        <f t="shared" si="6"/>
        <v>128</v>
      </c>
      <c r="X38" s="20">
        <f>VLOOKUP(A38,[1]TDSheet!$A:$X,24,0)</f>
        <v>5</v>
      </c>
      <c r="Y38" s="21">
        <v>26</v>
      </c>
      <c r="Z38" s="3">
        <f t="shared" si="7"/>
        <v>130</v>
      </c>
      <c r="AB38" s="3" t="str">
        <f>VLOOKUP(A38,[2]TDSheet!$A:$B,2,0)</f>
        <v>кг</v>
      </c>
    </row>
    <row r="39" spans="1:28" ht="11.1" customHeight="1" outlineLevel="2" x14ac:dyDescent="0.2">
      <c r="A39" s="7" t="s">
        <v>44</v>
      </c>
      <c r="B39" s="7" t="s">
        <v>9</v>
      </c>
      <c r="C39" s="7"/>
      <c r="D39" s="8">
        <v>46</v>
      </c>
      <c r="E39" s="8"/>
      <c r="F39" s="8">
        <v>6</v>
      </c>
      <c r="G39" s="8">
        <v>40</v>
      </c>
      <c r="H39" s="20">
        <f>VLOOKUP(A39,[1]TDSheet!$A:$H,8,0)</f>
        <v>0.43</v>
      </c>
      <c r="K39" s="3">
        <f>VLOOKUP(A39,[1]TDSheet!$A:$Y,25,0)*X39</f>
        <v>0</v>
      </c>
      <c r="M39" s="3">
        <f t="shared" si="3"/>
        <v>1.2</v>
      </c>
      <c r="N39" s="19"/>
      <c r="O39" s="19"/>
      <c r="Q39" s="3">
        <f t="shared" si="4"/>
        <v>33.333333333333336</v>
      </c>
      <c r="R39" s="3">
        <f t="shared" si="5"/>
        <v>33.333333333333336</v>
      </c>
      <c r="S39" s="3">
        <f>VLOOKUP(A39,[1]TDSheet!$A:$T,20,0)</f>
        <v>1</v>
      </c>
      <c r="T39" s="3">
        <f>VLOOKUP(A39,[1]TDSheet!$A:$U,21,0)</f>
        <v>0</v>
      </c>
      <c r="U39" s="3">
        <f>VLOOKUP(A39,[1]TDSheet!$A:$M,13,0)</f>
        <v>0.2</v>
      </c>
      <c r="W39" s="3">
        <f t="shared" si="6"/>
        <v>0</v>
      </c>
      <c r="X39" s="20">
        <f>VLOOKUP(A39,[1]TDSheet!$A:$X,24,0)</f>
        <v>16</v>
      </c>
      <c r="Y39" s="21">
        <f t="shared" si="9"/>
        <v>0</v>
      </c>
      <c r="Z39" s="3">
        <f t="shared" si="7"/>
        <v>0</v>
      </c>
      <c r="AB39" s="3" t="str">
        <f>VLOOKUP(A39,[2]TDSheet!$A:$B,2,0)</f>
        <v>шт</v>
      </c>
    </row>
    <row r="40" spans="1:28" ht="11.1" customHeight="1" outlineLevel="2" x14ac:dyDescent="0.2">
      <c r="A40" s="7" t="s">
        <v>45</v>
      </c>
      <c r="B40" s="7" t="s">
        <v>9</v>
      </c>
      <c r="C40" s="7"/>
      <c r="D40" s="8">
        <v>107</v>
      </c>
      <c r="E40" s="8"/>
      <c r="F40" s="8">
        <v>4</v>
      </c>
      <c r="G40" s="8">
        <v>96</v>
      </c>
      <c r="H40" s="20">
        <f>VLOOKUP(A40,[1]TDSheet!$A:$H,8,0)</f>
        <v>0.9</v>
      </c>
      <c r="K40" s="3">
        <f>VLOOKUP(A40,[1]TDSheet!$A:$Y,25,0)*X40</f>
        <v>0</v>
      </c>
      <c r="M40" s="3">
        <f t="shared" si="3"/>
        <v>0.8</v>
      </c>
      <c r="N40" s="19"/>
      <c r="O40" s="19"/>
      <c r="Q40" s="3">
        <f t="shared" si="4"/>
        <v>120</v>
      </c>
      <c r="R40" s="3">
        <f t="shared" si="5"/>
        <v>120</v>
      </c>
      <c r="S40" s="3">
        <f>VLOOKUP(A40,[1]TDSheet!$A:$T,20,0)</f>
        <v>2.6</v>
      </c>
      <c r="T40" s="3">
        <f>VLOOKUP(A40,[1]TDSheet!$A:$U,21,0)</f>
        <v>1.6</v>
      </c>
      <c r="U40" s="3">
        <f>VLOOKUP(A40,[1]TDSheet!$A:$M,13,0)</f>
        <v>2.2000000000000002</v>
      </c>
      <c r="W40" s="3">
        <f t="shared" si="6"/>
        <v>0</v>
      </c>
      <c r="X40" s="20">
        <f>VLOOKUP(A40,[1]TDSheet!$A:$X,24,0)</f>
        <v>8</v>
      </c>
      <c r="Y40" s="21">
        <f t="shared" si="9"/>
        <v>0</v>
      </c>
      <c r="Z40" s="3">
        <f t="shared" si="7"/>
        <v>0</v>
      </c>
      <c r="AB40" s="3" t="str">
        <f>VLOOKUP(A40,[2]TDSheet!$A:$B,2,0)</f>
        <v>шт</v>
      </c>
    </row>
    <row r="41" spans="1:28" ht="11.1" customHeight="1" outlineLevel="2" x14ac:dyDescent="0.2">
      <c r="A41" s="7" t="s">
        <v>46</v>
      </c>
      <c r="B41" s="7" t="s">
        <v>9</v>
      </c>
      <c r="C41" s="7"/>
      <c r="D41" s="8">
        <v>268</v>
      </c>
      <c r="E41" s="8"/>
      <c r="F41" s="8">
        <v>54</v>
      </c>
      <c r="G41" s="8">
        <v>206</v>
      </c>
      <c r="H41" s="20">
        <f>VLOOKUP(A41,[1]TDSheet!$A:$H,8,0)</f>
        <v>0.25</v>
      </c>
      <c r="K41" s="3">
        <f>VLOOKUP(A41,[1]TDSheet!$A:$Y,25,0)*X41</f>
        <v>0</v>
      </c>
      <c r="M41" s="3">
        <f t="shared" si="3"/>
        <v>10.8</v>
      </c>
      <c r="N41" s="19"/>
      <c r="O41" s="19"/>
      <c r="Q41" s="3">
        <f t="shared" si="4"/>
        <v>19.074074074074073</v>
      </c>
      <c r="R41" s="3">
        <f t="shared" si="5"/>
        <v>19.074074074074073</v>
      </c>
      <c r="S41" s="3">
        <f>VLOOKUP(A41,[1]TDSheet!$A:$T,20,0)</f>
        <v>9.4</v>
      </c>
      <c r="T41" s="3">
        <f>VLOOKUP(A41,[1]TDSheet!$A:$U,21,0)</f>
        <v>7.2</v>
      </c>
      <c r="U41" s="3">
        <f>VLOOKUP(A41,[1]TDSheet!$A:$M,13,0)</f>
        <v>8.8000000000000007</v>
      </c>
      <c r="W41" s="3">
        <f t="shared" si="6"/>
        <v>0</v>
      </c>
      <c r="X41" s="20">
        <f>VLOOKUP(A41,[1]TDSheet!$A:$X,24,0)</f>
        <v>12</v>
      </c>
      <c r="Y41" s="21">
        <f t="shared" si="9"/>
        <v>0</v>
      </c>
      <c r="Z41" s="3">
        <f t="shared" si="7"/>
        <v>0</v>
      </c>
      <c r="AB41" s="3" t="str">
        <f>VLOOKUP(A41,[2]TDSheet!$A:$B,2,0)</f>
        <v>шт</v>
      </c>
    </row>
    <row r="42" spans="1:28" ht="11.1" customHeight="1" outlineLevel="2" x14ac:dyDescent="0.2">
      <c r="A42" s="7" t="s">
        <v>47</v>
      </c>
      <c r="B42" s="7" t="s">
        <v>17</v>
      </c>
      <c r="C42" s="7"/>
      <c r="D42" s="8"/>
      <c r="E42" s="8">
        <v>50.4</v>
      </c>
      <c r="F42" s="8">
        <v>3.6</v>
      </c>
      <c r="G42" s="8">
        <v>46.8</v>
      </c>
      <c r="H42" s="20">
        <v>1</v>
      </c>
      <c r="M42" s="3">
        <f t="shared" si="3"/>
        <v>0.72</v>
      </c>
      <c r="N42" s="19"/>
      <c r="O42" s="19"/>
      <c r="Q42" s="3">
        <f t="shared" si="4"/>
        <v>65</v>
      </c>
      <c r="R42" s="3">
        <f t="shared" si="5"/>
        <v>65</v>
      </c>
      <c r="S42" s="3">
        <v>0</v>
      </c>
      <c r="T42" s="3">
        <v>0</v>
      </c>
      <c r="U42" s="3">
        <v>0</v>
      </c>
      <c r="W42" s="3">
        <f t="shared" si="6"/>
        <v>0</v>
      </c>
      <c r="X42" s="20">
        <v>1.8</v>
      </c>
      <c r="Y42" s="21">
        <f t="shared" si="9"/>
        <v>0</v>
      </c>
      <c r="Z42" s="3">
        <f t="shared" si="7"/>
        <v>0</v>
      </c>
      <c r="AB42" s="3" t="str">
        <f>VLOOKUP(A42,[2]TDSheet!$A:$B,2,0)</f>
        <v>кг</v>
      </c>
    </row>
    <row r="43" spans="1:28" ht="11.1" customHeight="1" outlineLevel="2" x14ac:dyDescent="0.2">
      <c r="A43" s="22" t="s">
        <v>48</v>
      </c>
      <c r="B43" s="22" t="s">
        <v>17</v>
      </c>
      <c r="C43" s="22"/>
      <c r="D43" s="23">
        <v>126.6</v>
      </c>
      <c r="E43" s="23"/>
      <c r="F43" s="23">
        <v>43.2</v>
      </c>
      <c r="G43" s="23">
        <v>74.400000000000006</v>
      </c>
      <c r="H43" s="24">
        <v>0</v>
      </c>
      <c r="K43" s="3">
        <f>VLOOKUP(A43,[1]TDSheet!$A:$Y,25,0)*X43</f>
        <v>0</v>
      </c>
      <c r="M43" s="3">
        <f t="shared" si="3"/>
        <v>8.64</v>
      </c>
      <c r="N43" s="19"/>
      <c r="O43" s="19"/>
      <c r="Q43" s="3">
        <f t="shared" si="4"/>
        <v>8.6111111111111107</v>
      </c>
      <c r="R43" s="3">
        <f t="shared" si="5"/>
        <v>8.6111111111111107</v>
      </c>
      <c r="S43" s="3">
        <f>VLOOKUP(A43,[1]TDSheet!$A:$T,20,0)</f>
        <v>0</v>
      </c>
      <c r="T43" s="3">
        <f>VLOOKUP(A43,[1]TDSheet!$A:$U,21,0)</f>
        <v>8.2799999999999994</v>
      </c>
      <c r="U43" s="3">
        <f>VLOOKUP(A43,[1]TDSheet!$A:$M,13,0)</f>
        <v>8.52</v>
      </c>
      <c r="W43" s="3">
        <f t="shared" si="6"/>
        <v>0</v>
      </c>
      <c r="X43" s="20">
        <v>0</v>
      </c>
      <c r="Y43" s="21">
        <v>0</v>
      </c>
      <c r="Z43" s="3">
        <f t="shared" si="7"/>
        <v>0</v>
      </c>
      <c r="AB43" s="3" t="str">
        <f>VLOOKUP(A43,[2]TDSheet!$A:$B,2,0)</f>
        <v>кг</v>
      </c>
    </row>
    <row r="44" spans="1:28" ht="11.1" customHeight="1" outlineLevel="2" x14ac:dyDescent="0.2">
      <c r="A44" s="7" t="s">
        <v>49</v>
      </c>
      <c r="B44" s="7" t="s">
        <v>9</v>
      </c>
      <c r="C44" s="7"/>
      <c r="D44" s="8">
        <v>84</v>
      </c>
      <c r="E44" s="8">
        <v>198</v>
      </c>
      <c r="F44" s="8">
        <v>67</v>
      </c>
      <c r="G44" s="8">
        <v>204</v>
      </c>
      <c r="H44" s="20">
        <f>VLOOKUP(A44,[1]TDSheet!$A:$H,8,0)</f>
        <v>0.2</v>
      </c>
      <c r="K44" s="3">
        <f>VLOOKUP(A44,[1]TDSheet!$A:$Y,25,0)*X44</f>
        <v>0</v>
      </c>
      <c r="M44" s="3">
        <f t="shared" si="3"/>
        <v>13.4</v>
      </c>
      <c r="N44" s="19">
        <f t="shared" ref="N44:N45" si="14">19*M44-K44-G44</f>
        <v>50.599999999999994</v>
      </c>
      <c r="O44" s="19"/>
      <c r="Q44" s="3">
        <f t="shared" si="4"/>
        <v>19</v>
      </c>
      <c r="R44" s="3">
        <f t="shared" si="5"/>
        <v>15.223880597014926</v>
      </c>
      <c r="S44" s="3">
        <f>VLOOKUP(A44,[1]TDSheet!$A:$T,20,0)</f>
        <v>8.4</v>
      </c>
      <c r="T44" s="3">
        <f>VLOOKUP(A44,[1]TDSheet!$A:$U,21,0)</f>
        <v>13.2</v>
      </c>
      <c r="U44" s="3">
        <f>VLOOKUP(A44,[1]TDSheet!$A:$M,13,0)</f>
        <v>8</v>
      </c>
      <c r="W44" s="3">
        <f t="shared" si="6"/>
        <v>10.119999999999999</v>
      </c>
      <c r="X44" s="20">
        <f>VLOOKUP(A44,[1]TDSheet!$A:$X,24,0)</f>
        <v>6</v>
      </c>
      <c r="Y44" s="21">
        <v>8</v>
      </c>
      <c r="Z44" s="3">
        <f t="shared" si="7"/>
        <v>9.6000000000000014</v>
      </c>
      <c r="AB44" s="3" t="str">
        <f>VLOOKUP(A44,[2]TDSheet!$A:$B,2,0)</f>
        <v>шт</v>
      </c>
    </row>
    <row r="45" spans="1:28" ht="11.1" customHeight="1" outlineLevel="2" x14ac:dyDescent="0.2">
      <c r="A45" s="7" t="s">
        <v>50</v>
      </c>
      <c r="B45" s="7" t="s">
        <v>9</v>
      </c>
      <c r="C45" s="7"/>
      <c r="D45" s="8">
        <v>102</v>
      </c>
      <c r="E45" s="8">
        <v>150</v>
      </c>
      <c r="F45" s="8">
        <v>55</v>
      </c>
      <c r="G45" s="8">
        <v>189</v>
      </c>
      <c r="H45" s="20">
        <f>VLOOKUP(A45,[1]TDSheet!$A:$H,8,0)</f>
        <v>0.2</v>
      </c>
      <c r="K45" s="3">
        <f>VLOOKUP(A45,[1]TDSheet!$A:$Y,25,0)*X45</f>
        <v>0</v>
      </c>
      <c r="M45" s="3">
        <f t="shared" si="3"/>
        <v>11</v>
      </c>
      <c r="N45" s="19">
        <f t="shared" si="14"/>
        <v>20</v>
      </c>
      <c r="O45" s="19"/>
      <c r="Q45" s="3">
        <f t="shared" si="4"/>
        <v>19</v>
      </c>
      <c r="R45" s="3">
        <f t="shared" si="5"/>
        <v>17.181818181818183</v>
      </c>
      <c r="S45" s="3">
        <f>VLOOKUP(A45,[1]TDSheet!$A:$T,20,0)</f>
        <v>9.1999999999999993</v>
      </c>
      <c r="T45" s="3">
        <f>VLOOKUP(A45,[1]TDSheet!$A:$U,21,0)</f>
        <v>13</v>
      </c>
      <c r="U45" s="3">
        <f>VLOOKUP(A45,[1]TDSheet!$A:$M,13,0)</f>
        <v>6.4</v>
      </c>
      <c r="W45" s="3">
        <f t="shared" si="6"/>
        <v>4</v>
      </c>
      <c r="X45" s="20">
        <f>VLOOKUP(A45,[1]TDSheet!$A:$X,24,0)</f>
        <v>6</v>
      </c>
      <c r="Y45" s="21">
        <v>3</v>
      </c>
      <c r="Z45" s="3">
        <f t="shared" si="7"/>
        <v>3.6</v>
      </c>
      <c r="AB45" s="3" t="str">
        <f>VLOOKUP(A45,[2]TDSheet!$A:$B,2,0)</f>
        <v>шт</v>
      </c>
    </row>
    <row r="46" spans="1:28" ht="11.1" customHeight="1" outlineLevel="2" x14ac:dyDescent="0.2">
      <c r="A46" s="7" t="s">
        <v>51</v>
      </c>
      <c r="B46" s="7" t="s">
        <v>9</v>
      </c>
      <c r="C46" s="29" t="str">
        <f>VLOOKUP(A46,[1]TDSheet!$A:$C,3,0)</f>
        <v>Нояб</v>
      </c>
      <c r="D46" s="8">
        <v>195</v>
      </c>
      <c r="E46" s="8">
        <v>72</v>
      </c>
      <c r="F46" s="8">
        <v>151</v>
      </c>
      <c r="G46" s="8">
        <v>109</v>
      </c>
      <c r="H46" s="20">
        <f>VLOOKUP(A46,[1]TDSheet!$A:$H,8,0)</f>
        <v>0.25</v>
      </c>
      <c r="K46" s="3">
        <f>VLOOKUP(A46,[1]TDSheet!$A:$Y,25,0)*X46</f>
        <v>60</v>
      </c>
      <c r="M46" s="3">
        <f t="shared" si="3"/>
        <v>30.2</v>
      </c>
      <c r="N46" s="19">
        <f>15*M46-K46-G46</f>
        <v>284</v>
      </c>
      <c r="O46" s="19"/>
      <c r="Q46" s="3">
        <f t="shared" si="4"/>
        <v>15</v>
      </c>
      <c r="R46" s="3">
        <f t="shared" si="5"/>
        <v>5.5960264900662251</v>
      </c>
      <c r="S46" s="3">
        <f>VLOOKUP(A46,[1]TDSheet!$A:$T,20,0)</f>
        <v>0</v>
      </c>
      <c r="T46" s="3">
        <f>VLOOKUP(A46,[1]TDSheet!$A:$U,21,0)</f>
        <v>16.8</v>
      </c>
      <c r="U46" s="3">
        <f>VLOOKUP(A46,[1]TDSheet!$A:$M,13,0)</f>
        <v>17.8</v>
      </c>
      <c r="W46" s="3">
        <f t="shared" si="6"/>
        <v>71</v>
      </c>
      <c r="X46" s="20">
        <f>VLOOKUP(A46,[1]TDSheet!$A:$X,24,0)</f>
        <v>12</v>
      </c>
      <c r="Y46" s="21">
        <v>24</v>
      </c>
      <c r="Z46" s="3">
        <f t="shared" si="7"/>
        <v>72</v>
      </c>
      <c r="AB46" s="3" t="str">
        <f>VLOOKUP(A46,[2]TDSheet!$A:$B,2,0)</f>
        <v>шт</v>
      </c>
    </row>
    <row r="47" spans="1:28" ht="11.1" customHeight="1" outlineLevel="2" x14ac:dyDescent="0.2">
      <c r="A47" s="7" t="s">
        <v>52</v>
      </c>
      <c r="B47" s="7" t="s">
        <v>9</v>
      </c>
      <c r="C47" s="29" t="str">
        <f>VLOOKUP(A47,[1]TDSheet!$A:$C,3,0)</f>
        <v>Нояб</v>
      </c>
      <c r="D47" s="8">
        <v>207</v>
      </c>
      <c r="E47" s="8">
        <v>24</v>
      </c>
      <c r="F47" s="8">
        <v>126</v>
      </c>
      <c r="G47" s="8">
        <v>96</v>
      </c>
      <c r="H47" s="20">
        <f>VLOOKUP(A47,[1]TDSheet!$A:$H,8,0)</f>
        <v>0.25</v>
      </c>
      <c r="K47" s="3">
        <f>VLOOKUP(A47,[1]TDSheet!$A:$Y,25,0)*X47</f>
        <v>96</v>
      </c>
      <c r="M47" s="3">
        <f t="shared" si="3"/>
        <v>25.2</v>
      </c>
      <c r="N47" s="19">
        <f>18*M47-K47-G47</f>
        <v>261.59999999999997</v>
      </c>
      <c r="O47" s="19"/>
      <c r="Q47" s="3">
        <f t="shared" si="4"/>
        <v>18</v>
      </c>
      <c r="R47" s="3">
        <f t="shared" si="5"/>
        <v>7.6190476190476195</v>
      </c>
      <c r="S47" s="3">
        <f>VLOOKUP(A47,[1]TDSheet!$A:$T,20,0)</f>
        <v>0</v>
      </c>
      <c r="T47" s="3">
        <f>VLOOKUP(A47,[1]TDSheet!$A:$U,21,0)</f>
        <v>15</v>
      </c>
      <c r="U47" s="3">
        <f>VLOOKUP(A47,[1]TDSheet!$A:$M,13,0)</f>
        <v>17.600000000000001</v>
      </c>
      <c r="W47" s="3">
        <f t="shared" si="6"/>
        <v>65.399999999999991</v>
      </c>
      <c r="X47" s="20">
        <f>VLOOKUP(A47,[1]TDSheet!$A:$X,24,0)</f>
        <v>12</v>
      </c>
      <c r="Y47" s="21">
        <v>22</v>
      </c>
      <c r="Z47" s="3">
        <f t="shared" si="7"/>
        <v>66</v>
      </c>
      <c r="AB47" s="3" t="str">
        <f>VLOOKUP(A47,[2]TDSheet!$A:$B,2,0)</f>
        <v>шт</v>
      </c>
    </row>
    <row r="48" spans="1:28" ht="11.1" customHeight="1" outlineLevel="2" x14ac:dyDescent="0.2">
      <c r="A48" s="7" t="s">
        <v>53</v>
      </c>
      <c r="B48" s="7" t="s">
        <v>17</v>
      </c>
      <c r="C48" s="7"/>
      <c r="D48" s="8"/>
      <c r="E48" s="8">
        <v>800</v>
      </c>
      <c r="F48" s="26">
        <f>125+F50</f>
        <v>135</v>
      </c>
      <c r="G48" s="26">
        <f>675+G50</f>
        <v>640</v>
      </c>
      <c r="H48" s="20">
        <v>1</v>
      </c>
      <c r="M48" s="3">
        <f t="shared" si="3"/>
        <v>27</v>
      </c>
      <c r="N48" s="19"/>
      <c r="O48" s="19"/>
      <c r="Q48" s="3">
        <f t="shared" si="4"/>
        <v>23.703703703703702</v>
      </c>
      <c r="R48" s="3">
        <f t="shared" si="5"/>
        <v>23.703703703703702</v>
      </c>
      <c r="S48" s="3">
        <v>0</v>
      </c>
      <c r="T48" s="3">
        <v>0</v>
      </c>
      <c r="U48" s="3">
        <v>0</v>
      </c>
      <c r="W48" s="3">
        <f t="shared" si="6"/>
        <v>0</v>
      </c>
      <c r="X48" s="20">
        <v>5</v>
      </c>
      <c r="Y48" s="21">
        <f t="shared" si="9"/>
        <v>0</v>
      </c>
      <c r="Z48" s="3">
        <f t="shared" si="7"/>
        <v>0</v>
      </c>
      <c r="AB48" s="3" t="str">
        <f>VLOOKUP(A48,[2]TDSheet!$A:$B,2,0)</f>
        <v>кг</v>
      </c>
    </row>
    <row r="49" spans="1:28" ht="11.1" customHeight="1" outlineLevel="2" x14ac:dyDescent="0.2">
      <c r="A49" s="7" t="s">
        <v>76</v>
      </c>
      <c r="B49" s="7" t="s">
        <v>17</v>
      </c>
      <c r="C49" s="7"/>
      <c r="D49" s="8"/>
      <c r="E49" s="8"/>
      <c r="F49" s="8"/>
      <c r="G49" s="8"/>
      <c r="H49" s="20">
        <f>VLOOKUP(A49,[1]TDSheet!$A:$H,8,0)</f>
        <v>1</v>
      </c>
      <c r="K49" s="3">
        <f>VLOOKUP(A49,[1]TDSheet!$A:$Y,25,0)*X49</f>
        <v>199.8</v>
      </c>
      <c r="M49" s="3">
        <f t="shared" si="3"/>
        <v>0</v>
      </c>
      <c r="N49" s="30">
        <v>200</v>
      </c>
      <c r="O49" s="19">
        <v>300</v>
      </c>
      <c r="P49" s="3" t="s">
        <v>78</v>
      </c>
      <c r="Q49" s="3" t="e">
        <f t="shared" si="4"/>
        <v>#DIV/0!</v>
      </c>
      <c r="R49" s="3" t="e">
        <f t="shared" si="5"/>
        <v>#DIV/0!</v>
      </c>
      <c r="S49" s="3">
        <f>VLOOKUP(A49,[1]TDSheet!$A:$T,20,0)</f>
        <v>0</v>
      </c>
      <c r="T49" s="3">
        <f>VLOOKUP(A49,[1]TDSheet!$A:$U,21,0)</f>
        <v>0</v>
      </c>
      <c r="U49" s="3">
        <f>VLOOKUP(A49,[1]TDSheet!$A:$M,13,0)</f>
        <v>0</v>
      </c>
      <c r="W49" s="3">
        <f t="shared" si="6"/>
        <v>200</v>
      </c>
      <c r="X49" s="20">
        <f>VLOOKUP(A49,[1]TDSheet!$A:$X,24,0)</f>
        <v>2.7</v>
      </c>
      <c r="Y49" s="21">
        <v>74</v>
      </c>
      <c r="Z49" s="3">
        <f t="shared" si="7"/>
        <v>199.8</v>
      </c>
      <c r="AB49" s="3" t="str">
        <f>VLOOKUP(A49,[2]TDSheet!$A:$B,2,0)</f>
        <v>кг</v>
      </c>
    </row>
    <row r="50" spans="1:28" ht="11.1" customHeight="1" outlineLevel="2" x14ac:dyDescent="0.2">
      <c r="A50" s="25" t="s">
        <v>54</v>
      </c>
      <c r="B50" s="22" t="s">
        <v>17</v>
      </c>
      <c r="C50" s="22"/>
      <c r="D50" s="23">
        <v>-25</v>
      </c>
      <c r="E50" s="23"/>
      <c r="F50" s="26">
        <v>10</v>
      </c>
      <c r="G50" s="26">
        <v>-35</v>
      </c>
      <c r="H50" s="24">
        <v>0</v>
      </c>
      <c r="K50" s="3">
        <f>VLOOKUP(A50,[1]TDSheet!$A:$Y,25,0)*X50</f>
        <v>0</v>
      </c>
      <c r="M50" s="3">
        <f t="shared" si="3"/>
        <v>2</v>
      </c>
      <c r="N50" s="19"/>
      <c r="O50" s="19"/>
      <c r="Q50" s="3">
        <f t="shared" si="4"/>
        <v>-17.5</v>
      </c>
      <c r="R50" s="3">
        <f t="shared" si="5"/>
        <v>-17.5</v>
      </c>
      <c r="S50" s="3">
        <f>VLOOKUP(A50,[1]TDSheet!$A:$T,20,0)</f>
        <v>0</v>
      </c>
      <c r="T50" s="3">
        <f>VLOOKUP(A50,[1]TDSheet!$A:$U,21,0)</f>
        <v>0</v>
      </c>
      <c r="U50" s="3">
        <f>VLOOKUP(A50,[1]TDSheet!$A:$M,13,0)</f>
        <v>15</v>
      </c>
      <c r="W50" s="3">
        <f t="shared" si="6"/>
        <v>0</v>
      </c>
      <c r="X50" s="20">
        <v>0</v>
      </c>
      <c r="Y50" s="21">
        <v>0</v>
      </c>
      <c r="Z50" s="3">
        <f t="shared" si="7"/>
        <v>0</v>
      </c>
      <c r="AB50" s="3" t="str">
        <f>VLOOKUP(A50,[2]TDSheet!$A:$B,2,0)</f>
        <v>кг</v>
      </c>
    </row>
    <row r="51" spans="1:28" ht="11.1" customHeight="1" outlineLevel="2" x14ac:dyDescent="0.2">
      <c r="A51" s="7" t="s">
        <v>55</v>
      </c>
      <c r="B51" s="7" t="s">
        <v>9</v>
      </c>
      <c r="C51" s="7"/>
      <c r="D51" s="8">
        <v>473</v>
      </c>
      <c r="E51" s="8"/>
      <c r="F51" s="8">
        <v>302</v>
      </c>
      <c r="G51" s="8">
        <v>2</v>
      </c>
      <c r="H51" s="20">
        <f>VLOOKUP(A51,[1]TDSheet!$A:$H,8,0)</f>
        <v>0.14000000000000001</v>
      </c>
      <c r="K51" s="3">
        <f>VLOOKUP(A51,[1]TDSheet!$A:$Y,25,0)*X51</f>
        <v>726</v>
      </c>
      <c r="M51" s="3">
        <f t="shared" si="3"/>
        <v>60.4</v>
      </c>
      <c r="N51" s="19">
        <f>19*M51-K51-G51</f>
        <v>419.59999999999991</v>
      </c>
      <c r="O51" s="19"/>
      <c r="Q51" s="3">
        <f t="shared" si="4"/>
        <v>19</v>
      </c>
      <c r="R51" s="3">
        <f t="shared" si="5"/>
        <v>12.052980132450331</v>
      </c>
      <c r="S51" s="3">
        <f>VLOOKUP(A51,[1]TDSheet!$A:$T,20,0)</f>
        <v>35.4</v>
      </c>
      <c r="T51" s="3">
        <f>VLOOKUP(A51,[1]TDSheet!$A:$U,21,0)</f>
        <v>0</v>
      </c>
      <c r="U51" s="3">
        <f>VLOOKUP(A51,[1]TDSheet!$A:$M,13,0)</f>
        <v>57</v>
      </c>
      <c r="W51" s="3">
        <f t="shared" si="6"/>
        <v>58.743999999999993</v>
      </c>
      <c r="X51" s="20">
        <f>VLOOKUP(A51,[1]TDSheet!$A:$X,24,0)</f>
        <v>22</v>
      </c>
      <c r="Y51" s="21">
        <v>19</v>
      </c>
      <c r="Z51" s="3">
        <f t="shared" si="7"/>
        <v>58.52</v>
      </c>
      <c r="AB51" s="3" t="str">
        <f>VLOOKUP(A51,[2]TDSheet!$A:$B,2,0)</f>
        <v>шт</v>
      </c>
    </row>
    <row r="52" spans="1:28" ht="11.1" customHeight="1" outlineLevel="2" x14ac:dyDescent="0.2">
      <c r="A52" s="27" t="s">
        <v>8</v>
      </c>
      <c r="B52" s="7" t="s">
        <v>9</v>
      </c>
      <c r="C52" s="7"/>
      <c r="D52" s="8">
        <v>-50</v>
      </c>
      <c r="E52" s="8"/>
      <c r="F52" s="26">
        <v>49</v>
      </c>
      <c r="G52" s="26">
        <v>-99</v>
      </c>
      <c r="H52" s="20">
        <f>VLOOKUP(A52,[1]TDSheet!$A:$H,8,0)</f>
        <v>0</v>
      </c>
      <c r="K52" s="3">
        <f>VLOOKUP(A52,[1]TDSheet!$A:$Y,25,0)*X52</f>
        <v>0</v>
      </c>
      <c r="M52" s="3">
        <f t="shared" si="3"/>
        <v>9.8000000000000007</v>
      </c>
      <c r="N52" s="19"/>
      <c r="O52" s="19"/>
      <c r="Q52" s="3">
        <f t="shared" si="4"/>
        <v>-10.102040816326531</v>
      </c>
      <c r="R52" s="3">
        <f t="shared" si="5"/>
        <v>-10.102040816326531</v>
      </c>
      <c r="S52" s="3">
        <f>VLOOKUP(A52,[1]TDSheet!$A:$T,20,0)</f>
        <v>3</v>
      </c>
      <c r="T52" s="3">
        <f>VLOOKUP(A52,[1]TDSheet!$A:$U,21,0)</f>
        <v>3.2</v>
      </c>
      <c r="U52" s="3">
        <f>VLOOKUP(A52,[1]TDSheet!$A:$M,13,0)</f>
        <v>0</v>
      </c>
      <c r="W52" s="3">
        <f t="shared" si="6"/>
        <v>0</v>
      </c>
      <c r="X52" s="20">
        <f>VLOOKUP(A52,[1]TDSheet!$A:$X,24,0)</f>
        <v>0</v>
      </c>
      <c r="Y52" s="21">
        <v>0</v>
      </c>
      <c r="Z52" s="3">
        <f t="shared" si="7"/>
        <v>0</v>
      </c>
      <c r="AB52" s="3" t="str">
        <f>VLOOKUP(A52,[2]TDSheet!$A:$B,2,0)</f>
        <v>шт</v>
      </c>
    </row>
    <row r="53" spans="1:28" ht="11.1" customHeight="1" outlineLevel="2" x14ac:dyDescent="0.2">
      <c r="A53" s="27" t="s">
        <v>10</v>
      </c>
      <c r="B53" s="7" t="s">
        <v>9</v>
      </c>
      <c r="C53" s="7"/>
      <c r="D53" s="8">
        <v>-61</v>
      </c>
      <c r="E53" s="8"/>
      <c r="F53" s="26">
        <v>46</v>
      </c>
      <c r="G53" s="26">
        <v>-107</v>
      </c>
      <c r="H53" s="20">
        <f>VLOOKUP(A53,[1]TDSheet!$A:$H,8,0)</f>
        <v>0</v>
      </c>
      <c r="K53" s="3">
        <f>VLOOKUP(A53,[1]TDSheet!$A:$Y,25,0)*X53</f>
        <v>0</v>
      </c>
      <c r="M53" s="3">
        <f t="shared" si="3"/>
        <v>9.1999999999999993</v>
      </c>
      <c r="N53" s="19"/>
      <c r="O53" s="19"/>
      <c r="Q53" s="3">
        <f t="shared" si="4"/>
        <v>-11.630434782608697</v>
      </c>
      <c r="R53" s="3">
        <f t="shared" si="5"/>
        <v>-11.630434782608697</v>
      </c>
      <c r="S53" s="3">
        <f>VLOOKUP(A53,[1]TDSheet!$A:$T,20,0)</f>
        <v>7.6</v>
      </c>
      <c r="T53" s="3">
        <f>VLOOKUP(A53,[1]TDSheet!$A:$U,21,0)</f>
        <v>1.8</v>
      </c>
      <c r="U53" s="3">
        <f>VLOOKUP(A53,[1]TDSheet!$A:$M,13,0)</f>
        <v>0.4</v>
      </c>
      <c r="W53" s="3">
        <f t="shared" si="6"/>
        <v>0</v>
      </c>
      <c r="X53" s="20">
        <f>VLOOKUP(A53,[1]TDSheet!$A:$X,24,0)</f>
        <v>0</v>
      </c>
      <c r="Y53" s="21">
        <v>0</v>
      </c>
      <c r="Z53" s="3">
        <f t="shared" si="7"/>
        <v>0</v>
      </c>
      <c r="AB53" s="3" t="str">
        <f>VLOOKUP(A53,[2]TDSheet!$A:$B,2,0)</f>
        <v>шт</v>
      </c>
    </row>
    <row r="54" spans="1:28" ht="11.45" customHeight="1" x14ac:dyDescent="0.2">
      <c r="A54" s="31" t="s">
        <v>80</v>
      </c>
      <c r="B54" s="31" t="s">
        <v>17</v>
      </c>
      <c r="C54" s="31"/>
      <c r="D54" s="31"/>
      <c r="E54" s="31"/>
      <c r="F54" s="31"/>
      <c r="G54" s="31"/>
      <c r="H54" s="32">
        <v>1</v>
      </c>
      <c r="I54" s="33"/>
      <c r="J54" s="33"/>
      <c r="K54" s="33"/>
      <c r="L54" s="33"/>
      <c r="M54" s="33"/>
      <c r="N54" s="30">
        <v>500</v>
      </c>
      <c r="O54" s="33">
        <v>1000</v>
      </c>
      <c r="P54" s="33" t="s">
        <v>79</v>
      </c>
      <c r="W54" s="3">
        <f t="shared" si="6"/>
        <v>500</v>
      </c>
      <c r="X54" s="20">
        <v>3.7</v>
      </c>
      <c r="Y54" s="21">
        <v>135</v>
      </c>
      <c r="Z54" s="3">
        <f t="shared" si="7"/>
        <v>499.5</v>
      </c>
      <c r="AB54" s="3" t="e">
        <f>VLOOKUP(A54,[2]TDSheet!$A:$B,2,0)</f>
        <v>#N/A</v>
      </c>
    </row>
  </sheetData>
  <autoFilter ref="A3:Z53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2023-11-24T06:59:32Z</dcterms:modified>
</cp:coreProperties>
</file>