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11,23 филиалы КИ\"/>
    </mc:Choice>
  </mc:AlternateContent>
  <xr:revisionPtr revIDLastSave="0" documentId="13_ncr:1_{CF769DC4-4F69-4897-A7F3-9AB8F335F99F}" xr6:coauthVersionLast="45" xr6:coauthVersionMax="45" xr10:uidLastSave="{00000000-0000-0000-0000-000000000000}"/>
  <bookViews>
    <workbookView xWindow="-120" yWindow="-120" windowWidth="29040" windowHeight="15840" tabRatio="411" xr2:uid="{00000000-000D-0000-FFFF-FFFF00000000}"/>
  </bookViews>
  <sheets>
    <sheet name="TDSheet" sheetId="1" r:id="rId1"/>
    <sheet name="Ростов" sheetId="3" r:id="rId2"/>
  </sheets>
  <externalReferences>
    <externalReference r:id="rId3"/>
    <externalReference r:id="rId4"/>
    <externalReference r:id="rId5"/>
  </externalReferences>
  <definedNames>
    <definedName name="_xlnm._FilterDatabase" localSheetId="0" hidden="1">TDSheet!$A$3:$AB$110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V7" i="1" s="1"/>
  <c r="Q8" i="1"/>
  <c r="V8" i="1" s="1"/>
  <c r="Q9" i="1"/>
  <c r="Q10" i="1"/>
  <c r="V10" i="1" s="1"/>
  <c r="Q11" i="1"/>
  <c r="Q12" i="1"/>
  <c r="V12" i="1" s="1"/>
  <c r="Q13" i="1"/>
  <c r="V13" i="1" s="1"/>
  <c r="Q14" i="1"/>
  <c r="V14" i="1" s="1"/>
  <c r="Q15" i="1"/>
  <c r="Q16" i="1"/>
  <c r="V16" i="1" s="1"/>
  <c r="Q17" i="1"/>
  <c r="Q18" i="1"/>
  <c r="V18" i="1" s="1"/>
  <c r="Q19" i="1"/>
  <c r="Q20" i="1"/>
  <c r="V20" i="1" s="1"/>
  <c r="Q21" i="1"/>
  <c r="Q22" i="1"/>
  <c r="V22" i="1" s="1"/>
  <c r="Q23" i="1"/>
  <c r="Q24" i="1"/>
  <c r="V24" i="1" s="1"/>
  <c r="Q25" i="1"/>
  <c r="Q26" i="1"/>
  <c r="V26" i="1" s="1"/>
  <c r="Q27" i="1"/>
  <c r="Q28" i="1"/>
  <c r="V28" i="1" s="1"/>
  <c r="Q29" i="1"/>
  <c r="Q30" i="1"/>
  <c r="V30" i="1" s="1"/>
  <c r="Q31" i="1"/>
  <c r="Q32" i="1"/>
  <c r="V32" i="1" s="1"/>
  <c r="Q33" i="1"/>
  <c r="Q34" i="1"/>
  <c r="V34" i="1" s="1"/>
  <c r="Q35" i="1"/>
  <c r="Q36" i="1"/>
  <c r="V36" i="1" s="1"/>
  <c r="Q37" i="1"/>
  <c r="Q38" i="1"/>
  <c r="V38" i="1" s="1"/>
  <c r="Q39" i="1"/>
  <c r="V39" i="1" s="1"/>
  <c r="Q40" i="1"/>
  <c r="V40" i="1" s="1"/>
  <c r="Q41" i="1"/>
  <c r="V41" i="1" s="1"/>
  <c r="Q42" i="1"/>
  <c r="V42" i="1" s="1"/>
  <c r="Q43" i="1"/>
  <c r="V43" i="1" s="1"/>
  <c r="Q44" i="1"/>
  <c r="V44" i="1" s="1"/>
  <c r="Q45" i="1"/>
  <c r="Q46" i="1"/>
  <c r="V46" i="1" s="1"/>
  <c r="Q47" i="1"/>
  <c r="Q48" i="1"/>
  <c r="V48" i="1" s="1"/>
  <c r="Q49" i="1"/>
  <c r="Q50" i="1"/>
  <c r="V50" i="1" s="1"/>
  <c r="Q51" i="1"/>
  <c r="Q52" i="1"/>
  <c r="V52" i="1" s="1"/>
  <c r="Q53" i="1"/>
  <c r="Q54" i="1"/>
  <c r="V54" i="1" s="1"/>
  <c r="Q55" i="1"/>
  <c r="Q56" i="1"/>
  <c r="V56" i="1" s="1"/>
  <c r="Q57" i="1"/>
  <c r="Q58" i="1"/>
  <c r="V58" i="1" s="1"/>
  <c r="Q59" i="1"/>
  <c r="Q60" i="1"/>
  <c r="V60" i="1" s="1"/>
  <c r="Q61" i="1"/>
  <c r="Q62" i="1"/>
  <c r="V62" i="1" s="1"/>
  <c r="Q63" i="1"/>
  <c r="Q64" i="1"/>
  <c r="V64" i="1" s="1"/>
  <c r="Q65" i="1"/>
  <c r="Q66" i="1"/>
  <c r="V66" i="1" s="1"/>
  <c r="Q67" i="1"/>
  <c r="Q68" i="1"/>
  <c r="V68" i="1" s="1"/>
  <c r="Q69" i="1"/>
  <c r="Q70" i="1"/>
  <c r="V70" i="1" s="1"/>
  <c r="Q71" i="1"/>
  <c r="Q72" i="1"/>
  <c r="V72" i="1" s="1"/>
  <c r="Q73" i="1"/>
  <c r="Q74" i="1"/>
  <c r="V74" i="1" s="1"/>
  <c r="Q75" i="1"/>
  <c r="Q76" i="1"/>
  <c r="V76" i="1" s="1"/>
  <c r="Q77" i="1"/>
  <c r="Q78" i="1"/>
  <c r="V78" i="1" s="1"/>
  <c r="Q79" i="1"/>
  <c r="Q80" i="1"/>
  <c r="V80" i="1" s="1"/>
  <c r="Q81" i="1"/>
  <c r="Q82" i="1"/>
  <c r="V82" i="1" s="1"/>
  <c r="Q83" i="1"/>
  <c r="Q84" i="1"/>
  <c r="V84" i="1" s="1"/>
  <c r="Q85" i="1"/>
  <c r="V85" i="1" s="1"/>
  <c r="Q86" i="1"/>
  <c r="V86" i="1" s="1"/>
  <c r="Q87" i="1"/>
  <c r="V87" i="1" s="1"/>
  <c r="Q88" i="1"/>
  <c r="V88" i="1" s="1"/>
  <c r="Q89" i="1"/>
  <c r="Q90" i="1"/>
  <c r="V90" i="1" s="1"/>
  <c r="Q91" i="1"/>
  <c r="Q92" i="1"/>
  <c r="V92" i="1" s="1"/>
  <c r="Q93" i="1"/>
  <c r="Q94" i="1"/>
  <c r="V94" i="1" s="1"/>
  <c r="Q95" i="1"/>
  <c r="Q96" i="1"/>
  <c r="V96" i="1" s="1"/>
  <c r="Q97" i="1"/>
  <c r="Q98" i="1"/>
  <c r="V98" i="1" s="1"/>
  <c r="Q99" i="1"/>
  <c r="Q100" i="1"/>
  <c r="V100" i="1" s="1"/>
  <c r="Q101" i="1"/>
  <c r="Q102" i="1"/>
  <c r="V102" i="1" s="1"/>
  <c r="Q103" i="1"/>
  <c r="Q104" i="1"/>
  <c r="V104" i="1" s="1"/>
  <c r="Q105" i="1"/>
  <c r="Q106" i="1"/>
  <c r="V106" i="1" s="1"/>
  <c r="Q107" i="1"/>
  <c r="Q108" i="1"/>
  <c r="V108" i="1" s="1"/>
  <c r="Q109" i="1"/>
  <c r="Q110" i="1"/>
  <c r="V110" i="1" s="1"/>
  <c r="Q6" i="1"/>
  <c r="V6" i="1" s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D6" i="1"/>
  <c r="AC6" i="1"/>
  <c r="V9" i="1"/>
  <c r="V11" i="1"/>
  <c r="V15" i="1"/>
  <c r="V17" i="1"/>
  <c r="V19" i="1"/>
  <c r="V21" i="1"/>
  <c r="V23" i="1"/>
  <c r="V25" i="1"/>
  <c r="V27" i="1"/>
  <c r="V29" i="1"/>
  <c r="V31" i="1"/>
  <c r="V33" i="1"/>
  <c r="V35" i="1"/>
  <c r="V37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9" i="1"/>
  <c r="V91" i="1"/>
  <c r="V93" i="1"/>
  <c r="V95" i="1"/>
  <c r="V97" i="1"/>
  <c r="V99" i="1"/>
  <c r="V101" i="1"/>
  <c r="V103" i="1"/>
  <c r="V105" i="1"/>
  <c r="V107" i="1"/>
  <c r="V109" i="1"/>
  <c r="AC5" i="1" l="1"/>
  <c r="AD5" i="1"/>
  <c r="AB9" i="1"/>
  <c r="AB21" i="1"/>
  <c r="AB25" i="1"/>
  <c r="AB26" i="1"/>
  <c r="AB36" i="1"/>
  <c r="AB38" i="1"/>
  <c r="AB42" i="1"/>
  <c r="AB45" i="1"/>
  <c r="AB56" i="1"/>
  <c r="AB70" i="1"/>
  <c r="AB96" i="1"/>
  <c r="AB97" i="1"/>
  <c r="AB101" i="1"/>
  <c r="AB102" i="1"/>
  <c r="AB103" i="1"/>
  <c r="AB104" i="1"/>
  <c r="G69" i="1"/>
  <c r="F69" i="1"/>
  <c r="G40" i="1"/>
  <c r="F40" i="1"/>
  <c r="G24" i="1"/>
  <c r="F24" i="1"/>
  <c r="K14" i="1" l="1"/>
  <c r="K26" i="1"/>
  <c r="K81" i="1"/>
  <c r="K96" i="1"/>
  <c r="K101" i="1"/>
  <c r="K103" i="1"/>
  <c r="K104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7" i="1"/>
  <c r="K97" i="1" s="1"/>
  <c r="J98" i="1"/>
  <c r="K98" i="1" s="1"/>
  <c r="J99" i="1"/>
  <c r="K99" i="1" s="1"/>
  <c r="J100" i="1"/>
  <c r="K100" i="1" s="1"/>
  <c r="J102" i="1"/>
  <c r="K102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6" i="1"/>
  <c r="K6" i="1" s="1"/>
  <c r="L7" i="1" l="1"/>
  <c r="P7" i="1" s="1"/>
  <c r="L8" i="1"/>
  <c r="P8" i="1" s="1"/>
  <c r="L9" i="1"/>
  <c r="P9" i="1" s="1"/>
  <c r="L10" i="1"/>
  <c r="P10" i="1" s="1"/>
  <c r="L12" i="1"/>
  <c r="P12" i="1" s="1"/>
  <c r="L13" i="1"/>
  <c r="P13" i="1" s="1"/>
  <c r="L14" i="1"/>
  <c r="P14" i="1" s="1"/>
  <c r="L16" i="1"/>
  <c r="P16" i="1" s="1"/>
  <c r="L21" i="1"/>
  <c r="P21" i="1" s="1"/>
  <c r="L25" i="1"/>
  <c r="P25" i="1" s="1"/>
  <c r="L26" i="1"/>
  <c r="P26" i="1" s="1"/>
  <c r="L32" i="1"/>
  <c r="P32" i="1" s="1"/>
  <c r="L33" i="1"/>
  <c r="P33" i="1" s="1"/>
  <c r="L34" i="1"/>
  <c r="P34" i="1" s="1"/>
  <c r="L35" i="1"/>
  <c r="P35" i="1" s="1"/>
  <c r="L36" i="1"/>
  <c r="P36" i="1" s="1"/>
  <c r="L37" i="1"/>
  <c r="P37" i="1" s="1"/>
  <c r="L38" i="1"/>
  <c r="P38" i="1" s="1"/>
  <c r="L39" i="1"/>
  <c r="P39" i="1" s="1"/>
  <c r="L40" i="1"/>
  <c r="P40" i="1" s="1"/>
  <c r="L41" i="1"/>
  <c r="P41" i="1" s="1"/>
  <c r="L42" i="1"/>
  <c r="P42" i="1" s="1"/>
  <c r="L43" i="1"/>
  <c r="P43" i="1" s="1"/>
  <c r="L44" i="1"/>
  <c r="P44" i="1" s="1"/>
  <c r="L45" i="1"/>
  <c r="P45" i="1" s="1"/>
  <c r="L46" i="1"/>
  <c r="P46" i="1" s="1"/>
  <c r="L47" i="1"/>
  <c r="P47" i="1" s="1"/>
  <c r="L48" i="1"/>
  <c r="P48" i="1" s="1"/>
  <c r="L49" i="1"/>
  <c r="P49" i="1" s="1"/>
  <c r="L51" i="1"/>
  <c r="P51" i="1" s="1"/>
  <c r="L52" i="1"/>
  <c r="P52" i="1" s="1"/>
  <c r="L53" i="1"/>
  <c r="P53" i="1" s="1"/>
  <c r="L54" i="1"/>
  <c r="P54" i="1" s="1"/>
  <c r="L55" i="1"/>
  <c r="P55" i="1" s="1"/>
  <c r="L56" i="1"/>
  <c r="P56" i="1" s="1"/>
  <c r="L57" i="1"/>
  <c r="P57" i="1" s="1"/>
  <c r="L58" i="1"/>
  <c r="P58" i="1" s="1"/>
  <c r="L59" i="1"/>
  <c r="P59" i="1" s="1"/>
  <c r="L60" i="1"/>
  <c r="P60" i="1" s="1"/>
  <c r="L61" i="1"/>
  <c r="P61" i="1" s="1"/>
  <c r="L62" i="1"/>
  <c r="P62" i="1" s="1"/>
  <c r="L63" i="1"/>
  <c r="P63" i="1" s="1"/>
  <c r="L64" i="1"/>
  <c r="P64" i="1" s="1"/>
  <c r="L66" i="1"/>
  <c r="P66" i="1" s="1"/>
  <c r="L67" i="1"/>
  <c r="P67" i="1" s="1"/>
  <c r="L68" i="1"/>
  <c r="P68" i="1" s="1"/>
  <c r="L69" i="1"/>
  <c r="P69" i="1" s="1"/>
  <c r="L70" i="1"/>
  <c r="P70" i="1" s="1"/>
  <c r="L71" i="1"/>
  <c r="P71" i="1" s="1"/>
  <c r="L72" i="1"/>
  <c r="P72" i="1" s="1"/>
  <c r="L73" i="1"/>
  <c r="P73" i="1" s="1"/>
  <c r="L80" i="1"/>
  <c r="P80" i="1" s="1"/>
  <c r="L81" i="1"/>
  <c r="P81" i="1" s="1"/>
  <c r="L82" i="1"/>
  <c r="P82" i="1" s="1"/>
  <c r="L83" i="1"/>
  <c r="P83" i="1" s="1"/>
  <c r="L84" i="1"/>
  <c r="P84" i="1" s="1"/>
  <c r="L85" i="1"/>
  <c r="P85" i="1" s="1"/>
  <c r="L86" i="1"/>
  <c r="P86" i="1" s="1"/>
  <c r="L87" i="1"/>
  <c r="P87" i="1" s="1"/>
  <c r="L88" i="1"/>
  <c r="P88" i="1" s="1"/>
  <c r="L93" i="1"/>
  <c r="P93" i="1" s="1"/>
  <c r="L94" i="1"/>
  <c r="P94" i="1" s="1"/>
  <c r="L95" i="1"/>
  <c r="P95" i="1" s="1"/>
  <c r="L96" i="1"/>
  <c r="P96" i="1" s="1"/>
  <c r="L97" i="1"/>
  <c r="P97" i="1" s="1"/>
  <c r="L98" i="1"/>
  <c r="P98" i="1" s="1"/>
  <c r="L99" i="1"/>
  <c r="P99" i="1" s="1"/>
  <c r="L100" i="1"/>
  <c r="P100" i="1" s="1"/>
  <c r="L101" i="1"/>
  <c r="P101" i="1" s="1"/>
  <c r="L102" i="1"/>
  <c r="P102" i="1" s="1"/>
  <c r="L103" i="1"/>
  <c r="P103" i="1" s="1"/>
  <c r="L104" i="1"/>
  <c r="P104" i="1" s="1"/>
  <c r="L105" i="1"/>
  <c r="P105" i="1" s="1"/>
  <c r="L106" i="1"/>
  <c r="P106" i="1" s="1"/>
  <c r="L107" i="1"/>
  <c r="P107" i="1" s="1"/>
  <c r="L108" i="1"/>
  <c r="P108" i="1" s="1"/>
  <c r="L109" i="1"/>
  <c r="P109" i="1" s="1"/>
  <c r="L110" i="1"/>
  <c r="P110" i="1" s="1"/>
  <c r="L6" i="1"/>
  <c r="P6" i="1" s="1"/>
  <c r="M11" i="1"/>
  <c r="L11" i="1" s="1"/>
  <c r="P11" i="1" s="1"/>
  <c r="M15" i="1"/>
  <c r="M17" i="1"/>
  <c r="L17" i="1" s="1"/>
  <c r="P17" i="1" s="1"/>
  <c r="M18" i="1"/>
  <c r="L18" i="1" s="1"/>
  <c r="P18" i="1" s="1"/>
  <c r="M19" i="1"/>
  <c r="L19" i="1" s="1"/>
  <c r="P19" i="1" s="1"/>
  <c r="M20" i="1"/>
  <c r="L20" i="1" s="1"/>
  <c r="P20" i="1" s="1"/>
  <c r="M22" i="1"/>
  <c r="L22" i="1" s="1"/>
  <c r="P22" i="1" s="1"/>
  <c r="M23" i="1"/>
  <c r="L23" i="1" s="1"/>
  <c r="P23" i="1" s="1"/>
  <c r="M24" i="1"/>
  <c r="L24" i="1" s="1"/>
  <c r="P24" i="1" s="1"/>
  <c r="M27" i="1"/>
  <c r="L27" i="1" s="1"/>
  <c r="P27" i="1" s="1"/>
  <c r="M28" i="1"/>
  <c r="L28" i="1" s="1"/>
  <c r="P28" i="1" s="1"/>
  <c r="M29" i="1"/>
  <c r="L29" i="1" s="1"/>
  <c r="P29" i="1" s="1"/>
  <c r="M30" i="1"/>
  <c r="L30" i="1" s="1"/>
  <c r="P30" i="1" s="1"/>
  <c r="M31" i="1"/>
  <c r="L31" i="1" s="1"/>
  <c r="P31" i="1" s="1"/>
  <c r="M50" i="1"/>
  <c r="L50" i="1" s="1"/>
  <c r="P50" i="1" s="1"/>
  <c r="M65" i="1"/>
  <c r="L65" i="1" s="1"/>
  <c r="P65" i="1" s="1"/>
  <c r="M74" i="1"/>
  <c r="L74" i="1" s="1"/>
  <c r="P74" i="1" s="1"/>
  <c r="M75" i="1"/>
  <c r="L75" i="1" s="1"/>
  <c r="P75" i="1" s="1"/>
  <c r="M76" i="1"/>
  <c r="L76" i="1" s="1"/>
  <c r="P76" i="1" s="1"/>
  <c r="M77" i="1"/>
  <c r="L77" i="1" s="1"/>
  <c r="P77" i="1" s="1"/>
  <c r="M78" i="1"/>
  <c r="L78" i="1" s="1"/>
  <c r="P78" i="1" s="1"/>
  <c r="M79" i="1"/>
  <c r="L79" i="1" s="1"/>
  <c r="P79" i="1" s="1"/>
  <c r="M89" i="1"/>
  <c r="L89" i="1" s="1"/>
  <c r="P89" i="1" s="1"/>
  <c r="M90" i="1"/>
  <c r="L90" i="1" s="1"/>
  <c r="P90" i="1" s="1"/>
  <c r="M91" i="1"/>
  <c r="L91" i="1" s="1"/>
  <c r="P91" i="1" s="1"/>
  <c r="M92" i="1"/>
  <c r="L92" i="1" s="1"/>
  <c r="P92" i="1" s="1"/>
  <c r="Y7" i="1"/>
  <c r="Z7" i="1"/>
  <c r="Y8" i="1"/>
  <c r="Z8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2" i="1"/>
  <c r="Z22" i="1"/>
  <c r="Y23" i="1"/>
  <c r="Z23" i="1"/>
  <c r="Y24" i="1"/>
  <c r="Z24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7" i="1"/>
  <c r="Z37" i="1"/>
  <c r="Y39" i="1"/>
  <c r="Z39" i="1"/>
  <c r="Y40" i="1"/>
  <c r="Z40" i="1"/>
  <c r="Y41" i="1"/>
  <c r="Z41" i="1"/>
  <c r="Y43" i="1"/>
  <c r="Z43" i="1"/>
  <c r="Y44" i="1"/>
  <c r="Z44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8" i="1"/>
  <c r="Z98" i="1"/>
  <c r="Y99" i="1"/>
  <c r="Z99" i="1"/>
  <c r="Y100" i="1"/>
  <c r="Z100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Z6" i="1"/>
  <c r="Y6" i="1"/>
  <c r="I9" i="1"/>
  <c r="I11" i="1"/>
  <c r="I15" i="1"/>
  <c r="I18" i="1"/>
  <c r="I19" i="1"/>
  <c r="I21" i="1"/>
  <c r="I22" i="1"/>
  <c r="I23" i="1"/>
  <c r="I25" i="1"/>
  <c r="I26" i="1"/>
  <c r="I30" i="1"/>
  <c r="I31" i="1"/>
  <c r="I36" i="1"/>
  <c r="I38" i="1"/>
  <c r="I42" i="1"/>
  <c r="I45" i="1"/>
  <c r="I49" i="1"/>
  <c r="I56" i="1"/>
  <c r="I70" i="1"/>
  <c r="I89" i="1"/>
  <c r="I90" i="1"/>
  <c r="I92" i="1"/>
  <c r="I96" i="1"/>
  <c r="I97" i="1"/>
  <c r="I101" i="1"/>
  <c r="I102" i="1"/>
  <c r="I103" i="1"/>
  <c r="I104" i="1"/>
  <c r="I108" i="1"/>
  <c r="I109" i="1"/>
  <c r="I110" i="1"/>
  <c r="G5" i="1"/>
  <c r="F5" i="1"/>
  <c r="Y5" i="1"/>
  <c r="T5" i="1"/>
  <c r="N5" i="1"/>
  <c r="K5" i="1"/>
  <c r="J5" i="1"/>
  <c r="W6" i="1" l="1"/>
  <c r="W109" i="1"/>
  <c r="W107" i="1"/>
  <c r="W105" i="1"/>
  <c r="W99" i="1"/>
  <c r="W95" i="1"/>
  <c r="W93" i="1"/>
  <c r="W91" i="1"/>
  <c r="W89" i="1"/>
  <c r="W87" i="1"/>
  <c r="W85" i="1"/>
  <c r="W83" i="1"/>
  <c r="W81" i="1"/>
  <c r="W79" i="1"/>
  <c r="W77" i="1"/>
  <c r="W75" i="1"/>
  <c r="W73" i="1"/>
  <c r="W71" i="1"/>
  <c r="W68" i="1"/>
  <c r="W66" i="1"/>
  <c r="W64" i="1"/>
  <c r="W62" i="1"/>
  <c r="W60" i="1"/>
  <c r="W58" i="1"/>
  <c r="W55" i="1"/>
  <c r="W53" i="1"/>
  <c r="W51" i="1"/>
  <c r="W49" i="1"/>
  <c r="W47" i="1"/>
  <c r="W44" i="1"/>
  <c r="W41" i="1"/>
  <c r="W39" i="1"/>
  <c r="W35" i="1"/>
  <c r="W33" i="1"/>
  <c r="W31" i="1"/>
  <c r="W29" i="1"/>
  <c r="W27" i="1"/>
  <c r="W23" i="1"/>
  <c r="W20" i="1"/>
  <c r="W18" i="1"/>
  <c r="W16" i="1"/>
  <c r="W14" i="1"/>
  <c r="W12" i="1"/>
  <c r="W10" i="1"/>
  <c r="W7" i="1"/>
  <c r="W104" i="1"/>
  <c r="W102" i="1"/>
  <c r="W96" i="1"/>
  <c r="W70" i="1"/>
  <c r="W42" i="1"/>
  <c r="W38" i="1"/>
  <c r="W36" i="1"/>
  <c r="W25" i="1"/>
  <c r="W110" i="1"/>
  <c r="W108" i="1"/>
  <c r="W106" i="1"/>
  <c r="W100" i="1"/>
  <c r="W98" i="1"/>
  <c r="W94" i="1"/>
  <c r="W92" i="1"/>
  <c r="W90" i="1"/>
  <c r="W88" i="1"/>
  <c r="W86" i="1"/>
  <c r="W84" i="1"/>
  <c r="W82" i="1"/>
  <c r="W80" i="1"/>
  <c r="W78" i="1"/>
  <c r="W76" i="1"/>
  <c r="W74" i="1"/>
  <c r="W72" i="1"/>
  <c r="W69" i="1"/>
  <c r="W67" i="1"/>
  <c r="W65" i="1"/>
  <c r="W63" i="1"/>
  <c r="W61" i="1"/>
  <c r="W59" i="1"/>
  <c r="W57" i="1"/>
  <c r="W54" i="1"/>
  <c r="W52" i="1"/>
  <c r="W50" i="1"/>
  <c r="W48" i="1"/>
  <c r="W46" i="1"/>
  <c r="W43" i="1"/>
  <c r="W40" i="1"/>
  <c r="W37" i="1"/>
  <c r="W34" i="1"/>
  <c r="W32" i="1"/>
  <c r="W30" i="1"/>
  <c r="W28" i="1"/>
  <c r="W24" i="1"/>
  <c r="W22" i="1"/>
  <c r="W19" i="1"/>
  <c r="W17" i="1"/>
  <c r="W13" i="1"/>
  <c r="W11" i="1"/>
  <c r="W8" i="1"/>
  <c r="W103" i="1"/>
  <c r="W101" i="1"/>
  <c r="W97" i="1"/>
  <c r="W56" i="1"/>
  <c r="W45" i="1"/>
  <c r="W26" i="1"/>
  <c r="W21" i="1"/>
  <c r="W9" i="1"/>
  <c r="M5" i="1"/>
  <c r="L15" i="1"/>
  <c r="P15" i="1" s="1"/>
  <c r="P5" i="1" s="1"/>
  <c r="Z5" i="1"/>
  <c r="O5" i="1"/>
  <c r="I98" i="1"/>
  <c r="I52" i="1"/>
  <c r="I27" i="1"/>
  <c r="I47" i="1"/>
  <c r="I34" i="1"/>
  <c r="I28" i="1"/>
  <c r="I58" i="1"/>
  <c r="I59" i="1"/>
  <c r="I77" i="1"/>
  <c r="I62" i="1"/>
  <c r="I63" i="1"/>
  <c r="I53" i="1"/>
  <c r="I80" i="1"/>
  <c r="I73" i="1"/>
  <c r="I82" i="1"/>
  <c r="I84" i="1"/>
  <c r="I83" i="1"/>
  <c r="Q5" i="1" l="1"/>
  <c r="W15" i="1"/>
  <c r="L5" i="1"/>
  <c r="I7" i="1"/>
  <c r="I8" i="1"/>
  <c r="I10" i="1"/>
  <c r="I12" i="1"/>
  <c r="I13" i="1"/>
  <c r="I14" i="1"/>
  <c r="I16" i="1"/>
  <c r="I17" i="1"/>
  <c r="I20" i="1"/>
  <c r="I24" i="1"/>
  <c r="I29" i="1"/>
  <c r="I32" i="1"/>
  <c r="I33" i="1"/>
  <c r="I35" i="1"/>
  <c r="I37" i="1"/>
  <c r="I39" i="1"/>
  <c r="I40" i="1"/>
  <c r="I41" i="1"/>
  <c r="I43" i="1"/>
  <c r="I44" i="1"/>
  <c r="I46" i="1"/>
  <c r="I48" i="1"/>
  <c r="I50" i="1"/>
  <c r="I51" i="1"/>
  <c r="I54" i="1"/>
  <c r="I55" i="1"/>
  <c r="I57" i="1"/>
  <c r="I60" i="1"/>
  <c r="I61" i="1"/>
  <c r="I64" i="1"/>
  <c r="I65" i="1"/>
  <c r="I66" i="1"/>
  <c r="I67" i="1"/>
  <c r="I68" i="1"/>
  <c r="I69" i="1"/>
  <c r="I71" i="1"/>
  <c r="I72" i="1"/>
  <c r="I74" i="1"/>
  <c r="I75" i="1"/>
  <c r="I76" i="1"/>
  <c r="I78" i="1"/>
  <c r="I79" i="1"/>
  <c r="I81" i="1"/>
  <c r="I85" i="1"/>
  <c r="I86" i="1"/>
  <c r="I87" i="1"/>
  <c r="I88" i="1"/>
  <c r="I91" i="1"/>
  <c r="I93" i="1"/>
  <c r="I94" i="1"/>
  <c r="I95" i="1"/>
  <c r="I99" i="1"/>
  <c r="I100" i="1"/>
  <c r="I105" i="1"/>
  <c r="I106" i="1"/>
  <c r="I107" i="1"/>
  <c r="I6" i="1"/>
  <c r="X105" i="1" l="1"/>
  <c r="H105" i="1"/>
  <c r="AB105" i="1" s="1"/>
  <c r="X7" i="1" l="1"/>
  <c r="X8" i="1"/>
  <c r="X10" i="1"/>
  <c r="X11" i="1"/>
  <c r="X12" i="1"/>
  <c r="X13" i="1"/>
  <c r="X14" i="1"/>
  <c r="X15" i="1"/>
  <c r="X16" i="1"/>
  <c r="X17" i="1"/>
  <c r="X18" i="1"/>
  <c r="X19" i="1"/>
  <c r="X20" i="1"/>
  <c r="X22" i="1"/>
  <c r="X23" i="1"/>
  <c r="X24" i="1"/>
  <c r="X27" i="1"/>
  <c r="X28" i="1"/>
  <c r="X29" i="1"/>
  <c r="X30" i="1"/>
  <c r="X31" i="1"/>
  <c r="X32" i="1"/>
  <c r="X33" i="1"/>
  <c r="X34" i="1"/>
  <c r="X35" i="1"/>
  <c r="X37" i="1"/>
  <c r="X39" i="1"/>
  <c r="X40" i="1"/>
  <c r="X41" i="1"/>
  <c r="X43" i="1"/>
  <c r="X44" i="1"/>
  <c r="X46" i="1"/>
  <c r="X47" i="1"/>
  <c r="X48" i="1"/>
  <c r="X49" i="1"/>
  <c r="X50" i="1"/>
  <c r="X51" i="1"/>
  <c r="X52" i="1"/>
  <c r="X53" i="1"/>
  <c r="X54" i="1"/>
  <c r="X55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8" i="1"/>
  <c r="X99" i="1"/>
  <c r="X100" i="1"/>
  <c r="X106" i="1"/>
  <c r="X107" i="1"/>
  <c r="X108" i="1"/>
  <c r="X109" i="1"/>
  <c r="X110" i="1"/>
  <c r="X6" i="1"/>
  <c r="C85" i="1"/>
  <c r="C86" i="1"/>
  <c r="C87" i="1"/>
  <c r="C88" i="1"/>
  <c r="C93" i="1"/>
  <c r="C6" i="1"/>
  <c r="C24" i="1"/>
  <c r="C32" i="1"/>
  <c r="C35" i="1"/>
  <c r="C39" i="1"/>
  <c r="C40" i="1"/>
  <c r="C44" i="1"/>
  <c r="C46" i="1"/>
  <c r="C48" i="1"/>
  <c r="C60" i="1"/>
  <c r="C64" i="1"/>
  <c r="C65" i="1"/>
  <c r="C66" i="1"/>
  <c r="C67" i="1"/>
  <c r="C68" i="1"/>
  <c r="C69" i="1"/>
  <c r="C72" i="1"/>
  <c r="C78" i="1"/>
  <c r="H8" i="1"/>
  <c r="AB8" i="1" s="1"/>
  <c r="H10" i="1"/>
  <c r="AB10" i="1" s="1"/>
  <c r="H12" i="1"/>
  <c r="AB12" i="1" s="1"/>
  <c r="H13" i="1"/>
  <c r="AB13" i="1" s="1"/>
  <c r="H19" i="1"/>
  <c r="AB19" i="1" s="1"/>
  <c r="H24" i="1"/>
  <c r="AB24" i="1" s="1"/>
  <c r="H29" i="1"/>
  <c r="AB29" i="1" s="1"/>
  <c r="H32" i="1"/>
  <c r="AB32" i="1" s="1"/>
  <c r="H33" i="1"/>
  <c r="AB33" i="1" s="1"/>
  <c r="H37" i="1"/>
  <c r="AB37" i="1" s="1"/>
  <c r="H39" i="1"/>
  <c r="AB39" i="1" s="1"/>
  <c r="H40" i="1"/>
  <c r="AB40" i="1" s="1"/>
  <c r="H41" i="1"/>
  <c r="AB41" i="1" s="1"/>
  <c r="H43" i="1"/>
  <c r="AB43" i="1" s="1"/>
  <c r="H44" i="1"/>
  <c r="AB44" i="1" s="1"/>
  <c r="H46" i="1"/>
  <c r="AB46" i="1" s="1"/>
  <c r="H47" i="1"/>
  <c r="AB47" i="1" s="1"/>
  <c r="H48" i="1"/>
  <c r="AB48" i="1" s="1"/>
  <c r="H49" i="1"/>
  <c r="AB49" i="1" s="1"/>
  <c r="H50" i="1"/>
  <c r="AB50" i="1" s="1"/>
  <c r="H51" i="1"/>
  <c r="AB51" i="1" s="1"/>
  <c r="H52" i="1"/>
  <c r="AB52" i="1" s="1"/>
  <c r="H53" i="1"/>
  <c r="AB53" i="1" s="1"/>
  <c r="H54" i="1"/>
  <c r="AB54" i="1" s="1"/>
  <c r="H57" i="1"/>
  <c r="AB57" i="1" s="1"/>
  <c r="H58" i="1"/>
  <c r="AB58" i="1" s="1"/>
  <c r="H59" i="1"/>
  <c r="AB59" i="1" s="1"/>
  <c r="H60" i="1"/>
  <c r="AB60" i="1" s="1"/>
  <c r="H61" i="1"/>
  <c r="AB61" i="1" s="1"/>
  <c r="H63" i="1"/>
  <c r="AB63" i="1" s="1"/>
  <c r="H64" i="1"/>
  <c r="AB64" i="1" s="1"/>
  <c r="H65" i="1"/>
  <c r="AB65" i="1" s="1"/>
  <c r="H66" i="1"/>
  <c r="AB66" i="1" s="1"/>
  <c r="H68" i="1"/>
  <c r="AB68" i="1" s="1"/>
  <c r="H72" i="1"/>
  <c r="AB72" i="1" s="1"/>
  <c r="H73" i="1"/>
  <c r="AB73" i="1" s="1"/>
  <c r="H78" i="1"/>
  <c r="AB78" i="1" s="1"/>
  <c r="H82" i="1"/>
  <c r="AB82" i="1" s="1"/>
  <c r="H83" i="1"/>
  <c r="AB83" i="1" s="1"/>
  <c r="H84" i="1"/>
  <c r="AB84" i="1" s="1"/>
  <c r="H85" i="1"/>
  <c r="AB85" i="1" s="1"/>
  <c r="H87" i="1"/>
  <c r="AB87" i="1" s="1"/>
  <c r="H88" i="1"/>
  <c r="AB88" i="1" s="1"/>
  <c r="H94" i="1"/>
  <c r="AB94" i="1" s="1"/>
  <c r="H95" i="1"/>
  <c r="AB95" i="1" s="1"/>
  <c r="H99" i="1"/>
  <c r="AB99" i="1" s="1"/>
  <c r="H100" i="1"/>
  <c r="AB100" i="1" s="1"/>
  <c r="X5" i="1" l="1"/>
  <c r="H6" i="1"/>
  <c r="AB6" i="1" s="1"/>
  <c r="H109" i="1"/>
  <c r="AB109" i="1" s="1"/>
  <c r="H106" i="1"/>
  <c r="AB106" i="1" s="1"/>
  <c r="H93" i="1"/>
  <c r="AB93" i="1" s="1"/>
  <c r="H91" i="1"/>
  <c r="AB91" i="1" s="1"/>
  <c r="H81" i="1"/>
  <c r="AB81" i="1" s="1"/>
  <c r="H79" i="1"/>
  <c r="AB79" i="1" s="1"/>
  <c r="H75" i="1"/>
  <c r="AB75" i="1" s="1"/>
  <c r="H74" i="1"/>
  <c r="AB74" i="1" s="1"/>
  <c r="H71" i="1"/>
  <c r="AB71" i="1" s="1"/>
  <c r="H62" i="1"/>
  <c r="AB62" i="1" s="1"/>
  <c r="H55" i="1"/>
  <c r="AB55" i="1" s="1"/>
  <c r="H35" i="1"/>
  <c r="AB35" i="1" s="1"/>
  <c r="H31" i="1"/>
  <c r="AB31" i="1" s="1"/>
  <c r="H27" i="1"/>
  <c r="AB27" i="1" s="1"/>
  <c r="H22" i="1"/>
  <c r="AB22" i="1" s="1"/>
  <c r="H17" i="1"/>
  <c r="AB17" i="1" s="1"/>
  <c r="H14" i="1"/>
  <c r="AB14" i="1" s="1"/>
  <c r="H7" i="1"/>
  <c r="AB7" i="1" s="1"/>
  <c r="H110" i="1"/>
  <c r="AB110" i="1" s="1"/>
  <c r="H108" i="1"/>
  <c r="AB108" i="1" s="1"/>
  <c r="H107" i="1"/>
  <c r="AB107" i="1" s="1"/>
  <c r="H98" i="1"/>
  <c r="AB98" i="1" s="1"/>
  <c r="H92" i="1"/>
  <c r="AB92" i="1" s="1"/>
  <c r="H90" i="1"/>
  <c r="AB90" i="1" s="1"/>
  <c r="H89" i="1"/>
  <c r="AB89" i="1" s="1"/>
  <c r="H80" i="1"/>
  <c r="AB80" i="1" s="1"/>
  <c r="H77" i="1"/>
  <c r="AB77" i="1" s="1"/>
  <c r="H76" i="1"/>
  <c r="AB76" i="1" s="1"/>
  <c r="H69" i="1"/>
  <c r="AB69" i="1" s="1"/>
  <c r="H67" i="1"/>
  <c r="AB67" i="1" s="1"/>
  <c r="H34" i="1"/>
  <c r="AB34" i="1" s="1"/>
  <c r="H30" i="1"/>
  <c r="AB30" i="1" s="1"/>
  <c r="H28" i="1"/>
  <c r="AB28" i="1" s="1"/>
  <c r="H23" i="1"/>
  <c r="AB23" i="1" s="1"/>
  <c r="H20" i="1"/>
  <c r="AB20" i="1" s="1"/>
  <c r="H18" i="1"/>
  <c r="AB18" i="1" s="1"/>
  <c r="H16" i="1"/>
  <c r="AB16" i="1" s="1"/>
  <c r="H15" i="1"/>
  <c r="AB15" i="1" s="1"/>
  <c r="H11" i="1"/>
  <c r="AB11" i="1" s="1"/>
  <c r="H86" i="1"/>
  <c r="AB86" i="1" s="1"/>
  <c r="AB5" i="1" l="1"/>
</calcChain>
</file>

<file path=xl/sharedStrings.xml><?xml version="1.0" encoding="utf-8"?>
<sst xmlns="http://schemas.openxmlformats.org/spreadsheetml/2006/main" count="300" uniqueCount="143">
  <si>
    <t>Период: 15.11.2023 - 22.11.2023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</si>
  <si>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</si>
  <si>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</si>
  <si>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</si>
  <si>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</si>
  <si>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</si>
  <si>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</si>
  <si>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</si>
  <si>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</si>
  <si>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</si>
  <si>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</si>
  <si>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</si>
  <si>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</si>
  <si>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</si>
  <si>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</si>
  <si>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</si>
  <si>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</si>
  <si>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</si>
  <si>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</si>
  <si>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</si>
  <si>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У_312  Ветчина Филейская ТМ Вязанка ТС Столичная ВЕС  ПОКОМ</t>
  </si>
  <si>
    <t>У_314 Колбаса вареная Филейская ТМ Вязанка ТС Классическая в оболочке полиамид.  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</si>
  <si>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</si>
  <si>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</si>
  <si>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</si>
  <si>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</si>
  <si>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</si>
  <si>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</si>
  <si>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</si>
  <si>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350 Сосиски Молокуши миникушай ТМ Вязанка в оболочке амицел в модифиц газовой среде 0,45 кг  Поком</t>
  </si>
  <si>
    <t>373 Ветчины «Филейская» Фикс.вес 0,45 Вектор ТМ «Вязанка»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</si>
  <si>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</si>
  <si>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</si>
  <si>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У_022  Колбаса Вязанка со шпиком, вектор 0,5кг,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</si>
  <si>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</si>
  <si>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</si>
  <si>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</si>
  <si>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</si>
  <si>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</si>
  <si>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222  Колбаса Докторская стародворская, ВЕС, ВсхЗв 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</si>
  <si>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</si>
  <si>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</si>
  <si>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</si>
  <si>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231  Колбаса Молочная по-стародворски, ВЕС  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</si>
  <si>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</si>
  <si>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</si>
  <si>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237  Колбаса Русская по-стародворски, ВЕС.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</si>
  <si>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</si>
  <si>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</si>
  <si>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</si>
  <si>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</si>
  <si>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</si>
  <si>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</si>
  <si>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</si>
  <si>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</si>
  <si>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</si>
  <si>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</si>
  <si>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</si>
  <si>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</si>
  <si>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</si>
  <si>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</si>
  <si>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</si>
  <si>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</si>
  <si>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</si>
  <si>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</si>
  <si>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</si>
  <si>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</si>
  <si>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385 Ветчина Нежная ТМ Зареченские ТС Зареченские продук в оболочке полиамид большой батон.  ПОКОМ</t>
  </si>
  <si>
    <t>386 Колбаса Филейбургская с душистым чесноком ТМ Баварушка в оболочке фиброуз в вакуу  ПОКОМ</t>
  </si>
  <si>
    <t>427 Колбаса Молочная оригинальная ТМ Особый рецепт в оболочке посное издел  Поком</t>
  </si>
  <si>
    <t>428 Колбаса Русская стародворская ТМ Стародворье в оболочке амифлекс. Поком</t>
  </si>
  <si>
    <t>БОНУС_229  Колбаса Молочная Дугушка, в/у, ВЕС, ТМ Стародворье   ПОКОМ</t>
  </si>
  <si>
    <t>043  Ветчина Нежная ТМ Особый рецепт, п/а, 0,4кг  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</si>
  <si>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</si>
  <si>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</si>
  <si>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</si>
  <si>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</si>
  <si>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</si>
  <si>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</si>
  <si>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</si>
  <si>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</si>
  <si>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</si>
  <si>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103  Сосиски Классические, 0.42кг,ядрена копотьПОКОМ</t>
  </si>
  <si>
    <t>107  Сосиски С сыром,  0.33кг,ядрена копоть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</si>
  <si>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</si>
  <si>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</si>
  <si>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</si>
  <si>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</si>
  <si>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</si>
  <si>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</si>
  <si>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</si>
  <si>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</si>
  <si>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</si>
  <si>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</si>
  <si>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</si>
  <si>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</si>
  <si>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</si>
  <si>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</si>
  <si>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</si>
  <si>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</si>
  <si>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</si>
  <si>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</si>
  <si>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</si>
  <si>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</si>
  <si>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</si>
  <si>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</si>
  <si>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</si>
  <si>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</si>
  <si>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</si>
  <si>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</si>
  <si>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</si>
  <si>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429 Сосиски С соусом Барбекю ТМ Ядрена копоть ТС Ядрена копоть в оболочке 0,33 кг.  Поком</t>
  </si>
  <si>
    <t>430 Сосиски С горчицей ТМ Ядрена копоть ТС Ядрена копоть в оболочке вискофан 0,33 кг.  Поком</t>
  </si>
  <si>
    <t>БОНУС_096  Сосиски Баварские,  0.42кг,ПОКОМ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</si>
  <si>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</si>
  <si>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</si>
  <si>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</si>
  <si>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</si>
  <si>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</si>
  <si>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</si>
  <si>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</si>
  <si>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перемещение</t>
  </si>
  <si>
    <t>ср</t>
  </si>
  <si>
    <t xml:space="preserve">ЗАКАЗ </t>
  </si>
  <si>
    <t>запас</t>
  </si>
  <si>
    <t>запас без заказа</t>
  </si>
  <si>
    <t>ср 01,11</t>
  </si>
  <si>
    <t>ср 08,11</t>
  </si>
  <si>
    <t>коментарий</t>
  </si>
  <si>
    <t>вес</t>
  </si>
  <si>
    <t>Гермес</t>
  </si>
  <si>
    <t>от филиала</t>
  </si>
  <si>
    <t>комментарий филиала</t>
  </si>
  <si>
    <t>ср 15,11</t>
  </si>
  <si>
    <t>АКЦИЯ</t>
  </si>
  <si>
    <t>217  Колбаса Докторская Дугушка, ВЕС, НЕ ГОСТ, ТМ Стародворье ПОКОМ</t>
  </si>
  <si>
    <t>1 774,091</t>
  </si>
  <si>
    <t>необходимо увеличить продажи</t>
  </si>
  <si>
    <t>заказ 1</t>
  </si>
  <si>
    <t>заказ 2</t>
  </si>
  <si>
    <t>заказ 3</t>
  </si>
  <si>
    <t>25,11,</t>
  </si>
  <si>
    <t>27,11,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</si>
</sst>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ECC5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" fontId="3" fillId="0" borderId="0" xfId="0" applyNumberFormat="1" applyFont="1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0" fillId="0" borderId="0" xfId="0" applyNumberFormat="1" applyAlignment="1">
      <alignment wrapText="1"/>
    </xf>
    <xf numFmtId="164" fontId="3" fillId="0" borderId="0" xfId="0" applyNumberFormat="1" applyFont="1" applyAlignment="1">
      <alignment wrapText="1"/>
    </xf>
    <xf numFmtId="1" fontId="0" fillId="0" borderId="0" xfId="0" applyNumberFormat="1" applyAlignment="1">
      <alignment horizontal="center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6" fillId="7" borderId="1" xfId="0" applyNumberFormat="1" applyFon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left" vertical="top"/>
    </xf>
    <xf numFmtId="164" fontId="7" fillId="4" borderId="1" xfId="0" applyNumberFormat="1" applyFont="1" applyFill="1" applyBorder="1" applyAlignment="1">
      <alignment horizontal="right" vertical="top"/>
    </xf>
    <xf numFmtId="164" fontId="3" fillId="4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15,11,23%20&#1050;&#1048;/&#1076;&#1074;%2015,11,23%20&#1076;&#108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_&#1086;&#1090;&#1075;&#1088;&#1091;&#1078;&#1077;&#1085;&#1086;%2016,11,23-22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16,11,23-22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08.11.2023 - 15.11.2023</v>
          </cell>
        </row>
        <row r="2">
          <cell r="A2"/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E3"/>
          <cell r="F3"/>
          <cell r="G3"/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перемещение</v>
          </cell>
          <cell r="P3" t="str">
            <v>ср</v>
          </cell>
          <cell r="Q3" t="str">
            <v>заказ</v>
          </cell>
          <cell r="R3" t="str">
            <v>заказ</v>
          </cell>
          <cell r="S3" t="str">
            <v xml:space="preserve">ЗАКАЗ </v>
          </cell>
          <cell r="U3" t="str">
            <v>запас</v>
          </cell>
          <cell r="V3" t="str">
            <v>запас без заказа</v>
          </cell>
          <cell r="W3" t="str">
            <v>ср 25,10</v>
          </cell>
          <cell r="X3" t="str">
            <v>ср 01,11</v>
          </cell>
          <cell r="Y3" t="str">
            <v>ср 08,11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H4"/>
          <cell r="I4" t="str">
            <v>сроки</v>
          </cell>
          <cell r="J4"/>
          <cell r="K4"/>
          <cell r="L4"/>
          <cell r="M4" t="str">
            <v>Гермес</v>
          </cell>
          <cell r="N4"/>
          <cell r="O4"/>
          <cell r="S4" t="str">
            <v>от филиала</v>
          </cell>
          <cell r="T4" t="str">
            <v>комментарий филиала</v>
          </cell>
        </row>
        <row r="5">
          <cell r="A5"/>
          <cell r="B5"/>
          <cell r="C5"/>
          <cell r="D5"/>
          <cell r="E5"/>
          <cell r="F5">
            <v>29789.739000000001</v>
          </cell>
          <cell r="G5">
            <v>25731.039999999997</v>
          </cell>
          <cell r="H5"/>
          <cell r="J5">
            <v>0</v>
          </cell>
          <cell r="K5">
            <v>0</v>
          </cell>
          <cell r="L5">
            <v>19916.801999999992</v>
          </cell>
          <cell r="M5">
            <v>9872.9369999999999</v>
          </cell>
          <cell r="N5">
            <v>0</v>
          </cell>
          <cell r="O5">
            <v>12925.5</v>
          </cell>
          <cell r="P5">
            <v>3983.3603999999982</v>
          </cell>
          <cell r="Q5">
            <v>4300</v>
          </cell>
          <cell r="R5">
            <v>10670.047200000001</v>
          </cell>
          <cell r="S5">
            <v>0</v>
          </cell>
          <cell r="W5">
            <v>4718.4699999999984</v>
          </cell>
          <cell r="X5">
            <v>3912.2437999999988</v>
          </cell>
          <cell r="Y5">
            <v>4646.0630000000001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309.74700000000001</v>
          </cell>
          <cell r="E6"/>
          <cell r="F6">
            <v>189.334</v>
          </cell>
          <cell r="G6">
            <v>77.504000000000005</v>
          </cell>
          <cell r="H6">
            <v>1</v>
          </cell>
          <cell r="I6">
            <v>50</v>
          </cell>
          <cell r="L6">
            <v>189.334</v>
          </cell>
          <cell r="O6">
            <v>170</v>
          </cell>
          <cell r="P6">
            <v>37.866799999999998</v>
          </cell>
          <cell r="R6">
            <v>205</v>
          </cell>
          <cell r="U6">
            <v>11.949887500396127</v>
          </cell>
          <cell r="V6">
            <v>6.5361741684008168</v>
          </cell>
          <cell r="W6">
            <v>7.5073999999999996</v>
          </cell>
          <cell r="X6">
            <v>43.593000000000004</v>
          </cell>
          <cell r="Y6">
            <v>20.715399999999999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C7"/>
          <cell r="D7">
            <v>626.61800000000005</v>
          </cell>
          <cell r="E7">
            <v>11.654</v>
          </cell>
          <cell r="F7">
            <v>107.02500000000001</v>
          </cell>
          <cell r="G7">
            <v>478.75700000000001</v>
          </cell>
          <cell r="H7">
            <v>1</v>
          </cell>
          <cell r="I7">
            <v>45</v>
          </cell>
          <cell r="L7">
            <v>107.02500000000001</v>
          </cell>
          <cell r="O7">
            <v>80</v>
          </cell>
          <cell r="P7">
            <v>21.405000000000001</v>
          </cell>
          <cell r="U7">
            <v>26.104041111889746</v>
          </cell>
          <cell r="V7">
            <v>26.104041111889746</v>
          </cell>
          <cell r="W7">
            <v>6.2094000000000005</v>
          </cell>
          <cell r="X7">
            <v>43.373000000000005</v>
          </cell>
          <cell r="Y7">
            <v>42.457999999999998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C8"/>
          <cell r="D8">
            <v>588.65</v>
          </cell>
          <cell r="E8">
            <v>74.441999999999993</v>
          </cell>
          <cell r="F8">
            <v>273.86099999999999</v>
          </cell>
          <cell r="G8">
            <v>296.20800000000003</v>
          </cell>
          <cell r="H8">
            <v>1</v>
          </cell>
          <cell r="I8">
            <v>45</v>
          </cell>
          <cell r="L8">
            <v>273.86099999999999</v>
          </cell>
          <cell r="O8">
            <v>147</v>
          </cell>
          <cell r="P8">
            <v>54.772199999999998</v>
          </cell>
          <cell r="R8">
            <v>215</v>
          </cell>
          <cell r="U8">
            <v>12.017191202836477</v>
          </cell>
          <cell r="V8">
            <v>8.0918422119250284</v>
          </cell>
          <cell r="W8">
            <v>88.177199999999999</v>
          </cell>
          <cell r="X8">
            <v>64.7136</v>
          </cell>
          <cell r="Y8">
            <v>56.1952</v>
          </cell>
        </row>
        <row r="9">
          <cell r="A9" t="str">
            <v>023  Колбаса Докторская ГОСТ, Вязанка вектор, 0,4 кг, ПОКОМ</v>
          </cell>
          <cell r="B9" t="str">
            <v>шт</v>
          </cell>
          <cell r="C9"/>
          <cell r="D9">
            <v>88</v>
          </cell>
          <cell r="E9">
            <v>80</v>
          </cell>
          <cell r="F9">
            <v>37</v>
          </cell>
          <cell r="G9">
            <v>111</v>
          </cell>
          <cell r="H9">
            <v>0.4</v>
          </cell>
          <cell r="I9">
            <v>50</v>
          </cell>
          <cell r="L9">
            <v>37</v>
          </cell>
          <cell r="O9">
            <v>0</v>
          </cell>
          <cell r="P9">
            <v>7.4</v>
          </cell>
          <cell r="U9">
            <v>15</v>
          </cell>
          <cell r="V9">
            <v>15</v>
          </cell>
          <cell r="W9">
            <v>9.1999999999999993</v>
          </cell>
          <cell r="X9">
            <v>8</v>
          </cell>
          <cell r="Y9">
            <v>11.8</v>
          </cell>
        </row>
        <row r="10">
          <cell r="A10" t="str">
            <v>027  Колбаса Сервелат Столичный, Вязанка фиброуз в/у, 0.35кг, ПОКОМ</v>
          </cell>
          <cell r="B10" t="str">
            <v>шт</v>
          </cell>
          <cell r="C10"/>
          <cell r="D10">
            <v>14</v>
          </cell>
          <cell r="E10"/>
          <cell r="F10">
            <v>-1</v>
          </cell>
          <cell r="G10"/>
          <cell r="H10">
            <v>0</v>
          </cell>
          <cell r="I10">
            <v>40</v>
          </cell>
          <cell r="L10">
            <v>-1</v>
          </cell>
          <cell r="O10">
            <v>0</v>
          </cell>
          <cell r="P10">
            <v>-0.2</v>
          </cell>
          <cell r="U10">
            <v>0</v>
          </cell>
          <cell r="V10">
            <v>0</v>
          </cell>
          <cell r="W10">
            <v>1</v>
          </cell>
          <cell r="X10">
            <v>-1.6</v>
          </cell>
          <cell r="Y10">
            <v>0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C11"/>
          <cell r="D11">
            <v>138</v>
          </cell>
          <cell r="E11">
            <v>102</v>
          </cell>
          <cell r="F11">
            <v>240</v>
          </cell>
          <cell r="G11"/>
          <cell r="H11">
            <v>0</v>
          </cell>
          <cell r="I11">
            <v>31</v>
          </cell>
          <cell r="L11">
            <v>0</v>
          </cell>
          <cell r="M11">
            <v>240</v>
          </cell>
          <cell r="O11">
            <v>0</v>
          </cell>
          <cell r="P11">
            <v>0</v>
          </cell>
          <cell r="U11" t="e">
            <v>#DIV/0!</v>
          </cell>
          <cell r="V11" t="e">
            <v>#DIV/0!</v>
          </cell>
          <cell r="W11">
            <v>0</v>
          </cell>
          <cell r="X11">
            <v>0</v>
          </cell>
          <cell r="Y11">
            <v>0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C12"/>
          <cell r="D12">
            <v>320</v>
          </cell>
          <cell r="E12">
            <v>428</v>
          </cell>
          <cell r="F12">
            <v>244</v>
          </cell>
          <cell r="G12">
            <v>444</v>
          </cell>
          <cell r="H12">
            <v>0.45</v>
          </cell>
          <cell r="I12">
            <v>45</v>
          </cell>
          <cell r="L12">
            <v>244</v>
          </cell>
          <cell r="O12">
            <v>0</v>
          </cell>
          <cell r="P12">
            <v>48.8</v>
          </cell>
          <cell r="R12">
            <v>140</v>
          </cell>
          <cell r="U12">
            <v>11.967213114754099</v>
          </cell>
          <cell r="V12">
            <v>9.0983606557377055</v>
          </cell>
          <cell r="W12">
            <v>82.2</v>
          </cell>
          <cell r="X12">
            <v>27.2</v>
          </cell>
          <cell r="Y12">
            <v>54.4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C13"/>
          <cell r="D13">
            <v>959</v>
          </cell>
          <cell r="E13">
            <v>180</v>
          </cell>
          <cell r="F13">
            <v>370</v>
          </cell>
          <cell r="G13">
            <v>656</v>
          </cell>
          <cell r="H13">
            <v>0.45</v>
          </cell>
          <cell r="I13">
            <v>45</v>
          </cell>
          <cell r="L13">
            <v>370</v>
          </cell>
          <cell r="O13">
            <v>32</v>
          </cell>
          <cell r="P13">
            <v>74</v>
          </cell>
          <cell r="R13">
            <v>200</v>
          </cell>
          <cell r="U13">
            <v>12</v>
          </cell>
          <cell r="V13">
            <v>9.2972972972972965</v>
          </cell>
          <cell r="W13">
            <v>93</v>
          </cell>
          <cell r="X13">
            <v>120</v>
          </cell>
          <cell r="Y13">
            <v>84.8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C14"/>
          <cell r="D14">
            <v>92</v>
          </cell>
          <cell r="E14">
            <v>1</v>
          </cell>
          <cell r="F14">
            <v>-1</v>
          </cell>
          <cell r="G14"/>
          <cell r="H14">
            <v>0.35</v>
          </cell>
          <cell r="I14">
            <v>45</v>
          </cell>
          <cell r="L14">
            <v>-1</v>
          </cell>
          <cell r="O14">
            <v>0</v>
          </cell>
          <cell r="P14">
            <v>-0.2</v>
          </cell>
          <cell r="R14">
            <v>10</v>
          </cell>
          <cell r="U14">
            <v>-50</v>
          </cell>
          <cell r="V14">
            <v>0</v>
          </cell>
          <cell r="W14">
            <v>1.8</v>
          </cell>
          <cell r="X14">
            <v>-0.6</v>
          </cell>
          <cell r="Y14">
            <v>0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C15"/>
          <cell r="D15">
            <v>285</v>
          </cell>
          <cell r="E15">
            <v>30</v>
          </cell>
          <cell r="F15">
            <v>155</v>
          </cell>
          <cell r="G15">
            <v>158</v>
          </cell>
          <cell r="H15">
            <v>0</v>
          </cell>
          <cell r="I15">
            <v>50</v>
          </cell>
          <cell r="L15">
            <v>5</v>
          </cell>
          <cell r="M15">
            <v>150</v>
          </cell>
          <cell r="O15">
            <v>0</v>
          </cell>
          <cell r="P15">
            <v>1</v>
          </cell>
          <cell r="U15">
            <v>158</v>
          </cell>
          <cell r="V15">
            <v>158</v>
          </cell>
          <cell r="W15">
            <v>2.2000000000000002</v>
          </cell>
          <cell r="X15">
            <v>2.2000000000000002</v>
          </cell>
          <cell r="Y15">
            <v>2.4</v>
          </cell>
        </row>
        <row r="16">
          <cell r="A16" t="str">
            <v>047  Кол Баварская, белков.обол. в термоусад. пакете 0.17 кг, ТМ Стародворье  ПОКОМ</v>
          </cell>
          <cell r="B16" t="str">
            <v>шт</v>
          </cell>
          <cell r="C16"/>
          <cell r="D16">
            <v>60</v>
          </cell>
          <cell r="E16"/>
          <cell r="F16">
            <v>60</v>
          </cell>
          <cell r="G16"/>
          <cell r="H16">
            <v>0</v>
          </cell>
          <cell r="I16">
            <v>180</v>
          </cell>
          <cell r="L16">
            <v>0</v>
          </cell>
          <cell r="M16">
            <v>60</v>
          </cell>
          <cell r="O16">
            <v>0</v>
          </cell>
          <cell r="P16">
            <v>0</v>
          </cell>
          <cell r="U16" t="e">
            <v>#DIV/0!</v>
          </cell>
          <cell r="V16" t="e">
            <v>#DIV/0!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054  Колбаса вареная Филейбургская с филе сочного окорока, 0,45 кг, БАВАРУШКА ПОКОМ</v>
          </cell>
          <cell r="B17" t="str">
            <v>шт</v>
          </cell>
          <cell r="C17"/>
          <cell r="D17">
            <v>24</v>
          </cell>
          <cell r="E17">
            <v>1</v>
          </cell>
          <cell r="F17">
            <v>25</v>
          </cell>
          <cell r="G17"/>
          <cell r="H17">
            <v>0</v>
          </cell>
          <cell r="I17">
            <v>50</v>
          </cell>
          <cell r="L17">
            <v>1</v>
          </cell>
          <cell r="M17">
            <v>24</v>
          </cell>
          <cell r="O17">
            <v>0</v>
          </cell>
          <cell r="P17">
            <v>0.2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A18" t="str">
            <v>055  Колбаса вареная Филейбургская, 0,45 кг, БАВАРУШКА ПОКОМ</v>
          </cell>
          <cell r="B18" t="str">
            <v>шт</v>
          </cell>
          <cell r="C18"/>
          <cell r="D18">
            <v>30</v>
          </cell>
          <cell r="E18"/>
          <cell r="F18">
            <v>30</v>
          </cell>
          <cell r="G18"/>
          <cell r="H18">
            <v>0</v>
          </cell>
          <cell r="I18">
            <v>50</v>
          </cell>
          <cell r="L18">
            <v>0</v>
          </cell>
          <cell r="M18">
            <v>30</v>
          </cell>
          <cell r="O18">
            <v>0</v>
          </cell>
          <cell r="P18">
            <v>0</v>
          </cell>
          <cell r="U18" t="e">
            <v>#DIV/0!</v>
          </cell>
          <cell r="V18" t="e">
            <v>#DIV/0!</v>
          </cell>
          <cell r="W18">
            <v>0</v>
          </cell>
          <cell r="X18">
            <v>0</v>
          </cell>
          <cell r="Y18">
            <v>0</v>
          </cell>
        </row>
        <row r="19">
          <cell r="A19" t="str">
            <v>058  Колбаса Докторская Особая ТМ Особый рецепт,  0,5кг, ПОКОМ</v>
          </cell>
          <cell r="B19" t="str">
            <v>шт</v>
          </cell>
          <cell r="C19"/>
          <cell r="D19">
            <v>116</v>
          </cell>
          <cell r="E19"/>
          <cell r="F19">
            <v>43</v>
          </cell>
          <cell r="G19">
            <v>69</v>
          </cell>
          <cell r="H19">
            <v>0.5</v>
          </cell>
          <cell r="I19">
            <v>60</v>
          </cell>
          <cell r="L19">
            <v>43</v>
          </cell>
          <cell r="O19">
            <v>96</v>
          </cell>
          <cell r="P19">
            <v>8.6</v>
          </cell>
          <cell r="U19">
            <v>19.186046511627907</v>
          </cell>
          <cell r="V19">
            <v>19.186046511627907</v>
          </cell>
          <cell r="W19">
            <v>13.2</v>
          </cell>
          <cell r="X19">
            <v>9.1999999999999993</v>
          </cell>
          <cell r="Y19">
            <v>3</v>
          </cell>
        </row>
        <row r="20">
          <cell r="A20" t="str">
            <v>059  Колбаса Докторская по-стародворски  0.5 кг, ПОКОМ</v>
          </cell>
          <cell r="B20" t="str">
            <v>шт</v>
          </cell>
          <cell r="C20"/>
          <cell r="D20">
            <v>408</v>
          </cell>
          <cell r="E20">
            <v>250</v>
          </cell>
          <cell r="F20">
            <v>540</v>
          </cell>
          <cell r="G20"/>
          <cell r="H20">
            <v>0</v>
          </cell>
          <cell r="I20">
            <v>55</v>
          </cell>
          <cell r="L20">
            <v>0</v>
          </cell>
          <cell r="M20">
            <v>540</v>
          </cell>
          <cell r="O20">
            <v>10</v>
          </cell>
          <cell r="P20">
            <v>0</v>
          </cell>
          <cell r="U20" t="e">
            <v>#DIV/0!</v>
          </cell>
          <cell r="V20" t="e">
            <v>#DIV/0!</v>
          </cell>
          <cell r="W20">
            <v>0.8</v>
          </cell>
          <cell r="X20">
            <v>2.8</v>
          </cell>
          <cell r="Y20">
            <v>0.4</v>
          </cell>
        </row>
        <row r="21">
          <cell r="A21" t="str">
            <v>060  Колбаса Докторская стародворская  0,5 кг,ПОКОМ</v>
          </cell>
          <cell r="B21" t="str">
            <v>шт</v>
          </cell>
          <cell r="C21"/>
          <cell r="D21">
            <v>80</v>
          </cell>
          <cell r="E21">
            <v>40</v>
          </cell>
          <cell r="F21">
            <v>120</v>
          </cell>
          <cell r="G21"/>
          <cell r="H21">
            <v>0</v>
          </cell>
          <cell r="I21">
            <v>55</v>
          </cell>
          <cell r="L21">
            <v>0</v>
          </cell>
          <cell r="M21">
            <v>120</v>
          </cell>
          <cell r="O21">
            <v>0</v>
          </cell>
          <cell r="P21">
            <v>0</v>
          </cell>
          <cell r="U21" t="e">
            <v>#DIV/0!</v>
          </cell>
          <cell r="V21" t="e">
            <v>#DIV/0!</v>
          </cell>
          <cell r="W21">
            <v>-0.2</v>
          </cell>
          <cell r="X21">
            <v>0</v>
          </cell>
          <cell r="Y21">
            <v>0</v>
          </cell>
        </row>
        <row r="22">
          <cell r="A22" t="str">
            <v>062  Колбаса Кракушка пряная с сальцем, 0.3кг в/у п/к, БАВАРУШКА ПОКОМ</v>
          </cell>
          <cell r="B22" t="str">
            <v>шт</v>
          </cell>
          <cell r="C22"/>
          <cell r="D22">
            <v>170</v>
          </cell>
          <cell r="E22">
            <v>66</v>
          </cell>
          <cell r="F22">
            <v>168</v>
          </cell>
          <cell r="G22">
            <v>57</v>
          </cell>
          <cell r="H22">
            <v>0.3</v>
          </cell>
          <cell r="I22">
            <v>40</v>
          </cell>
          <cell r="L22">
            <v>12</v>
          </cell>
          <cell r="M22">
            <v>156</v>
          </cell>
          <cell r="O22">
            <v>0</v>
          </cell>
          <cell r="P22">
            <v>2.4</v>
          </cell>
          <cell r="U22">
            <v>23.75</v>
          </cell>
          <cell r="V22">
            <v>23.75</v>
          </cell>
          <cell r="W22">
            <v>9.4</v>
          </cell>
          <cell r="X22">
            <v>7.6</v>
          </cell>
          <cell r="Y22">
            <v>6</v>
          </cell>
        </row>
        <row r="23">
          <cell r="A23" t="str">
            <v>064  Колбаса Молочная Дугушка, вектор 0,4 кг, ТМ Стародворье  ПОКОМ</v>
          </cell>
          <cell r="B23" t="str">
            <v>шт</v>
          </cell>
          <cell r="C23"/>
          <cell r="D23">
            <v>198</v>
          </cell>
          <cell r="E23">
            <v>300</v>
          </cell>
          <cell r="F23">
            <v>498</v>
          </cell>
          <cell r="G23"/>
          <cell r="H23">
            <v>0</v>
          </cell>
          <cell r="I23">
            <v>50</v>
          </cell>
          <cell r="L23">
            <v>0</v>
          </cell>
          <cell r="M23">
            <v>498</v>
          </cell>
          <cell r="O23">
            <v>0</v>
          </cell>
          <cell r="P23">
            <v>0</v>
          </cell>
          <cell r="U23" t="e">
            <v>#DIV/0!</v>
          </cell>
          <cell r="V23" t="e">
            <v>#DIV/0!</v>
          </cell>
          <cell r="W23">
            <v>0</v>
          </cell>
          <cell r="X23">
            <v>0</v>
          </cell>
          <cell r="Y23">
            <v>0</v>
          </cell>
        </row>
        <row r="24">
          <cell r="A24" t="str">
            <v>091  Сардельки Баварские, МГС 0.38кг, ТМ Стародворье  ПОКОМ</v>
          </cell>
          <cell r="B24" t="str">
            <v>шт</v>
          </cell>
          <cell r="C24"/>
          <cell r="D24">
            <v>150</v>
          </cell>
          <cell r="E24">
            <v>102</v>
          </cell>
          <cell r="F24">
            <v>252</v>
          </cell>
          <cell r="G24"/>
          <cell r="H24">
            <v>0</v>
          </cell>
          <cell r="I24">
            <v>40</v>
          </cell>
          <cell r="L24">
            <v>0</v>
          </cell>
          <cell r="M24">
            <v>252</v>
          </cell>
          <cell r="O24">
            <v>0</v>
          </cell>
          <cell r="P24">
            <v>0</v>
          </cell>
          <cell r="U24" t="e">
            <v>#DIV/0!</v>
          </cell>
          <cell r="V24" t="e">
            <v>#DIV/0!</v>
          </cell>
          <cell r="W24">
            <v>0</v>
          </cell>
          <cell r="X24">
            <v>0</v>
          </cell>
          <cell r="Y24">
            <v>0</v>
          </cell>
        </row>
        <row r="25">
          <cell r="A25" t="str">
            <v>092  Сосиски Баварские с сыром,  0.42кг,ПОКОМ</v>
          </cell>
          <cell r="B25" t="str">
            <v>шт</v>
          </cell>
          <cell r="C25"/>
          <cell r="D25">
            <v>584</v>
          </cell>
          <cell r="E25">
            <v>509</v>
          </cell>
          <cell r="F25">
            <v>1029</v>
          </cell>
          <cell r="G25">
            <v>62</v>
          </cell>
          <cell r="H25">
            <v>0.42</v>
          </cell>
          <cell r="I25">
            <v>40</v>
          </cell>
          <cell r="L25">
            <v>27</v>
          </cell>
          <cell r="M25">
            <v>1002</v>
          </cell>
          <cell r="O25">
            <v>144</v>
          </cell>
          <cell r="P25">
            <v>5.4</v>
          </cell>
          <cell r="U25">
            <v>38.148148148148145</v>
          </cell>
          <cell r="V25">
            <v>38.148148148148145</v>
          </cell>
          <cell r="W25">
            <v>2</v>
          </cell>
          <cell r="X25">
            <v>11.6</v>
          </cell>
          <cell r="Y25">
            <v>3.4</v>
          </cell>
        </row>
        <row r="26">
          <cell r="A26" t="str">
            <v>096  Сосиски Баварские,  0.42кг,ПОКОМ</v>
          </cell>
          <cell r="B26" t="str">
            <v>шт</v>
          </cell>
          <cell r="C26" t="str">
            <v>бонус_Н</v>
          </cell>
          <cell r="D26">
            <v>1138</v>
          </cell>
          <cell r="E26">
            <v>300</v>
          </cell>
          <cell r="F26">
            <v>1271.2</v>
          </cell>
          <cell r="G26">
            <v>5</v>
          </cell>
          <cell r="H26">
            <v>0.42</v>
          </cell>
          <cell r="I26">
            <v>45</v>
          </cell>
          <cell r="L26">
            <v>131.20000000000005</v>
          </cell>
          <cell r="M26">
            <v>1140</v>
          </cell>
          <cell r="O26">
            <v>223</v>
          </cell>
          <cell r="P26">
            <v>26.240000000000009</v>
          </cell>
          <cell r="R26">
            <v>85</v>
          </cell>
          <cell r="U26">
            <v>11.928353658536581</v>
          </cell>
          <cell r="V26">
            <v>8.6890243902438993</v>
          </cell>
          <cell r="W26">
            <v>-3.4</v>
          </cell>
          <cell r="X26">
            <v>2.2000000000000002</v>
          </cell>
          <cell r="Y26">
            <v>16.399999999999999</v>
          </cell>
        </row>
        <row r="27">
          <cell r="A27" t="str">
            <v>100  Сосиски Баварушки, 0.6кг, БАВАРУШКА ПОКОМ</v>
          </cell>
          <cell r="B27" t="str">
            <v>шт</v>
          </cell>
          <cell r="C27"/>
          <cell r="D27">
            <v>84</v>
          </cell>
          <cell r="E27"/>
          <cell r="F27">
            <v>84</v>
          </cell>
          <cell r="G27"/>
          <cell r="H27">
            <v>0</v>
          </cell>
          <cell r="I27">
            <v>45</v>
          </cell>
          <cell r="L27">
            <v>0</v>
          </cell>
          <cell r="M27">
            <v>84</v>
          </cell>
          <cell r="O27">
            <v>0</v>
          </cell>
          <cell r="P27">
            <v>0</v>
          </cell>
          <cell r="U27" t="e">
            <v>#DIV/0!</v>
          </cell>
          <cell r="V27" t="e">
            <v>#DIV/0!</v>
          </cell>
          <cell r="W27">
            <v>0</v>
          </cell>
          <cell r="X27">
            <v>0</v>
          </cell>
          <cell r="Y27">
            <v>0</v>
          </cell>
        </row>
        <row r="28">
          <cell r="A28" t="str">
            <v>108  Сосиски С сыром,  0.42кг,ядрена копоть ПОКОМ</v>
          </cell>
          <cell r="B28" t="str">
            <v>шт</v>
          </cell>
          <cell r="C28"/>
          <cell r="D28">
            <v>144</v>
          </cell>
          <cell r="E28">
            <v>54</v>
          </cell>
          <cell r="F28">
            <v>198</v>
          </cell>
          <cell r="G28"/>
          <cell r="H28">
            <v>0</v>
          </cell>
          <cell r="I28">
            <v>35</v>
          </cell>
          <cell r="L28">
            <v>0</v>
          </cell>
          <cell r="M28">
            <v>198</v>
          </cell>
          <cell r="O28">
            <v>8.5</v>
          </cell>
          <cell r="P28">
            <v>0</v>
          </cell>
          <cell r="U28" t="e">
            <v>#DIV/0!</v>
          </cell>
          <cell r="V28" t="e">
            <v>#DIV/0!</v>
          </cell>
          <cell r="W28">
            <v>0</v>
          </cell>
          <cell r="X28">
            <v>0</v>
          </cell>
          <cell r="Y28">
            <v>0</v>
          </cell>
        </row>
        <row r="29">
          <cell r="A29" t="str">
            <v>114  Сосиски Филейбургские с филе сочного окорока, 0,55 кг, БАВАРУШКА ПОКОМ</v>
          </cell>
          <cell r="B29" t="str">
            <v>шт</v>
          </cell>
          <cell r="C29"/>
          <cell r="D29">
            <v>96</v>
          </cell>
          <cell r="E29">
            <v>40</v>
          </cell>
          <cell r="F29">
            <v>136</v>
          </cell>
          <cell r="G29"/>
          <cell r="H29">
            <v>0</v>
          </cell>
          <cell r="I29">
            <v>45</v>
          </cell>
          <cell r="L29">
            <v>0</v>
          </cell>
          <cell r="M29">
            <v>136</v>
          </cell>
          <cell r="O29">
            <v>0</v>
          </cell>
          <cell r="P29">
            <v>0</v>
          </cell>
          <cell r="U29" t="e">
            <v>#DIV/0!</v>
          </cell>
          <cell r="V29" t="e">
            <v>#DIV/0!</v>
          </cell>
          <cell r="W29">
            <v>0</v>
          </cell>
          <cell r="X29">
            <v>0</v>
          </cell>
          <cell r="Y29">
            <v>0</v>
          </cell>
        </row>
        <row r="30">
          <cell r="A30" t="str">
            <v>115  Колбаса Салями Филейбургская зернистая, в/у 0,35 кг срез, БАВАРУШКА ПОКОМ</v>
          </cell>
          <cell r="B30" t="str">
            <v>шт</v>
          </cell>
          <cell r="C30"/>
          <cell r="D30">
            <v>57</v>
          </cell>
          <cell r="E30">
            <v>24</v>
          </cell>
          <cell r="F30">
            <v>67</v>
          </cell>
          <cell r="G30">
            <v>11</v>
          </cell>
          <cell r="H30">
            <v>0.35</v>
          </cell>
          <cell r="I30">
            <v>45</v>
          </cell>
          <cell r="L30">
            <v>7</v>
          </cell>
          <cell r="M30">
            <v>60</v>
          </cell>
          <cell r="O30">
            <v>0</v>
          </cell>
          <cell r="P30">
            <v>1.4</v>
          </cell>
          <cell r="R30">
            <v>10</v>
          </cell>
          <cell r="U30">
            <v>15.000000000000002</v>
          </cell>
          <cell r="V30">
            <v>7.8571428571428577</v>
          </cell>
          <cell r="W30">
            <v>1</v>
          </cell>
          <cell r="X30">
            <v>0</v>
          </cell>
          <cell r="Y30">
            <v>1.8</v>
          </cell>
        </row>
        <row r="31">
          <cell r="A31" t="str">
            <v>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C31"/>
          <cell r="D31">
            <v>48</v>
          </cell>
          <cell r="E31">
            <v>44</v>
          </cell>
          <cell r="F31">
            <v>92</v>
          </cell>
          <cell r="G31"/>
          <cell r="H31">
            <v>0</v>
          </cell>
          <cell r="I31">
            <v>45</v>
          </cell>
          <cell r="L31">
            <v>2</v>
          </cell>
          <cell r="M31">
            <v>90</v>
          </cell>
          <cell r="O31">
            <v>22</v>
          </cell>
          <cell r="P31">
            <v>0.4</v>
          </cell>
          <cell r="U31">
            <v>55</v>
          </cell>
          <cell r="V31">
            <v>55</v>
          </cell>
          <cell r="W31">
            <v>0</v>
          </cell>
          <cell r="X31">
            <v>-0.2</v>
          </cell>
          <cell r="Y31">
            <v>0</v>
          </cell>
        </row>
        <row r="32">
          <cell r="A32" t="str">
            <v>118  Колбаса Сервелат Филейбургский с филе сочного окорока, в/у 0,35 кг срез, БАВАРУШКА ПОКОМ</v>
          </cell>
          <cell r="B32" t="str">
            <v>шт</v>
          </cell>
          <cell r="C32"/>
          <cell r="D32">
            <v>60</v>
          </cell>
          <cell r="E32">
            <v>42</v>
          </cell>
          <cell r="F32">
            <v>102</v>
          </cell>
          <cell r="G32"/>
          <cell r="H32">
            <v>0</v>
          </cell>
          <cell r="I32">
            <v>45</v>
          </cell>
          <cell r="L32">
            <v>0</v>
          </cell>
          <cell r="M32">
            <v>102</v>
          </cell>
          <cell r="O32">
            <v>35</v>
          </cell>
          <cell r="P32">
            <v>0</v>
          </cell>
          <cell r="U32" t="e">
            <v>#DIV/0!</v>
          </cell>
          <cell r="V32" t="e">
            <v>#DIV/0!</v>
          </cell>
          <cell r="W32">
            <v>0</v>
          </cell>
          <cell r="X32">
            <v>0</v>
          </cell>
          <cell r="Y32">
            <v>0</v>
          </cell>
        </row>
        <row r="33">
          <cell r="A33" t="str">
            <v>200  Ветчина Дугушка ТМ Стародворье, вектор в/у    ПОКОМ</v>
          </cell>
          <cell r="B33" t="str">
            <v>кг</v>
          </cell>
          <cell r="C33" t="str">
            <v>Нояб</v>
          </cell>
          <cell r="D33">
            <v>1122.665</v>
          </cell>
          <cell r="E33"/>
          <cell r="F33">
            <v>533.68499999999995</v>
          </cell>
          <cell r="G33">
            <v>436.63499999999999</v>
          </cell>
          <cell r="H33">
            <v>1</v>
          </cell>
          <cell r="I33">
            <v>55</v>
          </cell>
          <cell r="L33">
            <v>533.68499999999995</v>
          </cell>
          <cell r="O33">
            <v>988</v>
          </cell>
          <cell r="P33">
            <v>106.73699999999999</v>
          </cell>
          <cell r="U33">
            <v>13.347152346421579</v>
          </cell>
          <cell r="V33">
            <v>13.347152346421579</v>
          </cell>
          <cell r="W33">
            <v>123.06980000000001</v>
          </cell>
          <cell r="X33">
            <v>126.8434</v>
          </cell>
          <cell r="Y33">
            <v>108.0078</v>
          </cell>
        </row>
        <row r="34">
          <cell r="A34" t="str">
            <v>201  Ветчина Нежная ТМ Особый рецепт, (2,5кг), ПОКОМ</v>
          </cell>
          <cell r="B34" t="str">
            <v>кг</v>
          </cell>
          <cell r="C34"/>
          <cell r="D34">
            <v>3206.277</v>
          </cell>
          <cell r="E34">
            <v>837.29300000000001</v>
          </cell>
          <cell r="F34">
            <v>3009.0970000000002</v>
          </cell>
          <cell r="G34">
            <v>799.44200000000001</v>
          </cell>
          <cell r="H34">
            <v>1</v>
          </cell>
          <cell r="I34">
            <v>50</v>
          </cell>
          <cell r="L34">
            <v>3009.0970000000002</v>
          </cell>
          <cell r="O34">
            <v>2334</v>
          </cell>
          <cell r="P34">
            <v>601.81940000000009</v>
          </cell>
          <cell r="Q34">
            <v>2100</v>
          </cell>
          <cell r="R34">
            <v>1800</v>
          </cell>
          <cell r="U34">
            <v>11.686964561129134</v>
          </cell>
          <cell r="V34">
            <v>5.2066151406883856</v>
          </cell>
          <cell r="W34">
            <v>435.68180000000001</v>
          </cell>
          <cell r="X34">
            <v>471.43220000000002</v>
          </cell>
          <cell r="Y34">
            <v>503.55680000000001</v>
          </cell>
        </row>
        <row r="35">
          <cell r="A35" t="str">
            <v>215  Колбаса Докторская ГОСТ Дугушка, ВЕС, ТМ Стародворье ПОКОМ</v>
          </cell>
          <cell r="B35" t="str">
            <v>кг</v>
          </cell>
          <cell r="C35"/>
          <cell r="D35">
            <v>53.677999999999997</v>
          </cell>
          <cell r="E35"/>
          <cell r="F35">
            <v>21.134</v>
          </cell>
          <cell r="G35">
            <v>7.8920000000000003</v>
          </cell>
          <cell r="H35">
            <v>1</v>
          </cell>
          <cell r="I35">
            <v>55</v>
          </cell>
          <cell r="L35">
            <v>21.134</v>
          </cell>
          <cell r="O35">
            <v>298</v>
          </cell>
          <cell r="P35">
            <v>4.2267999999999999</v>
          </cell>
          <cell r="U35">
            <v>72.369641336235446</v>
          </cell>
          <cell r="V35">
            <v>72.369641336235446</v>
          </cell>
          <cell r="W35">
            <v>5.0034000000000001</v>
          </cell>
          <cell r="X35">
            <v>3.7002000000000002</v>
          </cell>
          <cell r="Y35">
            <v>1.7489999999999999</v>
          </cell>
        </row>
        <row r="36">
          <cell r="A36" t="str">
            <v>217  Колбаса Докторская Дугушка, ВЕС, НЕ ГОСТ, ТМ Стародворье ПОКОМ</v>
          </cell>
          <cell r="B36" t="str">
            <v>кг</v>
          </cell>
          <cell r="C36" t="str">
            <v>Нояб</v>
          </cell>
          <cell r="D36">
            <v>1656.405</v>
          </cell>
          <cell r="E36">
            <v>7.3460000000000001</v>
          </cell>
          <cell r="F36">
            <v>1.75</v>
          </cell>
          <cell r="G36"/>
          <cell r="H36">
            <v>1</v>
          </cell>
          <cell r="I36">
            <v>55</v>
          </cell>
          <cell r="L36">
            <v>1.75</v>
          </cell>
          <cell r="O36">
            <v>168</v>
          </cell>
          <cell r="P36">
            <v>0.35</v>
          </cell>
          <cell r="U36">
            <v>480.00000000000006</v>
          </cell>
          <cell r="V36">
            <v>480.00000000000006</v>
          </cell>
          <cell r="W36">
            <v>155.31900000000002</v>
          </cell>
          <cell r="X36">
            <v>99.849599999999995</v>
          </cell>
          <cell r="Y36">
            <v>9.8279999999999994</v>
          </cell>
        </row>
        <row r="37">
          <cell r="A37" t="str">
            <v>219  Колбаса Докторская Особая ТМ Особый рецепт, ВЕС  ПОКОМ</v>
          </cell>
          <cell r="B37" t="str">
            <v>кг</v>
          </cell>
          <cell r="C37"/>
          <cell r="D37">
            <v>6632.4549999999999</v>
          </cell>
          <cell r="E37">
            <v>3609.73</v>
          </cell>
          <cell r="F37">
            <v>4195.0940000000001</v>
          </cell>
          <cell r="G37">
            <v>5540.5659999999998</v>
          </cell>
          <cell r="H37">
            <v>1</v>
          </cell>
          <cell r="I37">
            <v>60</v>
          </cell>
          <cell r="L37">
            <v>4195.0940000000001</v>
          </cell>
          <cell r="O37">
            <v>1640</v>
          </cell>
          <cell r="P37">
            <v>839.01880000000006</v>
          </cell>
          <cell r="Q37">
            <v>1200</v>
          </cell>
          <cell r="R37">
            <v>1500</v>
          </cell>
          <cell r="U37">
            <v>11.776334451623727</v>
          </cell>
          <cell r="V37">
            <v>8.5582897546515042</v>
          </cell>
          <cell r="W37">
            <v>953.2041999999999</v>
          </cell>
          <cell r="X37">
            <v>940.0856</v>
          </cell>
          <cell r="Y37">
            <v>953.68920000000003</v>
          </cell>
        </row>
        <row r="38">
          <cell r="A38" t="str">
            <v>225  Колбаса Дугушка со шпиком, ВЕС, ТМ Стародворье   ПОКОМ</v>
          </cell>
          <cell r="B38" t="str">
            <v>кг</v>
          </cell>
          <cell r="C38" t="str">
            <v>Нояб</v>
          </cell>
          <cell r="D38">
            <v>27.091000000000001</v>
          </cell>
          <cell r="E38">
            <v>188.82599999999999</v>
          </cell>
          <cell r="F38">
            <v>24.555</v>
          </cell>
          <cell r="G38">
            <v>169.41800000000001</v>
          </cell>
          <cell r="H38">
            <v>1</v>
          </cell>
          <cell r="I38">
            <v>50</v>
          </cell>
          <cell r="L38">
            <v>24.555</v>
          </cell>
          <cell r="O38">
            <v>100</v>
          </cell>
          <cell r="P38">
            <v>4.9109999999999996</v>
          </cell>
          <cell r="U38">
            <v>54.860109957238855</v>
          </cell>
          <cell r="V38">
            <v>54.860109957238855</v>
          </cell>
          <cell r="W38">
            <v>27.069200000000002</v>
          </cell>
          <cell r="X38">
            <v>8.4638000000000009</v>
          </cell>
          <cell r="Y38">
            <v>38.272000000000006</v>
          </cell>
        </row>
        <row r="39">
          <cell r="A39" t="str">
            <v>229  Колбаса Молочная Дугушка, в/у, ВЕС, ТМ Стародворье   ПОКОМ</v>
          </cell>
          <cell r="B39" t="str">
            <v>кг</v>
          </cell>
          <cell r="C39" t="str">
            <v>Нояб</v>
          </cell>
          <cell r="D39">
            <v>568.81299999999999</v>
          </cell>
          <cell r="E39">
            <v>1205.299</v>
          </cell>
          <cell r="F39">
            <v>407.21100000000001</v>
          </cell>
          <cell r="G39">
            <v>1039.2950000000001</v>
          </cell>
          <cell r="H39">
            <v>1</v>
          </cell>
          <cell r="I39">
            <v>55</v>
          </cell>
          <cell r="L39">
            <v>407.21100000000001</v>
          </cell>
          <cell r="O39">
            <v>92</v>
          </cell>
          <cell r="P39">
            <v>81.4422</v>
          </cell>
          <cell r="U39">
            <v>13.890771614715714</v>
          </cell>
          <cell r="V39">
            <v>13.890771614715714</v>
          </cell>
          <cell r="W39">
            <v>104.59020000000001</v>
          </cell>
          <cell r="X39">
            <v>50.197800000000001</v>
          </cell>
          <cell r="Y39">
            <v>159.03579999999999</v>
          </cell>
        </row>
        <row r="40">
          <cell r="A40" t="str">
            <v>230  Колбаса Молочная Особая ТМ Особый рецепт, п/а, ВЕС. ПОКОМ</v>
          </cell>
          <cell r="B40" t="str">
            <v>кг</v>
          </cell>
          <cell r="C40"/>
          <cell r="D40">
            <v>3808.6759999999999</v>
          </cell>
          <cell r="E40">
            <v>3584.2710000000002</v>
          </cell>
          <cell r="F40">
            <v>3280.4349999999999</v>
          </cell>
          <cell r="G40">
            <v>3717.3330000000001</v>
          </cell>
          <cell r="H40">
            <v>1</v>
          </cell>
          <cell r="I40">
            <v>60</v>
          </cell>
          <cell r="L40">
            <v>3280.4349999999999</v>
          </cell>
          <cell r="O40">
            <v>570</v>
          </cell>
          <cell r="P40">
            <v>656.08699999999999</v>
          </cell>
          <cell r="Q40">
            <v>1000</v>
          </cell>
          <cell r="R40">
            <v>2300</v>
          </cell>
          <cell r="U40">
            <v>11.564522692874574</v>
          </cell>
          <cell r="V40">
            <v>6.5347019526373797</v>
          </cell>
          <cell r="W40">
            <v>630.79880000000003</v>
          </cell>
          <cell r="X40">
            <v>536.35119999999995</v>
          </cell>
          <cell r="Y40">
            <v>604.88519999999994</v>
          </cell>
        </row>
        <row r="41">
          <cell r="A41" t="str">
            <v>235  Колбаса Особая ТМ Особый рецепт, ВЕС, ТМ Стародворье ПОКОМ</v>
          </cell>
          <cell r="B41" t="str">
            <v>кг</v>
          </cell>
          <cell r="C41"/>
          <cell r="D41">
            <v>2172.9749999999999</v>
          </cell>
          <cell r="E41"/>
          <cell r="F41">
            <v>1535.251</v>
          </cell>
          <cell r="G41">
            <v>77.965000000000003</v>
          </cell>
          <cell r="H41">
            <v>1</v>
          </cell>
          <cell r="I41">
            <v>60</v>
          </cell>
          <cell r="L41">
            <v>1535.251</v>
          </cell>
          <cell r="O41">
            <v>1933</v>
          </cell>
          <cell r="P41">
            <v>307.05020000000002</v>
          </cell>
          <cell r="R41">
            <v>1600</v>
          </cell>
          <cell r="U41">
            <v>11.760177977412162</v>
          </cell>
          <cell r="V41">
            <v>6.5493036643519522</v>
          </cell>
          <cell r="W41">
            <v>305.68040000000002</v>
          </cell>
          <cell r="X41">
            <v>271.90639999999996</v>
          </cell>
          <cell r="Y41">
            <v>266.85019999999997</v>
          </cell>
        </row>
        <row r="42">
          <cell r="A42" t="str">
            <v>236  Колбаса Рубленая ЗАПЕЧ. Дугушка ТМ Стародворье, вектор, в/к    ПОКОМ</v>
          </cell>
          <cell r="B42" t="str">
            <v>кг</v>
          </cell>
          <cell r="C42" t="str">
            <v>Нояб</v>
          </cell>
          <cell r="D42">
            <v>593.01499999999999</v>
          </cell>
          <cell r="E42">
            <v>225.13499999999999</v>
          </cell>
          <cell r="F42">
            <v>94.277000000000001</v>
          </cell>
          <cell r="G42">
            <v>163.73500000000001</v>
          </cell>
          <cell r="H42">
            <v>1</v>
          </cell>
          <cell r="I42">
            <v>60</v>
          </cell>
          <cell r="L42">
            <v>94.277000000000001</v>
          </cell>
          <cell r="O42">
            <v>179</v>
          </cell>
          <cell r="P42">
            <v>18.855399999999999</v>
          </cell>
          <cell r="U42">
            <v>18.177020906477722</v>
          </cell>
          <cell r="V42">
            <v>18.177020906477722</v>
          </cell>
          <cell r="W42">
            <v>23.988199999999999</v>
          </cell>
          <cell r="X42">
            <v>75.080200000000005</v>
          </cell>
          <cell r="Y42">
            <v>68.301000000000002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B43" t="str">
            <v>кг</v>
          </cell>
          <cell r="C43" t="str">
            <v>Нояб</v>
          </cell>
          <cell r="D43">
            <v>176.84899999999999</v>
          </cell>
          <cell r="E43">
            <v>555.005</v>
          </cell>
          <cell r="F43">
            <v>159.03200000000001</v>
          </cell>
          <cell r="G43">
            <v>498.85599999999999</v>
          </cell>
          <cell r="H43">
            <v>1</v>
          </cell>
          <cell r="I43">
            <v>60</v>
          </cell>
          <cell r="L43">
            <v>159.03200000000001</v>
          </cell>
          <cell r="O43">
            <v>132</v>
          </cell>
          <cell r="P43">
            <v>31.806400000000004</v>
          </cell>
          <cell r="U43">
            <v>19.834247195532971</v>
          </cell>
          <cell r="V43">
            <v>19.834247195532971</v>
          </cell>
          <cell r="W43">
            <v>87.599199999999996</v>
          </cell>
          <cell r="X43">
            <v>40.595199999999998</v>
          </cell>
          <cell r="Y43">
            <v>93.295199999999994</v>
          </cell>
        </row>
        <row r="44">
          <cell r="A44" t="str">
            <v>240  Колбаса Салями охотничья, ВЕС. ПОКОМ</v>
          </cell>
          <cell r="B44" t="str">
            <v>кг</v>
          </cell>
          <cell r="C44"/>
          <cell r="D44">
            <v>22.945</v>
          </cell>
          <cell r="E44">
            <v>14.019</v>
          </cell>
          <cell r="F44">
            <v>11.372999999999999</v>
          </cell>
          <cell r="G44">
            <v>20.672999999999998</v>
          </cell>
          <cell r="H44">
            <v>1</v>
          </cell>
          <cell r="I44">
            <v>180</v>
          </cell>
          <cell r="L44">
            <v>11.372999999999999</v>
          </cell>
          <cell r="O44">
            <v>0</v>
          </cell>
          <cell r="P44">
            <v>2.2746</v>
          </cell>
          <cell r="R44">
            <v>10</v>
          </cell>
          <cell r="U44">
            <v>13.485008353117031</v>
          </cell>
          <cell r="V44">
            <v>9.088630968082299</v>
          </cell>
          <cell r="W44">
            <v>2.9232</v>
          </cell>
          <cell r="X44">
            <v>2.4175999999999997</v>
          </cell>
          <cell r="Y44">
            <v>2.7236000000000002</v>
          </cell>
        </row>
        <row r="45">
          <cell r="A45" t="str">
            <v>242  Колбаса Сервелат ЗАПЕЧ.Дугушка ТМ Стародворье, вектор, в/к     ПОКОМ</v>
          </cell>
          <cell r="B45" t="str">
            <v>кг</v>
          </cell>
          <cell r="C45" t="str">
            <v>Нояб</v>
          </cell>
          <cell r="D45">
            <v>483.904</v>
          </cell>
          <cell r="E45">
            <v>907.47699999999998</v>
          </cell>
          <cell r="F45">
            <v>445.58</v>
          </cell>
          <cell r="G45">
            <v>808.97900000000004</v>
          </cell>
          <cell r="H45">
            <v>1</v>
          </cell>
          <cell r="I45">
            <v>60</v>
          </cell>
          <cell r="L45">
            <v>445.58</v>
          </cell>
          <cell r="O45">
            <v>151</v>
          </cell>
          <cell r="P45">
            <v>89.116</v>
          </cell>
          <cell r="R45">
            <v>110</v>
          </cell>
          <cell r="U45">
            <v>12.006586920418332</v>
          </cell>
          <cell r="V45">
            <v>10.772240675075183</v>
          </cell>
          <cell r="W45">
            <v>145.95580000000001</v>
          </cell>
          <cell r="X45">
            <v>80.941000000000003</v>
          </cell>
          <cell r="Y45">
            <v>137.1832</v>
          </cell>
        </row>
        <row r="46">
          <cell r="A46" t="str">
            <v>243  Колбаса Сервелат Зернистый, ВЕС.  ПОКОМ</v>
          </cell>
          <cell r="B46" t="str">
            <v>кг</v>
          </cell>
          <cell r="C46"/>
          <cell r="D46">
            <v>137.44999999999999</v>
          </cell>
          <cell r="E46">
            <v>1.153</v>
          </cell>
          <cell r="F46">
            <v>52.173000000000002</v>
          </cell>
          <cell r="G46">
            <v>73.2</v>
          </cell>
          <cell r="H46">
            <v>1</v>
          </cell>
          <cell r="I46">
            <v>35</v>
          </cell>
          <cell r="L46">
            <v>52.173000000000002</v>
          </cell>
          <cell r="O46">
            <v>91</v>
          </cell>
          <cell r="P46">
            <v>10.4346</v>
          </cell>
          <cell r="U46">
            <v>15.736108715235849</v>
          </cell>
          <cell r="V46">
            <v>15.736108715235849</v>
          </cell>
          <cell r="W46">
            <v>11.27</v>
          </cell>
          <cell r="X46">
            <v>19.039400000000001</v>
          </cell>
          <cell r="Y46">
            <v>12.849600000000001</v>
          </cell>
        </row>
        <row r="47">
          <cell r="A47" t="str">
            <v>244  Колбаса Сервелат Кремлевский, ВЕС. ПОКОМ</v>
          </cell>
          <cell r="B47" t="str">
            <v>кг</v>
          </cell>
          <cell r="C47"/>
          <cell r="D47">
            <v>7.024</v>
          </cell>
          <cell r="E47"/>
          <cell r="F47">
            <v>2.1320000000000001</v>
          </cell>
          <cell r="G47"/>
          <cell r="H47">
            <v>1</v>
          </cell>
          <cell r="I47">
            <v>40</v>
          </cell>
          <cell r="L47">
            <v>2.1320000000000001</v>
          </cell>
          <cell r="O47">
            <v>167</v>
          </cell>
          <cell r="P47">
            <v>0.4264</v>
          </cell>
          <cell r="U47">
            <v>391.65103189493431</v>
          </cell>
          <cell r="V47">
            <v>391.65103189493431</v>
          </cell>
          <cell r="W47">
            <v>9.655800000000001</v>
          </cell>
          <cell r="X47">
            <v>7.6036000000000001</v>
          </cell>
          <cell r="Y47">
            <v>15.495799999999999</v>
          </cell>
        </row>
        <row r="48">
          <cell r="A48" t="str">
            <v>247  Сардельки Нежные, ВЕС.  ПОКОМ</v>
          </cell>
          <cell r="B48" t="str">
            <v>кг</v>
          </cell>
          <cell r="C48"/>
          <cell r="D48">
            <v>143.458</v>
          </cell>
          <cell r="E48"/>
          <cell r="F48">
            <v>34.613999999999997</v>
          </cell>
          <cell r="G48"/>
          <cell r="H48">
            <v>1</v>
          </cell>
          <cell r="I48">
            <v>30</v>
          </cell>
          <cell r="L48">
            <v>34.613999999999997</v>
          </cell>
          <cell r="O48">
            <v>110</v>
          </cell>
          <cell r="P48">
            <v>6.9227999999999996</v>
          </cell>
          <cell r="U48">
            <v>15.889524469867684</v>
          </cell>
          <cell r="V48">
            <v>15.889524469867684</v>
          </cell>
          <cell r="W48">
            <v>12.4772</v>
          </cell>
          <cell r="X48">
            <v>13.377000000000001</v>
          </cell>
          <cell r="Y48">
            <v>7.0225999999999997</v>
          </cell>
        </row>
        <row r="49">
          <cell r="A49" t="str">
            <v>248  Сардельки Сочные ТМ Особый рецепт,   ПОКОМ</v>
          </cell>
          <cell r="B49" t="str">
            <v>кг</v>
          </cell>
          <cell r="C49"/>
          <cell r="D49">
            <v>372.779</v>
          </cell>
          <cell r="E49">
            <v>191.95699999999999</v>
          </cell>
          <cell r="F49">
            <v>397.23200000000003</v>
          </cell>
          <cell r="G49">
            <v>144.89400000000001</v>
          </cell>
          <cell r="H49">
            <v>1</v>
          </cell>
          <cell r="I49">
            <v>30</v>
          </cell>
          <cell r="L49">
            <v>96.295000000000016</v>
          </cell>
          <cell r="M49">
            <v>300.93700000000001</v>
          </cell>
          <cell r="O49">
            <v>0</v>
          </cell>
          <cell r="P49">
            <v>19.259000000000004</v>
          </cell>
          <cell r="R49">
            <v>85</v>
          </cell>
          <cell r="U49">
            <v>11.93696453606106</v>
          </cell>
          <cell r="V49">
            <v>7.5234435848174863</v>
          </cell>
          <cell r="W49">
            <v>21.201799999999999</v>
          </cell>
          <cell r="X49">
            <v>15.647799999999995</v>
          </cell>
          <cell r="Y49">
            <v>19.297800000000006</v>
          </cell>
        </row>
        <row r="50">
          <cell r="A50" t="str">
            <v>250  Сардельки стародворские с говядиной в обол. NDX, ВЕС. ПОКОМ</v>
          </cell>
          <cell r="B50" t="str">
            <v>кг</v>
          </cell>
          <cell r="C50"/>
          <cell r="D50">
            <v>471.73500000000001</v>
          </cell>
          <cell r="E50">
            <v>307.17200000000003</v>
          </cell>
          <cell r="F50">
            <v>329.59500000000003</v>
          </cell>
          <cell r="G50">
            <v>382.178</v>
          </cell>
          <cell r="H50">
            <v>1</v>
          </cell>
          <cell r="I50">
            <v>30</v>
          </cell>
          <cell r="L50">
            <v>329.59500000000003</v>
          </cell>
          <cell r="O50">
            <v>123</v>
          </cell>
          <cell r="P50">
            <v>65.919000000000011</v>
          </cell>
          <cell r="R50">
            <v>285</v>
          </cell>
          <cell r="U50">
            <v>11.987105386914241</v>
          </cell>
          <cell r="V50">
            <v>7.6636174699252102</v>
          </cell>
          <cell r="W50">
            <v>78.013400000000004</v>
          </cell>
          <cell r="X50">
            <v>63.137999999999998</v>
          </cell>
          <cell r="Y50">
            <v>67.121400000000008</v>
          </cell>
        </row>
        <row r="51">
          <cell r="A51" t="str">
            <v>253  Сосиски Ганноверские   ПОКОМ</v>
          </cell>
          <cell r="B51" t="str">
            <v>кг</v>
          </cell>
          <cell r="C51"/>
          <cell r="D51">
            <v>47.530999999999999</v>
          </cell>
          <cell r="E51">
            <v>1.7999999999999999E-2</v>
          </cell>
          <cell r="F51">
            <v>12.167</v>
          </cell>
          <cell r="G51">
            <v>31.327000000000002</v>
          </cell>
          <cell r="H51">
            <v>1</v>
          </cell>
          <cell r="I51">
            <v>40</v>
          </cell>
          <cell r="L51">
            <v>12.167</v>
          </cell>
          <cell r="O51">
            <v>56</v>
          </cell>
          <cell r="P51">
            <v>2.4333999999999998</v>
          </cell>
          <cell r="U51">
            <v>35.886825018492644</v>
          </cell>
          <cell r="V51">
            <v>35.886825018492644</v>
          </cell>
          <cell r="W51">
            <v>-0.49459999999999998</v>
          </cell>
          <cell r="X51">
            <v>1.0875999999999999</v>
          </cell>
          <cell r="Y51">
            <v>6.1989999999999998</v>
          </cell>
        </row>
        <row r="52">
          <cell r="A52" t="str">
            <v>254  Сосиски Датские, ВЕС, ТМ КОЛБАСНЫЙ СТАНДАРТ ПОКОМ</v>
          </cell>
          <cell r="B52" t="str">
            <v>кг</v>
          </cell>
          <cell r="C52"/>
          <cell r="D52">
            <v>9.4410000000000007</v>
          </cell>
          <cell r="E52">
            <v>62.234999999999999</v>
          </cell>
          <cell r="F52">
            <v>3.9860000000000002</v>
          </cell>
          <cell r="G52">
            <v>67.69</v>
          </cell>
          <cell r="H52">
            <v>1</v>
          </cell>
          <cell r="I52">
            <v>40</v>
          </cell>
          <cell r="L52">
            <v>3.9860000000000002</v>
          </cell>
          <cell r="O52">
            <v>0</v>
          </cell>
          <cell r="P52">
            <v>0.79720000000000002</v>
          </cell>
          <cell r="U52">
            <v>84.909683893627687</v>
          </cell>
          <cell r="V52">
            <v>84.909683893627687</v>
          </cell>
          <cell r="W52">
            <v>3.3484000000000003</v>
          </cell>
          <cell r="X52">
            <v>29.430599999999998</v>
          </cell>
          <cell r="Y52">
            <v>9.2883999999999993</v>
          </cell>
        </row>
        <row r="53">
          <cell r="A53" t="str">
            <v>255  Сосиски Молочные для завтрака ТМ Особый рецепт, п/а МГС, ВЕС, ТМ Стародворье  ПОКОМ</v>
          </cell>
          <cell r="B53" t="str">
            <v>кг</v>
          </cell>
          <cell r="C53"/>
          <cell r="D53">
            <v>1406.2339999999999</v>
          </cell>
          <cell r="E53">
            <v>1302.8150000000001</v>
          </cell>
          <cell r="F53">
            <v>981.54399999999998</v>
          </cell>
          <cell r="G53">
            <v>1470.501</v>
          </cell>
          <cell r="H53">
            <v>1</v>
          </cell>
          <cell r="I53">
            <v>40</v>
          </cell>
          <cell r="L53">
            <v>981.54399999999998</v>
          </cell>
          <cell r="O53">
            <v>29</v>
          </cell>
          <cell r="P53">
            <v>196.30879999999999</v>
          </cell>
          <cell r="R53">
            <v>855</v>
          </cell>
          <cell r="U53">
            <v>11.993863749358155</v>
          </cell>
          <cell r="V53">
            <v>7.6384808016757271</v>
          </cell>
          <cell r="W53">
            <v>213.00619999999998</v>
          </cell>
          <cell r="X53">
            <v>122.6846</v>
          </cell>
          <cell r="Y53">
            <v>203.99680000000001</v>
          </cell>
        </row>
        <row r="54">
          <cell r="A54" t="str">
            <v>257  Сосиски Молочные оригинальные ТМ Особый рецепт, ВЕС.   ПОКОМ</v>
          </cell>
          <cell r="B54" t="str">
            <v>кг</v>
          </cell>
          <cell r="C54"/>
          <cell r="D54">
            <v>75.936000000000007</v>
          </cell>
          <cell r="E54"/>
          <cell r="F54">
            <v>7.86</v>
          </cell>
          <cell r="G54">
            <v>68.031000000000006</v>
          </cell>
          <cell r="H54">
            <v>1</v>
          </cell>
          <cell r="I54">
            <v>35</v>
          </cell>
          <cell r="L54">
            <v>7.86</v>
          </cell>
          <cell r="O54">
            <v>65</v>
          </cell>
          <cell r="P54">
            <v>1.5720000000000001</v>
          </cell>
          <cell r="U54">
            <v>84.62531806615776</v>
          </cell>
          <cell r="V54">
            <v>84.62531806615776</v>
          </cell>
          <cell r="W54">
            <v>1.3068</v>
          </cell>
          <cell r="X54">
            <v>5.8103999999999996</v>
          </cell>
          <cell r="Y54">
            <v>0.26500000000000001</v>
          </cell>
        </row>
        <row r="55">
          <cell r="A55" t="str">
            <v>266  Колбаса Филейбургская с сочным окороком, ВЕС, ТМ Баварушка  ПОКОМ</v>
          </cell>
          <cell r="B55" t="str">
            <v>кг</v>
          </cell>
          <cell r="C55"/>
          <cell r="D55">
            <v>64.254999999999995</v>
          </cell>
          <cell r="E55">
            <v>4.5999999999999999E-2</v>
          </cell>
          <cell r="F55">
            <v>60.029000000000003</v>
          </cell>
          <cell r="G55">
            <v>4.2720000000000002</v>
          </cell>
          <cell r="H55">
            <v>1</v>
          </cell>
          <cell r="I55">
            <v>45</v>
          </cell>
          <cell r="L55">
            <v>60.029000000000003</v>
          </cell>
          <cell r="O55">
            <v>221</v>
          </cell>
          <cell r="P55">
            <v>12.005800000000001</v>
          </cell>
          <cell r="U55">
            <v>18.763597594495991</v>
          </cell>
          <cell r="V55">
            <v>18.763597594495991</v>
          </cell>
          <cell r="W55">
            <v>7.4664000000000001</v>
          </cell>
          <cell r="X55">
            <v>5.9722</v>
          </cell>
          <cell r="Y55">
            <v>7.2623999999999995</v>
          </cell>
        </row>
        <row r="56">
          <cell r="A56" t="str">
            <v>267  Колбаса Салями Филейбургская зернистая, оболочка фиброуз, ВЕС, ТМ Баварушка  ПОКОМ</v>
          </cell>
          <cell r="B56" t="str">
            <v>кг</v>
          </cell>
          <cell r="C56"/>
          <cell r="D56">
            <v>50.246000000000002</v>
          </cell>
          <cell r="E56">
            <v>103.666</v>
          </cell>
          <cell r="F56">
            <v>28.802</v>
          </cell>
          <cell r="G56">
            <v>104.345</v>
          </cell>
          <cell r="H56">
            <v>1</v>
          </cell>
          <cell r="I56">
            <v>45</v>
          </cell>
          <cell r="L56">
            <v>28.802</v>
          </cell>
          <cell r="O56">
            <v>35</v>
          </cell>
          <cell r="P56">
            <v>5.7603999999999997</v>
          </cell>
          <cell r="U56">
            <v>24.190160405527394</v>
          </cell>
          <cell r="V56">
            <v>24.190160405527394</v>
          </cell>
          <cell r="W56">
            <v>14.863</v>
          </cell>
          <cell r="X56">
            <v>8.8902000000000001</v>
          </cell>
          <cell r="Y56">
            <v>16.988800000000001</v>
          </cell>
        </row>
        <row r="57">
          <cell r="A57" t="str">
            <v>272  Колбаса Сервелат Филедворский, фиброуз, в/у 0,35 кг срез,  ПОКОМ</v>
          </cell>
          <cell r="B57" t="str">
            <v>шт</v>
          </cell>
          <cell r="C57"/>
          <cell r="D57">
            <v>41</v>
          </cell>
          <cell r="E57">
            <v>177</v>
          </cell>
          <cell r="F57">
            <v>23</v>
          </cell>
          <cell r="G57">
            <v>174</v>
          </cell>
          <cell r="H57">
            <v>0.35</v>
          </cell>
          <cell r="I57">
            <v>40</v>
          </cell>
          <cell r="L57">
            <v>23</v>
          </cell>
          <cell r="O57">
            <v>0</v>
          </cell>
          <cell r="P57">
            <v>4.5999999999999996</v>
          </cell>
          <cell r="U57">
            <v>37.826086956521742</v>
          </cell>
          <cell r="V57">
            <v>37.826086956521742</v>
          </cell>
          <cell r="W57">
            <v>15</v>
          </cell>
          <cell r="X57">
            <v>8.8000000000000007</v>
          </cell>
          <cell r="Y57">
            <v>22.8</v>
          </cell>
        </row>
        <row r="58">
          <cell r="A58" t="str">
            <v>273  Сосиски Сочинки с сочной грудинкой, МГС 0.4кг,   ПОКОМ</v>
          </cell>
          <cell r="B58" t="str">
            <v>шт</v>
          </cell>
          <cell r="C58" t="str">
            <v>Нояб</v>
          </cell>
          <cell r="D58">
            <v>441</v>
          </cell>
          <cell r="E58">
            <v>768</v>
          </cell>
          <cell r="F58">
            <v>398</v>
          </cell>
          <cell r="G58">
            <v>705</v>
          </cell>
          <cell r="H58">
            <v>0.4</v>
          </cell>
          <cell r="I58">
            <v>45</v>
          </cell>
          <cell r="L58">
            <v>398</v>
          </cell>
          <cell r="O58">
            <v>102</v>
          </cell>
          <cell r="P58">
            <v>79.599999999999994</v>
          </cell>
          <cell r="R58">
            <v>150</v>
          </cell>
          <cell r="U58">
            <v>12.022613065326635</v>
          </cell>
          <cell r="V58">
            <v>10.13819095477387</v>
          </cell>
          <cell r="W58">
            <v>140.6</v>
          </cell>
          <cell r="X58">
            <v>73.599999999999994</v>
          </cell>
          <cell r="Y58">
            <v>109.6</v>
          </cell>
        </row>
        <row r="59">
          <cell r="A59" t="str">
            <v>276  Колбаса Сливушка ТМ Вязанка в оболочке полиамид 0,45 кг  ПОКОМ</v>
          </cell>
          <cell r="B59" t="str">
            <v>шт</v>
          </cell>
          <cell r="C59"/>
          <cell r="D59">
            <v>102</v>
          </cell>
          <cell r="E59">
            <v>30</v>
          </cell>
          <cell r="F59">
            <v>39</v>
          </cell>
          <cell r="G59">
            <v>80</v>
          </cell>
          <cell r="H59">
            <v>0.45</v>
          </cell>
          <cell r="I59">
            <v>50</v>
          </cell>
          <cell r="L59">
            <v>39</v>
          </cell>
          <cell r="O59">
            <v>0</v>
          </cell>
          <cell r="P59">
            <v>7.8</v>
          </cell>
          <cell r="R59">
            <v>15</v>
          </cell>
          <cell r="U59">
            <v>12.179487179487181</v>
          </cell>
          <cell r="V59">
            <v>10.256410256410257</v>
          </cell>
          <cell r="W59">
            <v>8.6</v>
          </cell>
          <cell r="X59">
            <v>7.6</v>
          </cell>
          <cell r="Y59">
            <v>8.6</v>
          </cell>
        </row>
        <row r="60">
          <cell r="A60" t="str">
            <v>283  Сосиски Сочинки, ВЕС, ТМ Стародворье ПОКОМ</v>
          </cell>
          <cell r="B60" t="str">
            <v>кг</v>
          </cell>
          <cell r="C60"/>
          <cell r="D60">
            <v>619.17499999999995</v>
          </cell>
          <cell r="E60"/>
          <cell r="F60">
            <v>252.185</v>
          </cell>
          <cell r="G60">
            <v>323.34800000000001</v>
          </cell>
          <cell r="H60">
            <v>1</v>
          </cell>
          <cell r="I60">
            <v>45</v>
          </cell>
          <cell r="L60">
            <v>252.185</v>
          </cell>
          <cell r="O60">
            <v>23</v>
          </cell>
          <cell r="P60">
            <v>50.436999999999998</v>
          </cell>
          <cell r="R60">
            <v>260</v>
          </cell>
          <cell r="U60">
            <v>12.021888692824712</v>
          </cell>
          <cell r="V60">
            <v>6.8669429188889115</v>
          </cell>
          <cell r="W60">
            <v>80.546000000000006</v>
          </cell>
          <cell r="X60">
            <v>65.656399999999991</v>
          </cell>
          <cell r="Y60">
            <v>44.978400000000001</v>
          </cell>
        </row>
        <row r="61">
          <cell r="A61" t="str">
            <v>296  Колбаса Мясорубская с рубленой грудинкой 0,35кг срез ТМ Стародворье  ПОКОМ</v>
          </cell>
          <cell r="B61" t="str">
            <v>шт</v>
          </cell>
          <cell r="C61"/>
          <cell r="D61">
            <v>65</v>
          </cell>
          <cell r="E61">
            <v>248</v>
          </cell>
          <cell r="F61">
            <v>55</v>
          </cell>
          <cell r="G61">
            <v>241</v>
          </cell>
          <cell r="H61">
            <v>0.35</v>
          </cell>
          <cell r="I61">
            <v>40</v>
          </cell>
          <cell r="L61">
            <v>55</v>
          </cell>
          <cell r="O61">
            <v>0</v>
          </cell>
          <cell r="P61">
            <v>11</v>
          </cell>
          <cell r="U61">
            <v>21.90909090909091</v>
          </cell>
          <cell r="V61">
            <v>21.90909090909091</v>
          </cell>
          <cell r="W61">
            <v>17.600000000000001</v>
          </cell>
          <cell r="X61">
            <v>17.600000000000001</v>
          </cell>
          <cell r="Y61">
            <v>32.4</v>
          </cell>
        </row>
        <row r="62">
          <cell r="A62" t="str">
            <v>301  Сосиски Сочинки по-баварски с сыром,  0.4кг, ТМ Стародворье  ПОКОМ</v>
          </cell>
          <cell r="B62" t="str">
            <v>шт</v>
          </cell>
          <cell r="C62" t="str">
            <v>Нояб</v>
          </cell>
          <cell r="D62">
            <v>469</v>
          </cell>
          <cell r="E62">
            <v>768</v>
          </cell>
          <cell r="F62">
            <v>435</v>
          </cell>
          <cell r="G62">
            <v>714</v>
          </cell>
          <cell r="H62">
            <v>0.4</v>
          </cell>
          <cell r="I62">
            <v>40</v>
          </cell>
          <cell r="L62">
            <v>81</v>
          </cell>
          <cell r="M62">
            <v>354</v>
          </cell>
          <cell r="O62">
            <v>48</v>
          </cell>
          <cell r="P62">
            <v>16.2</v>
          </cell>
          <cell r="U62">
            <v>47.037037037037038</v>
          </cell>
          <cell r="V62">
            <v>47.037037037037038</v>
          </cell>
          <cell r="W62">
            <v>93.4</v>
          </cell>
          <cell r="X62">
            <v>19</v>
          </cell>
          <cell r="Y62">
            <v>104.8</v>
          </cell>
        </row>
        <row r="63">
          <cell r="A63" t="str">
            <v>302  Сосиски Сочинки по-баварски,  0.4кг, ТМ Стародворье  ПОКОМ</v>
          </cell>
          <cell r="B63" t="str">
            <v>шт</v>
          </cell>
          <cell r="C63" t="str">
            <v>Нояб</v>
          </cell>
          <cell r="D63">
            <v>989</v>
          </cell>
          <cell r="E63">
            <v>1890</v>
          </cell>
          <cell r="F63">
            <v>1660</v>
          </cell>
          <cell r="G63">
            <v>1029</v>
          </cell>
          <cell r="H63">
            <v>0.4</v>
          </cell>
          <cell r="I63">
            <v>45</v>
          </cell>
          <cell r="L63">
            <v>502</v>
          </cell>
          <cell r="M63">
            <v>1158</v>
          </cell>
          <cell r="O63">
            <v>50</v>
          </cell>
          <cell r="P63">
            <v>100.4</v>
          </cell>
          <cell r="R63">
            <v>125</v>
          </cell>
          <cell r="U63">
            <v>11.99203187250996</v>
          </cell>
          <cell r="V63">
            <v>10.747011952191235</v>
          </cell>
          <cell r="W63">
            <v>202</v>
          </cell>
          <cell r="X63">
            <v>78</v>
          </cell>
          <cell r="Y63">
            <v>143.80000000000001</v>
          </cell>
        </row>
        <row r="64">
          <cell r="A64" t="str">
            <v>309  Сосиски Сочинки с сыром 0,4 кг ТМ Стародворье  ПОКОМ</v>
          </cell>
          <cell r="B64" t="str">
            <v>шт</v>
          </cell>
          <cell r="C64" t="str">
            <v>Нояб</v>
          </cell>
          <cell r="D64">
            <v>105</v>
          </cell>
          <cell r="E64">
            <v>84</v>
          </cell>
          <cell r="F64">
            <v>101</v>
          </cell>
          <cell r="G64">
            <v>73</v>
          </cell>
          <cell r="H64">
            <v>0.4</v>
          </cell>
          <cell r="I64">
            <v>40</v>
          </cell>
          <cell r="L64">
            <v>11</v>
          </cell>
          <cell r="M64">
            <v>90</v>
          </cell>
          <cell r="O64">
            <v>24</v>
          </cell>
          <cell r="P64">
            <v>2.2000000000000002</v>
          </cell>
          <cell r="U64">
            <v>44.090909090909086</v>
          </cell>
          <cell r="V64">
            <v>44.090909090909086</v>
          </cell>
          <cell r="W64">
            <v>0</v>
          </cell>
          <cell r="X64">
            <v>3.4</v>
          </cell>
          <cell r="Y64">
            <v>13.6</v>
          </cell>
        </row>
        <row r="65">
          <cell r="A65" t="str">
            <v>312  Ветчина Филейская ТМ Вязанка ТС Столичная ВЕС  ПОКОМ</v>
          </cell>
          <cell r="B65" t="str">
            <v>кг</v>
          </cell>
          <cell r="C65" t="str">
            <v>Нояб</v>
          </cell>
          <cell r="D65">
            <v>115.8</v>
          </cell>
          <cell r="E65">
            <v>10.923999999999999</v>
          </cell>
          <cell r="F65">
            <v>62.277000000000001</v>
          </cell>
          <cell r="G65">
            <v>87.563000000000002</v>
          </cell>
          <cell r="H65">
            <v>1</v>
          </cell>
          <cell r="I65">
            <v>50</v>
          </cell>
          <cell r="L65">
            <v>62.277000000000001</v>
          </cell>
          <cell r="O65">
            <v>743</v>
          </cell>
          <cell r="P65">
            <v>12.455400000000001</v>
          </cell>
          <cell r="U65">
            <v>66.6829648184723</v>
          </cell>
          <cell r="V65">
            <v>66.6829648184723</v>
          </cell>
          <cell r="W65">
            <v>-0.27</v>
          </cell>
          <cell r="X65">
            <v>5.8399999999999994E-2</v>
          </cell>
          <cell r="Y65">
            <v>3.2838000000000003</v>
          </cell>
        </row>
        <row r="66">
          <cell r="A66" t="str">
            <v>313 Колбаса вареная Молокуша ТМ Вязанка в оболочке полиамид. ВЕС  ПОКОМ</v>
          </cell>
          <cell r="B66" t="str">
            <v>кг</v>
          </cell>
          <cell r="C66" t="str">
            <v>Нояб</v>
          </cell>
          <cell r="D66">
            <v>305.83999999999997</v>
          </cell>
          <cell r="E66">
            <v>347.29</v>
          </cell>
          <cell r="F66">
            <v>251.68</v>
          </cell>
          <cell r="G66">
            <v>316.07499999999999</v>
          </cell>
          <cell r="H66">
            <v>1</v>
          </cell>
          <cell r="I66">
            <v>50</v>
          </cell>
          <cell r="L66">
            <v>251.68</v>
          </cell>
          <cell r="O66">
            <v>149</v>
          </cell>
          <cell r="P66">
            <v>50.335999999999999</v>
          </cell>
          <cell r="R66">
            <v>140</v>
          </cell>
          <cell r="U66">
            <v>12.020720756516212</v>
          </cell>
          <cell r="V66">
            <v>9.2394111570247937</v>
          </cell>
          <cell r="W66">
            <v>56.911000000000001</v>
          </cell>
          <cell r="X66">
            <v>45.402799999999999</v>
          </cell>
          <cell r="Y66">
            <v>65.638800000000003</v>
          </cell>
        </row>
        <row r="67">
          <cell r="A67" t="str">
            <v>314 Колбаса вареная Филейская ТМ Вязанка ТС Классическая в оболочке полиамид.  ПОКОМ</v>
          </cell>
          <cell r="B67" t="str">
            <v>кг</v>
          </cell>
          <cell r="C67" t="str">
            <v>Нояб</v>
          </cell>
          <cell r="D67">
            <v>697.46799999999996</v>
          </cell>
          <cell r="E67"/>
          <cell r="F67">
            <v>175.02799999999999</v>
          </cell>
          <cell r="G67">
            <v>613.428</v>
          </cell>
          <cell r="H67">
            <v>1</v>
          </cell>
          <cell r="I67">
            <v>55</v>
          </cell>
          <cell r="L67">
            <v>175.02799999999999</v>
          </cell>
          <cell r="O67">
            <v>1117</v>
          </cell>
          <cell r="P67">
            <v>35.005600000000001</v>
          </cell>
          <cell r="U67">
            <v>49.432890737481998</v>
          </cell>
          <cell r="V67">
            <v>49.432890737481998</v>
          </cell>
          <cell r="W67">
            <v>42.5486</v>
          </cell>
          <cell r="X67">
            <v>29.363999999999997</v>
          </cell>
          <cell r="Y67">
            <v>29.183399999999999</v>
          </cell>
        </row>
        <row r="68">
          <cell r="A68" t="str">
            <v>318 Сосиски Датские ТМ Зареченские колбасы ТС Зареченские п полиамид в модифициров  ПОКОМ</v>
          </cell>
          <cell r="B68" t="str">
            <v>кг</v>
          </cell>
          <cell r="C68"/>
          <cell r="D68">
            <v>736.79300000000001</v>
          </cell>
          <cell r="E68">
            <v>0.21199999999999999</v>
          </cell>
          <cell r="F68">
            <v>145.12700000000001</v>
          </cell>
          <cell r="G68">
            <v>577.99300000000005</v>
          </cell>
          <cell r="H68">
            <v>1</v>
          </cell>
          <cell r="I68">
            <v>40</v>
          </cell>
          <cell r="L68">
            <v>145.12700000000001</v>
          </cell>
          <cell r="O68">
            <v>137</v>
          </cell>
          <cell r="P68">
            <v>29.025400000000001</v>
          </cell>
          <cell r="U68">
            <v>24.633355612670282</v>
          </cell>
          <cell r="V68">
            <v>24.633355612670282</v>
          </cell>
          <cell r="W68">
            <v>82.130600000000001</v>
          </cell>
          <cell r="X68">
            <v>13.687200000000001</v>
          </cell>
          <cell r="Y68">
            <v>19.2638</v>
          </cell>
        </row>
        <row r="69">
          <cell r="A69" t="str">
            <v>320  Сосиски Сочинки с сочным окороком 0,4 кг ТМ Стародворье  ПОКОМ</v>
          </cell>
          <cell r="B69" t="str">
            <v>шт</v>
          </cell>
          <cell r="C69" t="str">
            <v>Нояб</v>
          </cell>
          <cell r="D69">
            <v>119</v>
          </cell>
          <cell r="E69">
            <v>516</v>
          </cell>
          <cell r="F69">
            <v>68</v>
          </cell>
          <cell r="G69">
            <v>497</v>
          </cell>
          <cell r="H69">
            <v>0.4</v>
          </cell>
          <cell r="I69">
            <v>45</v>
          </cell>
          <cell r="L69">
            <v>68</v>
          </cell>
          <cell r="O69">
            <v>0</v>
          </cell>
          <cell r="P69">
            <v>13.6</v>
          </cell>
          <cell r="U69">
            <v>36.544117647058826</v>
          </cell>
          <cell r="V69">
            <v>36.544117647058826</v>
          </cell>
          <cell r="W69">
            <v>43.2</v>
          </cell>
          <cell r="X69">
            <v>18.399999999999999</v>
          </cell>
          <cell r="Y69">
            <v>62.8</v>
          </cell>
        </row>
        <row r="70">
          <cell r="A70" t="str">
            <v>325 Колбаса Сервелат Мясорубский ТМ Стародворье с мелкорубленным окороком 0,35 кг  ПОКОМ</v>
          </cell>
          <cell r="B70" t="str">
            <v>шт</v>
          </cell>
          <cell r="C70"/>
          <cell r="D70"/>
          <cell r="E70">
            <v>42</v>
          </cell>
          <cell r="F70">
            <v>4</v>
          </cell>
          <cell r="G70">
            <v>38</v>
          </cell>
          <cell r="H70">
            <v>0.35</v>
          </cell>
          <cell r="I70">
            <v>40</v>
          </cell>
          <cell r="L70">
            <v>4</v>
          </cell>
          <cell r="O70">
            <v>0</v>
          </cell>
          <cell r="P70">
            <v>0.8</v>
          </cell>
          <cell r="U70">
            <v>47.5</v>
          </cell>
          <cell r="V70">
            <v>47.5</v>
          </cell>
          <cell r="W70">
            <v>1.6</v>
          </cell>
          <cell r="X70">
            <v>0.2</v>
          </cell>
          <cell r="Y70">
            <v>4.5999999999999996</v>
          </cell>
        </row>
        <row r="71">
          <cell r="A71" t="str">
            <v>340 Ветчина Запекуша с сочным окороком ТМ Стародворские колбасы ТС Вязанка в обо 0,42 кг. ПОКОМ</v>
          </cell>
          <cell r="B71" t="str">
            <v>шт</v>
          </cell>
          <cell r="C71"/>
          <cell r="D71">
            <v>30</v>
          </cell>
          <cell r="E71"/>
          <cell r="F71">
            <v>30</v>
          </cell>
          <cell r="G71"/>
          <cell r="H71">
            <v>0</v>
          </cell>
          <cell r="I71">
            <v>45</v>
          </cell>
          <cell r="L71">
            <v>0</v>
          </cell>
          <cell r="M71">
            <v>30</v>
          </cell>
          <cell r="O71">
            <v>0</v>
          </cell>
          <cell r="P71">
            <v>0</v>
          </cell>
          <cell r="U71" t="e">
            <v>#DIV/0!</v>
          </cell>
          <cell r="V71" t="e">
            <v>#DIV/0!</v>
          </cell>
          <cell r="W71">
            <v>0</v>
          </cell>
          <cell r="X71">
            <v>0</v>
          </cell>
          <cell r="Y71">
            <v>0</v>
          </cell>
        </row>
        <row r="72">
          <cell r="A72" t="str">
            <v>343 Колбаса Докторская оригинальная ТМ Особый рецепт в оболочке полиамид 0,4 кг.  ПОКОМ</v>
          </cell>
          <cell r="B72" t="str">
            <v>шт</v>
          </cell>
          <cell r="C72"/>
          <cell r="D72">
            <v>260</v>
          </cell>
          <cell r="E72">
            <v>250</v>
          </cell>
          <cell r="F72">
            <v>510</v>
          </cell>
          <cell r="G72"/>
          <cell r="H72">
            <v>0</v>
          </cell>
          <cell r="I72">
            <v>60</v>
          </cell>
          <cell r="L72">
            <v>0</v>
          </cell>
          <cell r="M72">
            <v>510</v>
          </cell>
          <cell r="O72">
            <v>0</v>
          </cell>
          <cell r="P72">
            <v>0</v>
          </cell>
          <cell r="U72" t="e">
            <v>#DIV/0!</v>
          </cell>
          <cell r="V72" t="e">
            <v>#DIV/0!</v>
          </cell>
          <cell r="W72">
            <v>0.2</v>
          </cell>
          <cell r="X72">
            <v>0</v>
          </cell>
          <cell r="Y72">
            <v>0</v>
          </cell>
        </row>
        <row r="73">
          <cell r="A73" t="str">
            <v>344 Колбаса Салями Финская ТМ Стародворски колбасы ТС Вязанка в оболочке фиброуз в вак 0,35 кг ПОКОМ</v>
          </cell>
          <cell r="B73" t="str">
            <v>шт</v>
          </cell>
          <cell r="C73"/>
          <cell r="D73">
            <v>40</v>
          </cell>
          <cell r="E73"/>
          <cell r="F73">
            <v>40</v>
          </cell>
          <cell r="G73"/>
          <cell r="H73">
            <v>0</v>
          </cell>
          <cell r="I73">
            <v>40</v>
          </cell>
          <cell r="L73">
            <v>0</v>
          </cell>
          <cell r="M73">
            <v>40</v>
          </cell>
          <cell r="O73">
            <v>0</v>
          </cell>
          <cell r="P73">
            <v>0</v>
          </cell>
          <cell r="U73" t="e">
            <v>#DIV/0!</v>
          </cell>
          <cell r="V73" t="e">
            <v>#DIV/0!</v>
          </cell>
          <cell r="W73">
            <v>0</v>
          </cell>
          <cell r="X73">
            <v>-0.2</v>
          </cell>
          <cell r="Y73">
            <v>0</v>
          </cell>
        </row>
        <row r="74">
          <cell r="A74" t="str">
            <v>346 Колбаса Сервелат Филейбургский с копченой грудинкой ТМ Баварушка в оболов/у 0,35 кг срез  ПОКОМ</v>
          </cell>
          <cell r="B74" t="str">
            <v>шт</v>
          </cell>
          <cell r="C74"/>
          <cell r="D74">
            <v>42</v>
          </cell>
          <cell r="E74">
            <v>43</v>
          </cell>
          <cell r="F74">
            <v>85</v>
          </cell>
          <cell r="G74"/>
          <cell r="H74">
            <v>0</v>
          </cell>
          <cell r="I74">
            <v>45</v>
          </cell>
          <cell r="L74">
            <v>1</v>
          </cell>
          <cell r="M74">
            <v>84</v>
          </cell>
          <cell r="O74">
            <v>0</v>
          </cell>
          <cell r="P74">
            <v>0.2</v>
          </cell>
          <cell r="U74">
            <v>0</v>
          </cell>
          <cell r="V74">
            <v>0</v>
          </cell>
          <cell r="W74">
            <v>0.4</v>
          </cell>
          <cell r="X74">
            <v>0.6</v>
          </cell>
          <cell r="Y74">
            <v>0</v>
          </cell>
        </row>
        <row r="75">
          <cell r="A75" t="str">
            <v>347 Паштет печеночный со сливочным маслом ТМ Стародворье ламистер 0,1 кг. Консервы   ПОКОМ</v>
          </cell>
          <cell r="B75" t="str">
            <v>шт</v>
          </cell>
          <cell r="C75"/>
          <cell r="D75">
            <v>60</v>
          </cell>
          <cell r="E75">
            <v>300</v>
          </cell>
          <cell r="F75">
            <v>360</v>
          </cell>
          <cell r="G75"/>
          <cell r="H75">
            <v>0</v>
          </cell>
          <cell r="I75">
            <v>730</v>
          </cell>
          <cell r="L75">
            <v>0</v>
          </cell>
          <cell r="M75">
            <v>360</v>
          </cell>
          <cell r="O75">
            <v>0</v>
          </cell>
          <cell r="P75">
            <v>0</v>
          </cell>
          <cell r="U75" t="e">
            <v>#DIV/0!</v>
          </cell>
          <cell r="V75" t="e">
            <v>#DIV/0!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>350 Сосиски Молокуши миникушай ТМ Вязанка в оболочке амицел в модифиц газовой среде 0,45 кг  Поком</v>
          </cell>
          <cell r="B76" t="str">
            <v>шт</v>
          </cell>
          <cell r="C76"/>
          <cell r="D76">
            <v>120</v>
          </cell>
          <cell r="E76">
            <v>96</v>
          </cell>
          <cell r="F76">
            <v>216</v>
          </cell>
          <cell r="G76"/>
          <cell r="H76">
            <v>0</v>
          </cell>
          <cell r="I76">
            <v>45</v>
          </cell>
          <cell r="L76">
            <v>0</v>
          </cell>
          <cell r="M76">
            <v>216</v>
          </cell>
          <cell r="O76">
            <v>0</v>
          </cell>
          <cell r="P76">
            <v>0</v>
          </cell>
          <cell r="U76" t="e">
            <v>#DIV/0!</v>
          </cell>
          <cell r="V76" t="e">
            <v>#DIV/0!</v>
          </cell>
          <cell r="W76">
            <v>-0.4</v>
          </cell>
          <cell r="X76">
            <v>-0.8</v>
          </cell>
          <cell r="Y76">
            <v>0</v>
          </cell>
        </row>
        <row r="77">
          <cell r="A77" t="str">
            <v>351 Сосиски Филейбургские с грудкой ТМ Баварушка в оболо амицел в моди газовой среде 0,33 кг  Поком</v>
          </cell>
          <cell r="B77" t="str">
            <v>шт</v>
          </cell>
          <cell r="C77"/>
          <cell r="D77">
            <v>42</v>
          </cell>
          <cell r="E77"/>
          <cell r="F77">
            <v>42</v>
          </cell>
          <cell r="G77"/>
          <cell r="H77">
            <v>0</v>
          </cell>
          <cell r="I77">
            <v>45</v>
          </cell>
          <cell r="L77">
            <v>0</v>
          </cell>
          <cell r="M77">
            <v>42</v>
          </cell>
          <cell r="O77">
            <v>0</v>
          </cell>
          <cell r="P77">
            <v>0</v>
          </cell>
          <cell r="U77" t="e">
            <v>#DIV/0!</v>
          </cell>
          <cell r="V77" t="e">
            <v>#DIV/0!</v>
          </cell>
          <cell r="W77">
            <v>0</v>
          </cell>
          <cell r="X77">
            <v>0</v>
          </cell>
          <cell r="Y77">
            <v>0</v>
          </cell>
        </row>
        <row r="78">
          <cell r="A78" t="str">
            <v>352  Сардельки Сочинки с сыром 0,4 кг ТМ Стародворье   ПОКОМ</v>
          </cell>
          <cell r="B78" t="str">
            <v>шт</v>
          </cell>
          <cell r="C78" t="str">
            <v>Нояб</v>
          </cell>
          <cell r="D78">
            <v>416</v>
          </cell>
          <cell r="E78">
            <v>156</v>
          </cell>
          <cell r="F78">
            <v>434</v>
          </cell>
          <cell r="G78">
            <v>74</v>
          </cell>
          <cell r="H78">
            <v>0.4</v>
          </cell>
          <cell r="I78">
            <v>40</v>
          </cell>
          <cell r="L78">
            <v>86</v>
          </cell>
          <cell r="M78">
            <v>348</v>
          </cell>
          <cell r="O78">
            <v>0</v>
          </cell>
          <cell r="P78">
            <v>17.2</v>
          </cell>
          <cell r="R78">
            <v>115.19999999999999</v>
          </cell>
          <cell r="U78">
            <v>11</v>
          </cell>
          <cell r="V78">
            <v>4.3023255813953494</v>
          </cell>
          <cell r="W78">
            <v>18.399999999999999</v>
          </cell>
          <cell r="X78">
            <v>19.8</v>
          </cell>
          <cell r="Y78">
            <v>14.8</v>
          </cell>
        </row>
        <row r="79">
          <cell r="A79" t="str">
            <v>355 Сос Молочные для завтрака ОР полиамид мгс 0,4 кг НД СК  ПОКОМ</v>
          </cell>
          <cell r="B79" t="str">
            <v>шт</v>
          </cell>
          <cell r="C79"/>
          <cell r="D79">
            <v>354</v>
          </cell>
          <cell r="E79">
            <v>204</v>
          </cell>
          <cell r="F79">
            <v>558</v>
          </cell>
          <cell r="G79"/>
          <cell r="H79">
            <v>0</v>
          </cell>
          <cell r="I79">
            <v>40</v>
          </cell>
          <cell r="L79">
            <v>0</v>
          </cell>
          <cell r="M79">
            <v>558</v>
          </cell>
          <cell r="O79">
            <v>0</v>
          </cell>
          <cell r="P79">
            <v>0</v>
          </cell>
          <cell r="U79" t="e">
            <v>#DIV/0!</v>
          </cell>
          <cell r="V79" t="e">
            <v>#DIV/0!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358 Колбаса Сервелат Мясорубский ТМ Стародворье с мелкорубленным окороком в вак упак  ПОКОМ</v>
          </cell>
          <cell r="B80" t="str">
            <v>кг</v>
          </cell>
          <cell r="C80"/>
          <cell r="D80">
            <v>22.869</v>
          </cell>
          <cell r="E80"/>
          <cell r="F80">
            <v>8.5579999999999998</v>
          </cell>
          <cell r="G80">
            <v>10.692</v>
          </cell>
          <cell r="H80">
            <v>1</v>
          </cell>
          <cell r="I80">
            <v>40</v>
          </cell>
          <cell r="L80">
            <v>8.5579999999999998</v>
          </cell>
          <cell r="O80">
            <v>0</v>
          </cell>
          <cell r="P80">
            <v>1.7116</v>
          </cell>
          <cell r="R80">
            <v>9.8472000000000008</v>
          </cell>
          <cell r="U80">
            <v>12</v>
          </cell>
          <cell r="V80">
            <v>6.2467866323907453</v>
          </cell>
          <cell r="W80">
            <v>-0.1426</v>
          </cell>
          <cell r="X80">
            <v>-0.1464</v>
          </cell>
          <cell r="Y80">
            <v>1.006</v>
          </cell>
        </row>
        <row r="81">
          <cell r="A81" t="str">
            <v>360 Колбаса варено-копченая  Сервелат Левантский ТМ Особый Рецепт  0,35 кг  ПОКОМ</v>
          </cell>
          <cell r="B81" t="str">
            <v>шт</v>
          </cell>
          <cell r="C81"/>
          <cell r="D81">
            <v>6</v>
          </cell>
          <cell r="E81"/>
          <cell r="F81"/>
          <cell r="G81"/>
          <cell r="H81">
            <v>0.35</v>
          </cell>
          <cell r="I81">
            <v>35</v>
          </cell>
          <cell r="L81">
            <v>0</v>
          </cell>
          <cell r="O81">
            <v>0</v>
          </cell>
          <cell r="P81">
            <v>0</v>
          </cell>
          <cell r="R81">
            <v>10</v>
          </cell>
          <cell r="U81" t="e">
            <v>#DIV/0!</v>
          </cell>
          <cell r="V81" t="e">
            <v>#DIV/0!</v>
          </cell>
          <cell r="W81">
            <v>-0.2</v>
          </cell>
          <cell r="X81">
            <v>0</v>
          </cell>
          <cell r="Y81">
            <v>0</v>
          </cell>
        </row>
        <row r="82">
          <cell r="A82" t="str">
            <v>361 Колбаса Салями Филейбургская зернистая ТМ Баварушка в оболочке  в вак 0.28кг ПОКОМ</v>
          </cell>
          <cell r="B82" t="str">
            <v>шт</v>
          </cell>
          <cell r="C82"/>
          <cell r="D82">
            <v>23</v>
          </cell>
          <cell r="E82">
            <v>67</v>
          </cell>
          <cell r="F82">
            <v>14</v>
          </cell>
          <cell r="G82">
            <v>64</v>
          </cell>
          <cell r="H82">
            <v>0.28000000000000003</v>
          </cell>
          <cell r="I82">
            <v>45</v>
          </cell>
          <cell r="L82">
            <v>14</v>
          </cell>
          <cell r="O82">
            <v>0</v>
          </cell>
          <cell r="P82">
            <v>2.8</v>
          </cell>
          <cell r="U82">
            <v>22.857142857142858</v>
          </cell>
          <cell r="V82">
            <v>22.857142857142858</v>
          </cell>
          <cell r="W82">
            <v>3.8</v>
          </cell>
          <cell r="X82">
            <v>4.5999999999999996</v>
          </cell>
          <cell r="Y82">
            <v>7</v>
          </cell>
        </row>
        <row r="83">
          <cell r="A83" t="str">
            <v>363 Сардельки Филейские Вязанка ТМ Вязанка в обол NDX  ПОКОМ</v>
          </cell>
          <cell r="B83" t="str">
            <v>кг</v>
          </cell>
          <cell r="C83"/>
          <cell r="D83">
            <v>115.961</v>
          </cell>
          <cell r="E83">
            <v>87.616</v>
          </cell>
          <cell r="F83">
            <v>67.5</v>
          </cell>
          <cell r="G83">
            <v>103.774</v>
          </cell>
          <cell r="H83">
            <v>1</v>
          </cell>
          <cell r="I83">
            <v>30</v>
          </cell>
          <cell r="L83">
            <v>67.5</v>
          </cell>
          <cell r="O83">
            <v>24</v>
          </cell>
          <cell r="P83">
            <v>13.5</v>
          </cell>
          <cell r="R83">
            <v>35</v>
          </cell>
          <cell r="U83">
            <v>12.057333333333334</v>
          </cell>
          <cell r="V83">
            <v>9.4647407407407407</v>
          </cell>
          <cell r="W83">
            <v>14.420199999999999</v>
          </cell>
          <cell r="X83">
            <v>13.2972</v>
          </cell>
          <cell r="Y83">
            <v>14.7242</v>
          </cell>
        </row>
        <row r="84">
          <cell r="A84" t="str">
            <v>364 Колбаса Сервелат Филейбургский с копченой грудинкой ТМ Баварушка  в/у 0,28 кг  ПОКОМ</v>
          </cell>
          <cell r="B84" t="str">
            <v>шт</v>
          </cell>
          <cell r="C84"/>
          <cell r="D84">
            <v>69</v>
          </cell>
          <cell r="E84">
            <v>90</v>
          </cell>
          <cell r="F84">
            <v>50</v>
          </cell>
          <cell r="G84">
            <v>92</v>
          </cell>
          <cell r="H84">
            <v>0.28000000000000003</v>
          </cell>
          <cell r="I84">
            <v>45</v>
          </cell>
          <cell r="L84">
            <v>50</v>
          </cell>
          <cell r="O84">
            <v>0</v>
          </cell>
          <cell r="P84">
            <v>10</v>
          </cell>
          <cell r="R84">
            <v>25</v>
          </cell>
          <cell r="U84">
            <v>11.7</v>
          </cell>
          <cell r="V84">
            <v>9.1999999999999993</v>
          </cell>
          <cell r="W84">
            <v>14.4</v>
          </cell>
          <cell r="X84">
            <v>4.5999999999999996</v>
          </cell>
          <cell r="Y84">
            <v>11</v>
          </cell>
        </row>
        <row r="85">
          <cell r="A85" t="str">
            <v>369 Колбаса Сливушка ТМ Вязанка в оболочке полиамид вес.  ПОКОМ</v>
          </cell>
          <cell r="B85" t="str">
            <v>кг</v>
          </cell>
          <cell r="C85" t="str">
            <v>Нояб</v>
          </cell>
          <cell r="D85">
            <v>12.81</v>
          </cell>
          <cell r="E85">
            <v>97.212999999999994</v>
          </cell>
          <cell r="F85">
            <v>10.84</v>
          </cell>
          <cell r="G85">
            <v>86.373000000000005</v>
          </cell>
          <cell r="H85">
            <v>1</v>
          </cell>
          <cell r="I85">
            <v>50</v>
          </cell>
          <cell r="L85">
            <v>10.84</v>
          </cell>
          <cell r="O85">
            <v>0</v>
          </cell>
          <cell r="P85">
            <v>2.1680000000000001</v>
          </cell>
          <cell r="U85">
            <v>39.839944649446494</v>
          </cell>
          <cell r="V85">
            <v>39.839944649446494</v>
          </cell>
          <cell r="W85">
            <v>0</v>
          </cell>
          <cell r="X85">
            <v>3.2079999999999997</v>
          </cell>
          <cell r="Y85">
            <v>11.856</v>
          </cell>
        </row>
        <row r="86">
          <cell r="A86" t="str">
            <v>370 Ветчина Сливушка с индейкой ТМ Вязанка в оболочке полиамид.</v>
          </cell>
          <cell r="B86" t="str">
            <v>кг</v>
          </cell>
          <cell r="C86" t="str">
            <v>Нояб</v>
          </cell>
          <cell r="D86"/>
          <cell r="E86">
            <v>107.994</v>
          </cell>
          <cell r="F86"/>
          <cell r="G86">
            <v>107.994</v>
          </cell>
          <cell r="H86">
            <v>1</v>
          </cell>
          <cell r="I86">
            <v>50</v>
          </cell>
          <cell r="L86">
            <v>0</v>
          </cell>
          <cell r="O86">
            <v>0</v>
          </cell>
          <cell r="P86">
            <v>0</v>
          </cell>
          <cell r="U86" t="e">
            <v>#DIV/0!</v>
          </cell>
          <cell r="V86" t="e">
            <v>#DIV/0!</v>
          </cell>
          <cell r="W86">
            <v>0</v>
          </cell>
          <cell r="X86">
            <v>0</v>
          </cell>
          <cell r="Y86">
            <v>0</v>
          </cell>
        </row>
        <row r="87">
          <cell r="A87" t="str">
            <v>371  Сосиски Сочинки Молочные 0,4 кг ТМ Стародворье  ПОКОМ</v>
          </cell>
          <cell r="B87" t="str">
            <v>шт</v>
          </cell>
          <cell r="C87" t="str">
            <v>Нояб</v>
          </cell>
          <cell r="D87">
            <v>142</v>
          </cell>
          <cell r="E87">
            <v>520</v>
          </cell>
          <cell r="F87">
            <v>109</v>
          </cell>
          <cell r="G87">
            <v>482</v>
          </cell>
          <cell r="H87">
            <v>0.4</v>
          </cell>
          <cell r="I87">
            <v>40</v>
          </cell>
          <cell r="L87">
            <v>109</v>
          </cell>
          <cell r="O87">
            <v>0</v>
          </cell>
          <cell r="P87">
            <v>21.8</v>
          </cell>
          <cell r="U87">
            <v>22.110091743119266</v>
          </cell>
          <cell r="V87">
            <v>22.110091743119266</v>
          </cell>
          <cell r="W87">
            <v>51.2</v>
          </cell>
          <cell r="X87">
            <v>23.6</v>
          </cell>
          <cell r="Y87">
            <v>65.400000000000006</v>
          </cell>
        </row>
        <row r="88">
          <cell r="A88" t="str">
            <v>372  Сосиски Сочинки Сливочные 0,4 кг ТМ Стародворье  ПОКОМ</v>
          </cell>
          <cell r="B88" t="str">
            <v>шт</v>
          </cell>
          <cell r="C88" t="str">
            <v>Нояб</v>
          </cell>
          <cell r="D88">
            <v>53</v>
          </cell>
          <cell r="E88">
            <v>391</v>
          </cell>
          <cell r="F88">
            <v>25</v>
          </cell>
          <cell r="G88">
            <v>365</v>
          </cell>
          <cell r="H88">
            <v>0.4</v>
          </cell>
          <cell r="I88">
            <v>40</v>
          </cell>
          <cell r="L88">
            <v>25</v>
          </cell>
          <cell r="O88">
            <v>0</v>
          </cell>
          <cell r="P88">
            <v>5</v>
          </cell>
          <cell r="U88">
            <v>73</v>
          </cell>
          <cell r="V88">
            <v>73</v>
          </cell>
          <cell r="W88">
            <v>22.2</v>
          </cell>
          <cell r="X88">
            <v>20.399999999999999</v>
          </cell>
          <cell r="Y88">
            <v>48</v>
          </cell>
        </row>
        <row r="89">
          <cell r="A89" t="str">
            <v>373 Ветчины «Филейская» Фикс.вес 0,45 Вектор ТМ «Вязанка»  Поком</v>
          </cell>
          <cell r="B89" t="str">
            <v>шт</v>
          </cell>
          <cell r="C89"/>
          <cell r="D89">
            <v>114</v>
          </cell>
          <cell r="E89">
            <v>73</v>
          </cell>
          <cell r="F89">
            <v>157</v>
          </cell>
          <cell r="G89">
            <v>30</v>
          </cell>
          <cell r="H89">
            <v>0</v>
          </cell>
          <cell r="I89">
            <v>50</v>
          </cell>
          <cell r="L89">
            <v>1</v>
          </cell>
          <cell r="M89">
            <v>156</v>
          </cell>
          <cell r="O89">
            <v>0</v>
          </cell>
          <cell r="P89">
            <v>0.2</v>
          </cell>
          <cell r="U89">
            <v>150</v>
          </cell>
          <cell r="V89">
            <v>150</v>
          </cell>
          <cell r="W89">
            <v>0</v>
          </cell>
          <cell r="X89">
            <v>0</v>
          </cell>
          <cell r="Y89">
            <v>0</v>
          </cell>
        </row>
        <row r="90">
          <cell r="A90" t="str">
            <v>374  Сосиски Сочинки с сыром ф/в 0,3 кг п/а ТМ "Стародворье"  Поком</v>
          </cell>
          <cell r="B90" t="str">
            <v>шт</v>
          </cell>
          <cell r="C90"/>
          <cell r="D90">
            <v>84</v>
          </cell>
          <cell r="E90"/>
          <cell r="F90">
            <v>84</v>
          </cell>
          <cell r="G90"/>
          <cell r="H90">
            <v>0</v>
          </cell>
          <cell r="I90">
            <v>40</v>
          </cell>
          <cell r="L90">
            <v>0</v>
          </cell>
          <cell r="M90">
            <v>84</v>
          </cell>
          <cell r="O90">
            <v>0</v>
          </cell>
          <cell r="P90">
            <v>0</v>
          </cell>
          <cell r="U90" t="e">
            <v>#DIV/0!</v>
          </cell>
          <cell r="V90" t="e">
            <v>#DIV/0!</v>
          </cell>
          <cell r="W90">
            <v>0</v>
          </cell>
          <cell r="X90">
            <v>0</v>
          </cell>
          <cell r="Y90">
            <v>0</v>
          </cell>
        </row>
        <row r="91">
          <cell r="A91" t="str">
            <v>375  Сосиски Сочинки по-баварски Бавария Фикс.вес 0,84 П/а мгс Стародворье</v>
          </cell>
          <cell r="B91" t="str">
            <v>шт</v>
          </cell>
          <cell r="C91"/>
          <cell r="D91">
            <v>160</v>
          </cell>
          <cell r="E91">
            <v>88</v>
          </cell>
          <cell r="F91">
            <v>248</v>
          </cell>
          <cell r="G91"/>
          <cell r="H91">
            <v>0</v>
          </cell>
          <cell r="I91">
            <v>45</v>
          </cell>
          <cell r="L91">
            <v>0</v>
          </cell>
          <cell r="M91">
            <v>248</v>
          </cell>
          <cell r="O91">
            <v>0</v>
          </cell>
          <cell r="P91">
            <v>0</v>
          </cell>
          <cell r="U91" t="e">
            <v>#DIV/0!</v>
          </cell>
          <cell r="V91" t="e">
            <v>#DIV/0!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376  Сардельки Сочинки с сочным окороком ТМ Стародворье полиамид мгс ф/в 0,4 кг СК3</v>
          </cell>
          <cell r="B92" t="str">
            <v>шт</v>
          </cell>
          <cell r="C92"/>
          <cell r="D92">
            <v>120</v>
          </cell>
          <cell r="E92">
            <v>101</v>
          </cell>
          <cell r="F92">
            <v>221</v>
          </cell>
          <cell r="G92"/>
          <cell r="H92">
            <v>0</v>
          </cell>
          <cell r="I92">
            <v>40</v>
          </cell>
          <cell r="L92">
            <v>5</v>
          </cell>
          <cell r="M92">
            <v>216</v>
          </cell>
          <cell r="O92">
            <v>0</v>
          </cell>
          <cell r="P92">
            <v>1</v>
          </cell>
          <cell r="U92">
            <v>0</v>
          </cell>
          <cell r="V92">
            <v>0</v>
          </cell>
          <cell r="W92">
            <v>0.8</v>
          </cell>
          <cell r="X92">
            <v>0</v>
          </cell>
          <cell r="Y92">
            <v>0</v>
          </cell>
        </row>
        <row r="93">
          <cell r="A93" t="str">
            <v>377  Сосиски Сочинки по-баварски с сыром ТМ Стародворье полиамид мгс ф/в 0,84 кг СК3</v>
          </cell>
          <cell r="B93" t="str">
            <v>шт</v>
          </cell>
          <cell r="C93"/>
          <cell r="D93">
            <v>144</v>
          </cell>
          <cell r="E93">
            <v>52</v>
          </cell>
          <cell r="F93">
            <v>196</v>
          </cell>
          <cell r="G93"/>
          <cell r="H93">
            <v>0</v>
          </cell>
          <cell r="I93">
            <v>40</v>
          </cell>
          <cell r="L93">
            <v>0</v>
          </cell>
          <cell r="M93">
            <v>196</v>
          </cell>
          <cell r="O93">
            <v>0</v>
          </cell>
          <cell r="P93">
            <v>0</v>
          </cell>
          <cell r="U93" t="e">
            <v>#DIV/0!</v>
          </cell>
          <cell r="V93" t="e">
            <v>#DIV/0!</v>
          </cell>
          <cell r="W93">
            <v>0</v>
          </cell>
          <cell r="X93">
            <v>0</v>
          </cell>
          <cell r="Y93">
            <v>0</v>
          </cell>
        </row>
        <row r="94">
          <cell r="A94" t="str">
            <v>381  Сардельки Сочинки 0,4кг ТМ Стародворье  ПОКОМ</v>
          </cell>
          <cell r="B94" t="str">
            <v>шт</v>
          </cell>
          <cell r="C94" t="str">
            <v>Нояб</v>
          </cell>
          <cell r="D94">
            <v>83</v>
          </cell>
          <cell r="E94"/>
          <cell r="F94">
            <v>22</v>
          </cell>
          <cell r="G94">
            <v>52</v>
          </cell>
          <cell r="H94">
            <v>0.4</v>
          </cell>
          <cell r="I94">
            <v>40</v>
          </cell>
          <cell r="L94">
            <v>22</v>
          </cell>
          <cell r="O94">
            <v>42</v>
          </cell>
          <cell r="P94">
            <v>4.4000000000000004</v>
          </cell>
          <cell r="U94">
            <v>21.363636363636363</v>
          </cell>
          <cell r="V94">
            <v>21.363636363636363</v>
          </cell>
          <cell r="W94">
            <v>0</v>
          </cell>
          <cell r="X94">
            <v>1.4</v>
          </cell>
          <cell r="Y94">
            <v>2.8</v>
          </cell>
        </row>
        <row r="95">
          <cell r="A95" t="str">
            <v>383 Колбаса Сочинка по-европейски с сочной грудиной ТМ Стародворье в оболочке фиброуз в ва  Поком</v>
          </cell>
          <cell r="B95" t="str">
            <v>кг</v>
          </cell>
          <cell r="C95"/>
          <cell r="D95">
            <v>59.771000000000001</v>
          </cell>
          <cell r="E95">
            <v>260.733</v>
          </cell>
          <cell r="F95">
            <v>48.390999999999998</v>
          </cell>
          <cell r="G95">
            <v>254.21</v>
          </cell>
          <cell r="H95">
            <v>1</v>
          </cell>
          <cell r="I95">
            <v>40</v>
          </cell>
          <cell r="L95">
            <v>48.390999999999998</v>
          </cell>
          <cell r="O95">
            <v>1</v>
          </cell>
          <cell r="P95">
            <v>9.6782000000000004</v>
          </cell>
          <cell r="U95">
            <v>26.369572854456408</v>
          </cell>
          <cell r="V95">
            <v>26.369572854456408</v>
          </cell>
          <cell r="W95">
            <v>19.303000000000001</v>
          </cell>
          <cell r="X95">
            <v>16.965600000000002</v>
          </cell>
          <cell r="Y95">
            <v>33.175599999999996</v>
          </cell>
        </row>
        <row r="96">
          <cell r="A96" t="str">
            <v>384  Колбаса Сочинка по-фински с сочным окороком ТМ Стародворье в оболочке фиброуз в ва  Поком</v>
          </cell>
          <cell r="B96" t="str">
            <v>кг</v>
          </cell>
          <cell r="C96"/>
          <cell r="D96">
            <v>73.900000000000006</v>
          </cell>
          <cell r="E96">
            <v>83.278999999999996</v>
          </cell>
          <cell r="F96">
            <v>51.576000000000001</v>
          </cell>
          <cell r="G96">
            <v>91.138000000000005</v>
          </cell>
          <cell r="H96">
            <v>1</v>
          </cell>
          <cell r="I96">
            <v>40</v>
          </cell>
          <cell r="L96">
            <v>51.576000000000001</v>
          </cell>
          <cell r="O96">
            <v>16</v>
          </cell>
          <cell r="P96">
            <v>10.315200000000001</v>
          </cell>
          <cell r="R96">
            <v>20</v>
          </cell>
          <cell r="U96">
            <v>12.325306344035985</v>
          </cell>
          <cell r="V96">
            <v>10.386420040328835</v>
          </cell>
          <cell r="W96">
            <v>9.6956000000000007</v>
          </cell>
          <cell r="X96">
            <v>9.6776</v>
          </cell>
          <cell r="Y96">
            <v>11.95</v>
          </cell>
        </row>
        <row r="97">
          <cell r="A97" t="str">
            <v>388 Колбаски Филейбургские ТМ Баварушка с филе сочного окорока копченые в оболоч 0,28 кг ПОКОМ</v>
          </cell>
          <cell r="B97" t="str">
            <v>шт</v>
          </cell>
          <cell r="C97"/>
          <cell r="D97">
            <v>9</v>
          </cell>
          <cell r="E97">
            <v>4</v>
          </cell>
          <cell r="F97">
            <v>7</v>
          </cell>
          <cell r="G97"/>
          <cell r="H97">
            <v>0</v>
          </cell>
          <cell r="I97">
            <v>35</v>
          </cell>
          <cell r="L97">
            <v>7</v>
          </cell>
          <cell r="O97">
            <v>0</v>
          </cell>
          <cell r="P97">
            <v>1.4</v>
          </cell>
          <cell r="U97">
            <v>0</v>
          </cell>
          <cell r="V97">
            <v>0</v>
          </cell>
          <cell r="W97">
            <v>4.5999999999999996</v>
          </cell>
          <cell r="X97">
            <v>7.2</v>
          </cell>
          <cell r="Y97">
            <v>2.2000000000000002</v>
          </cell>
        </row>
        <row r="98">
          <cell r="A98" t="str">
            <v>389 Колбаса вареная Мусульманская Халяль ТМ Вязанка Халяль оболочка вектор 0,4 кг АК.  Поком</v>
          </cell>
          <cell r="B98" t="str">
            <v>шт</v>
          </cell>
          <cell r="C98"/>
          <cell r="D98">
            <v>144</v>
          </cell>
          <cell r="E98">
            <v>17</v>
          </cell>
          <cell r="F98">
            <v>86</v>
          </cell>
          <cell r="G98">
            <v>75</v>
          </cell>
          <cell r="H98">
            <v>0.4</v>
          </cell>
          <cell r="I98">
            <v>90</v>
          </cell>
          <cell r="L98">
            <v>86</v>
          </cell>
          <cell r="O98">
            <v>0</v>
          </cell>
          <cell r="P98">
            <v>17.2</v>
          </cell>
          <cell r="R98">
            <v>115</v>
          </cell>
          <cell r="U98">
            <v>11.046511627906977</v>
          </cell>
          <cell r="V98">
            <v>4.3604651162790695</v>
          </cell>
          <cell r="W98">
            <v>9.6</v>
          </cell>
          <cell r="X98">
            <v>20</v>
          </cell>
          <cell r="Y98">
            <v>12</v>
          </cell>
        </row>
        <row r="99">
          <cell r="A99" t="str">
            <v>390 Сосиски Восточные Халяль ТМ Вязанка в оболочке полиамид в вакуумной упаковке 0,33 кг  Поком</v>
          </cell>
          <cell r="B99" t="str">
            <v>шт</v>
          </cell>
          <cell r="C99"/>
          <cell r="D99">
            <v>176</v>
          </cell>
          <cell r="E99">
            <v>104</v>
          </cell>
          <cell r="F99">
            <v>163</v>
          </cell>
          <cell r="G99">
            <v>117</v>
          </cell>
          <cell r="H99">
            <v>0.33</v>
          </cell>
          <cell r="I99">
            <v>60</v>
          </cell>
          <cell r="L99">
            <v>163</v>
          </cell>
          <cell r="O99">
            <v>0</v>
          </cell>
          <cell r="P99">
            <v>32.6</v>
          </cell>
          <cell r="R99">
            <v>240</v>
          </cell>
          <cell r="U99">
            <v>10.950920245398773</v>
          </cell>
          <cell r="V99">
            <v>3.5889570552147236</v>
          </cell>
          <cell r="W99">
            <v>0</v>
          </cell>
          <cell r="X99">
            <v>25.2</v>
          </cell>
          <cell r="Y99">
            <v>21.2</v>
          </cell>
        </row>
        <row r="100">
          <cell r="A100" t="str">
            <v>БОНУС_096  Сосиски Баварские,  0.42кг,ПОКОМ</v>
          </cell>
          <cell r="B100" t="str">
            <v>шт</v>
          </cell>
          <cell r="C100"/>
          <cell r="D100">
            <v>-71</v>
          </cell>
          <cell r="E100">
            <v>228.2</v>
          </cell>
          <cell r="F100">
            <v>84.2</v>
          </cell>
          <cell r="G100"/>
          <cell r="H100">
            <v>0</v>
          </cell>
          <cell r="I100">
            <v>0</v>
          </cell>
          <cell r="L100">
            <v>84.2</v>
          </cell>
          <cell r="O100">
            <v>0</v>
          </cell>
          <cell r="P100">
            <v>16.84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49.4</v>
          </cell>
        </row>
        <row r="101">
          <cell r="A101" t="str">
            <v>БОНУС_229  Колбаса Молочная Дугушка, в/у, ВЕС, ТМ Стародворье   ПОКОМ</v>
          </cell>
          <cell r="B101" t="str">
            <v>кг</v>
          </cell>
          <cell r="C101"/>
          <cell r="D101">
            <v>-84.462000000000003</v>
          </cell>
          <cell r="E101">
            <v>248.28399999999999</v>
          </cell>
          <cell r="F101">
            <v>90.912999999999997</v>
          </cell>
          <cell r="G101"/>
          <cell r="H101">
            <v>0</v>
          </cell>
          <cell r="I101">
            <v>0</v>
          </cell>
          <cell r="L101">
            <v>90.912999999999997</v>
          </cell>
          <cell r="O101">
            <v>0</v>
          </cell>
          <cell r="P101">
            <v>18.182600000000001</v>
          </cell>
          <cell r="U101">
            <v>0</v>
          </cell>
          <cell r="V101">
            <v>0</v>
          </cell>
          <cell r="W101">
            <v>61.705399999999997</v>
          </cell>
          <cell r="X101">
            <v>2.8083999999999998</v>
          </cell>
          <cell r="Y101">
            <v>43.427199999999999</v>
          </cell>
        </row>
        <row r="102">
          <cell r="A102" t="str">
            <v>БОНУС_314 Колбаса вареная Филейская ТМ Вязанка ТС Классическая в оболочке полиамид.  ПОКОМ</v>
          </cell>
          <cell r="B102" t="str">
            <v>кг</v>
          </cell>
          <cell r="C102"/>
          <cell r="D102">
            <v>-10.875999999999999</v>
          </cell>
          <cell r="E102">
            <v>71.876999999999995</v>
          </cell>
          <cell r="F102">
            <v>48.832000000000001</v>
          </cell>
          <cell r="G102"/>
          <cell r="H102">
            <v>0</v>
          </cell>
          <cell r="I102">
            <v>0</v>
          </cell>
          <cell r="L102">
            <v>48.832000000000001</v>
          </cell>
          <cell r="O102">
            <v>0</v>
          </cell>
          <cell r="P102">
            <v>9.7664000000000009</v>
          </cell>
          <cell r="U102">
            <v>0</v>
          </cell>
          <cell r="V102">
            <v>0</v>
          </cell>
          <cell r="W102">
            <v>5.4014000000000006</v>
          </cell>
          <cell r="X102">
            <v>3.2462000000000004</v>
          </cell>
          <cell r="Y102">
            <v>4.8810000000000002</v>
          </cell>
        </row>
        <row r="103">
          <cell r="A103" t="str">
            <v>У_003   Колбаса Вязанка с индейкой, вектор ВЕС, ПОКОМ</v>
          </cell>
          <cell r="B103" t="str">
            <v>кг</v>
          </cell>
          <cell r="C103"/>
          <cell r="D103">
            <v>604</v>
          </cell>
          <cell r="E103">
            <v>5.7510000000000003</v>
          </cell>
          <cell r="F103">
            <v>28.244</v>
          </cell>
          <cell r="G103"/>
          <cell r="H103">
            <v>0</v>
          </cell>
          <cell r="I103">
            <v>0</v>
          </cell>
          <cell r="L103">
            <v>28.244</v>
          </cell>
          <cell r="O103">
            <v>0</v>
          </cell>
          <cell r="P103">
            <v>5.6487999999999996</v>
          </cell>
          <cell r="U103">
            <v>0</v>
          </cell>
          <cell r="V103">
            <v>0</v>
          </cell>
          <cell r="W103">
            <v>-2.4234</v>
          </cell>
          <cell r="X103">
            <v>2.69</v>
          </cell>
          <cell r="Y103">
            <v>0.80500000000000005</v>
          </cell>
        </row>
        <row r="104">
          <cell r="A104" t="str">
            <v>У_022  Колбаса Вязанка со шпиком, вектор 0,5кг, ПОКОМ</v>
          </cell>
          <cell r="B104" t="str">
            <v>шт</v>
          </cell>
          <cell r="C104"/>
          <cell r="D104">
            <v>12</v>
          </cell>
          <cell r="E104"/>
          <cell r="F104"/>
          <cell r="G104">
            <v>8</v>
          </cell>
          <cell r="H104">
            <v>0</v>
          </cell>
          <cell r="I104">
            <v>0</v>
          </cell>
          <cell r="L104">
            <v>0</v>
          </cell>
          <cell r="O104">
            <v>0</v>
          </cell>
          <cell r="P104">
            <v>0</v>
          </cell>
          <cell r="U104" t="e">
            <v>#DIV/0!</v>
          </cell>
          <cell r="V104" t="e">
            <v>#DIV/0!</v>
          </cell>
          <cell r="W104">
            <v>1</v>
          </cell>
          <cell r="X104">
            <v>0</v>
          </cell>
          <cell r="Y104">
            <v>0.8</v>
          </cell>
        </row>
        <row r="105">
          <cell r="A105" t="str">
            <v>У_312  Ветчина Филейская ТМ Вязанка ТС Столичная ВЕС  ПОКОМ</v>
          </cell>
          <cell r="B105" t="str">
            <v>кг</v>
          </cell>
          <cell r="C105"/>
          <cell r="D105">
            <v>39.543999999999997</v>
          </cell>
          <cell r="E105"/>
          <cell r="F105">
            <v>2.73</v>
          </cell>
          <cell r="G105">
            <v>36.814</v>
          </cell>
          <cell r="H105">
            <v>0</v>
          </cell>
          <cell r="I105">
            <v>0</v>
          </cell>
          <cell r="L105">
            <v>2.73</v>
          </cell>
          <cell r="O105">
            <v>0</v>
          </cell>
          <cell r="P105">
            <v>0.54600000000000004</v>
          </cell>
          <cell r="U105">
            <v>67.424908424908423</v>
          </cell>
          <cell r="V105">
            <v>67.424908424908423</v>
          </cell>
          <cell r="W105">
            <v>5.45</v>
          </cell>
          <cell r="X105">
            <v>2.1781999999999999</v>
          </cell>
          <cell r="Y105">
            <v>3.5387999999999997</v>
          </cell>
        </row>
        <row r="106">
          <cell r="A106" t="str">
            <v>У_314 Колбаса вареная Филейская ТМ Вязанка ТС Классическая в оболочке полиамид.  ПОКОМ</v>
          </cell>
          <cell r="B106" t="str">
            <v>кг</v>
          </cell>
          <cell r="C106"/>
          <cell r="D106">
            <v>192.82400000000001</v>
          </cell>
          <cell r="E106"/>
          <cell r="F106">
            <v>31.797000000000001</v>
          </cell>
          <cell r="G106">
            <v>158.94200000000001</v>
          </cell>
          <cell r="H106">
            <v>0</v>
          </cell>
          <cell r="I106">
            <v>0</v>
          </cell>
          <cell r="L106">
            <v>31.797000000000001</v>
          </cell>
          <cell r="O106">
            <v>0</v>
          </cell>
          <cell r="P106">
            <v>6.3593999999999999</v>
          </cell>
          <cell r="U106">
            <v>24.993238355819734</v>
          </cell>
          <cell r="V106">
            <v>24.993238355819734</v>
          </cell>
          <cell r="W106">
            <v>5.1264000000000003</v>
          </cell>
          <cell r="X106">
            <v>7.0591999999999997</v>
          </cell>
          <cell r="Y106">
            <v>3.5218000000000003</v>
          </cell>
        </row>
        <row r="107">
          <cell r="A107" t="str">
            <v>У_315 Колбаса Нежная ТМ Зареченские ТС Зареченские продукты в оболочкНТУ.  изделие вар  ПОКОМ</v>
          </cell>
          <cell r="B107" t="str">
            <v>кг</v>
          </cell>
          <cell r="C107"/>
          <cell r="D107">
            <v>1167.768</v>
          </cell>
          <cell r="E107">
            <v>1.083</v>
          </cell>
          <cell r="F107">
            <v>4.431</v>
          </cell>
          <cell r="G107"/>
          <cell r="H107">
            <v>0</v>
          </cell>
          <cell r="I107">
            <v>0</v>
          </cell>
          <cell r="L107">
            <v>4.431</v>
          </cell>
          <cell r="O107">
            <v>0</v>
          </cell>
          <cell r="P107">
            <v>0.88619999999999999</v>
          </cell>
          <cell r="U107">
            <v>0</v>
          </cell>
          <cell r="V107">
            <v>0</v>
          </cell>
          <cell r="W107">
            <v>2.7025999999999999</v>
          </cell>
          <cell r="X107">
            <v>1.5524</v>
          </cell>
          <cell r="Y107">
            <v>0.29599999999999999</v>
          </cell>
        </row>
        <row r="108">
          <cell r="A108" t="str">
            <v>У_370 Ветчина Сливушка с индейкой ТМ Вязанка в оболочке полиамид.</v>
          </cell>
          <cell r="B108" t="str">
            <v>кг</v>
          </cell>
          <cell r="C108"/>
          <cell r="D108">
            <v>409</v>
          </cell>
          <cell r="E108"/>
          <cell r="F108">
            <v>27.402000000000001</v>
          </cell>
          <cell r="G108"/>
          <cell r="H108">
            <v>0</v>
          </cell>
          <cell r="I108">
            <v>0</v>
          </cell>
          <cell r="L108">
            <v>27.402000000000001</v>
          </cell>
          <cell r="O108">
            <v>0</v>
          </cell>
          <cell r="P108">
            <v>5.4804000000000004</v>
          </cell>
          <cell r="U108">
            <v>0</v>
          </cell>
          <cell r="V108">
            <v>0</v>
          </cell>
          <cell r="W108">
            <v>0.27360000000000001</v>
          </cell>
          <cell r="X108">
            <v>1.9134</v>
          </cell>
          <cell r="Y10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</sheetNames>
    <sheetDataSet>
      <sheetData sheetId="0" refreshError="1"/>
      <sheetData sheetId="1">
        <row r="1">
          <cell r="A1" t="str">
            <v>Склад БЕРДЯНСК</v>
          </cell>
        </row>
      </sheetData>
      <sheetData sheetId="2">
        <row r="1">
          <cell r="A1" t="str">
            <v>Номенклатура</v>
          </cell>
          <cell r="B1" t="str">
            <v>Заказано</v>
          </cell>
        </row>
        <row r="2">
          <cell r="A2" t="str">
            <v>Склад ДОНЕЦК</v>
          </cell>
          <cell r="B2">
            <v>33991.201000000001</v>
          </cell>
        </row>
        <row r="3">
          <cell r="A3" t="str">
            <v>ПОКОМ Логистический Партнер</v>
          </cell>
          <cell r="B3">
            <v>33991.201000000001</v>
          </cell>
        </row>
        <row r="4">
          <cell r="A4" t="str">
            <v>Вязанка Логистический Партнер(Кг)</v>
          </cell>
          <cell r="B4">
            <v>1675.76</v>
          </cell>
        </row>
        <row r="5">
          <cell r="A5" t="str">
            <v>005  Колбаса Докторская ГОСТ, Вязанка вектор,ВЕС. ПОКОМ</v>
          </cell>
          <cell r="B5">
            <v>132.44999999999999</v>
          </cell>
        </row>
        <row r="6">
          <cell r="A6" t="str">
            <v>016  Сосиски Вязанка Молочные, Вязанка вискофан  ВЕС.ПОКОМ</v>
          </cell>
          <cell r="B6">
            <v>240.9</v>
          </cell>
        </row>
        <row r="7">
          <cell r="A7" t="str">
            <v>017  Сосиски Вязанка Сливочные, Вязанка амицел ВЕС.ПОКОМ</v>
          </cell>
          <cell r="B7">
            <v>308.3</v>
          </cell>
        </row>
        <row r="8">
          <cell r="A8" t="str">
            <v>018  Сосиски Рубленые, Вязанка вискофан  ВЕС.ПОКОМ</v>
          </cell>
          <cell r="B8">
            <v>28.9</v>
          </cell>
        </row>
        <row r="9">
          <cell r="A9" t="str">
            <v>312  Ветчина Филейская ТМ Вязанка ТС Столичная ВЕС  ПОКОМ</v>
          </cell>
          <cell r="B9">
            <v>76.400000000000006</v>
          </cell>
        </row>
        <row r="10">
          <cell r="A10" t="str">
            <v>313 Колбаса вареная Молокуша ТМ Вязанка в оболочке полиамид. ВЕС  ПОКОМ</v>
          </cell>
          <cell r="B10">
            <v>322.7</v>
          </cell>
        </row>
        <row r="11">
          <cell r="A11" t="str">
            <v>314 Колбаса вареная Филейская ТМ Вязанка ТС Классическая в оболочке полиамид.  ПОКОМ</v>
          </cell>
          <cell r="B11">
            <v>150.6</v>
          </cell>
        </row>
        <row r="12">
          <cell r="A12" t="str">
            <v>363 Сардельки Филейские Вязанка ТМ Вязанка в обол NDX  ПОКОМ</v>
          </cell>
          <cell r="B12">
            <v>113.6</v>
          </cell>
        </row>
        <row r="13">
          <cell r="A13" t="str">
            <v>369 Колбаса Сливушка ТМ Вязанка в оболочке полиамид вес.  ПОКОМ</v>
          </cell>
          <cell r="B13">
            <v>85.01</v>
          </cell>
        </row>
        <row r="14">
          <cell r="A14" t="str">
            <v>370 Ветчина Сливушка с индейкой ТМ Вязанка в оболочке полиамид.</v>
          </cell>
          <cell r="B14">
            <v>48.2</v>
          </cell>
        </row>
        <row r="15">
          <cell r="A15" t="str">
            <v>БОНУС_314 Колбаса вареная Филейская ТМ Вязанка ТС Классическая в оболочке полиамид.  ПОКОМ</v>
          </cell>
          <cell r="B15">
            <v>58.5</v>
          </cell>
        </row>
        <row r="16">
          <cell r="A16" t="str">
            <v>У_312  Ветчина Филейская ТМ Вязанка ТС Столичная ВЕС  ПОКОМ</v>
          </cell>
          <cell r="B16">
            <v>21.1</v>
          </cell>
        </row>
        <row r="17">
          <cell r="A17" t="str">
            <v>У_314 Колбаса вареная Филейская ТМ Вязанка ТС Классическая в оболочке полиамид.  ПОКОМ</v>
          </cell>
          <cell r="B17">
            <v>89.1</v>
          </cell>
        </row>
        <row r="18">
          <cell r="A18" t="str">
            <v>Вязанка Логистический Партнер(Шт)</v>
          </cell>
          <cell r="B18">
            <v>1202</v>
          </cell>
        </row>
        <row r="19">
          <cell r="A19" t="str">
            <v>023  Колбаса Докторская ГОСТ, Вязанка вектор, 0,4 кг, ПОКОМ</v>
          </cell>
          <cell r="B19">
            <v>33</v>
          </cell>
        </row>
        <row r="20">
          <cell r="A20" t="str">
            <v>029  Сосиски Венские, Вязанка NDX МГС, 0.5кг, ПОКОМ</v>
          </cell>
          <cell r="B20">
            <v>102</v>
          </cell>
        </row>
        <row r="21">
          <cell r="A21" t="str">
            <v>030  Сосиски Вязанка Молочные, Вязанка вискофан МГС, 0.45кг, ПОКОМ</v>
          </cell>
          <cell r="B21">
            <v>279</v>
          </cell>
        </row>
        <row r="22">
          <cell r="A22" t="str">
            <v>032  Сосиски Вязанка Сливочные, Вязанка амицел МГС, 0.45кг, ПОКОМ</v>
          </cell>
          <cell r="B22">
            <v>419</v>
          </cell>
        </row>
        <row r="23">
          <cell r="A23" t="str">
            <v>276  Колбаса Сливушка ТМ Вязанка в оболочке полиамид 0,45 кг  ПОКОМ</v>
          </cell>
          <cell r="B23">
            <v>44</v>
          </cell>
        </row>
        <row r="24">
          <cell r="A24" t="str">
            <v>350 Сосиски Молокуши миникушай ТМ Вязанка в оболочке амицел в модифиц газовой среде 0,45 кг  Поком</v>
          </cell>
          <cell r="B24">
            <v>96</v>
          </cell>
        </row>
        <row r="25">
          <cell r="A25" t="str">
            <v>373 Ветчины «Филейская» Фикс.вес 0,45 Вектор ТМ «Вязанка»  Поком</v>
          </cell>
          <cell r="B25">
            <v>44</v>
          </cell>
        </row>
        <row r="26">
          <cell r="A26" t="str">
            <v>389 Колбаса вареная Мусульманская Халяль ТМ Вязанка Халяль оболочка вектор 0,4 кг АК.  Поком</v>
          </cell>
          <cell r="B26">
            <v>81</v>
          </cell>
        </row>
        <row r="27">
          <cell r="A27" t="str">
            <v>390 Сосиски Восточные Халяль ТМ Вязанка в оболочке полиамид в вакуумной упаковке 0,33 кг  Поком</v>
          </cell>
          <cell r="B27">
            <v>103</v>
          </cell>
        </row>
        <row r="28">
          <cell r="A28" t="str">
            <v>У_022  Колбаса Вязанка со шпиком, вектор 0,5кг, ПОКОМ</v>
          </cell>
          <cell r="B28">
            <v>1</v>
          </cell>
        </row>
        <row r="29">
          <cell r="A29" t="str">
            <v>Логистический Партнер кг</v>
          </cell>
          <cell r="B29">
            <v>19266.341</v>
          </cell>
        </row>
        <row r="30">
          <cell r="A30" t="str">
            <v>200  Ветчина Дугушка ТМ Стародворье, вектор в/у    ПОКОМ</v>
          </cell>
          <cell r="B30">
            <v>676.25</v>
          </cell>
        </row>
        <row r="31">
          <cell r="A31" t="str">
            <v>201  Ветчина Нежная ТМ Особый рецепт, (2,5кг), ПОКОМ</v>
          </cell>
          <cell r="B31">
            <v>2868.19</v>
          </cell>
        </row>
        <row r="32">
          <cell r="A32" t="str">
            <v>215  Колбаса Докторская ГОСТ Дугушка, ВЕС, ТМ Стародворье ПОКОМ</v>
          </cell>
          <cell r="B32">
            <v>54.55</v>
          </cell>
        </row>
        <row r="33">
          <cell r="A33" t="str">
            <v>217  Колбаса Докторская Дугушка, ВЕС, НЕ ГОСТ, ТМ Стародворье ПОКОМ</v>
          </cell>
          <cell r="B33">
            <v>2.4</v>
          </cell>
        </row>
        <row r="34">
          <cell r="A34" t="str">
            <v>218  Колбаса Докторская оригинальная ТМ Особый рецепт БОЛЬШОЙ БАТОН, п/а ВЕС, ТМ Стародворье ПОКОМ</v>
          </cell>
          <cell r="B34">
            <v>4.5</v>
          </cell>
        </row>
        <row r="35">
          <cell r="A35" t="str">
            <v>219  Колбаса Докторская Особая ТМ Особый рецепт, ВЕС  ПОКОМ</v>
          </cell>
          <cell r="B35">
            <v>4610.6350000000002</v>
          </cell>
        </row>
        <row r="36">
          <cell r="A36" t="str">
            <v>222  Колбаса Докторская стародворская, ВЕС, ВсхЗв   ПОКОМ</v>
          </cell>
          <cell r="B36">
            <v>2.6</v>
          </cell>
        </row>
        <row r="37">
          <cell r="A37" t="str">
            <v>225  Колбаса Дугушка со шпиком, ВЕС, ТМ Стародворье   ПОКОМ</v>
          </cell>
          <cell r="B37">
            <v>208.3</v>
          </cell>
        </row>
        <row r="38">
          <cell r="A38" t="str">
            <v>229  Колбаса Молочная Дугушка, в/у, ВЕС, ТМ Стародворье   ПОКОМ</v>
          </cell>
          <cell r="B38">
            <v>904.5</v>
          </cell>
        </row>
        <row r="39">
          <cell r="A39" t="str">
            <v>230  Колбаса Молочная Особая ТМ Особый рецепт, п/а, ВЕС. ПОКОМ</v>
          </cell>
          <cell r="B39">
            <v>3294.35</v>
          </cell>
        </row>
        <row r="40">
          <cell r="A40" t="str">
            <v>231  Колбаса Молочная по-стародворски, ВЕС   ПОКОМ</v>
          </cell>
          <cell r="B40">
            <v>3.9</v>
          </cell>
        </row>
        <row r="41">
          <cell r="A41" t="str">
            <v>235  Колбаса Особая ТМ Особый рецепт, ВЕС, ТМ Стародворье ПОКОМ</v>
          </cell>
          <cell r="B41">
            <v>1697.5</v>
          </cell>
        </row>
        <row r="42">
          <cell r="A42" t="str">
            <v>236  Колбаса Рубленая ЗАПЕЧ. Дугушка ТМ Стародворье, вектор, в/к    ПОКОМ</v>
          </cell>
          <cell r="B42">
            <v>353.95</v>
          </cell>
        </row>
        <row r="43">
          <cell r="A43" t="str">
            <v>237  Колбаса Русская по-стародворски, ВЕС.  ПОКОМ</v>
          </cell>
          <cell r="B43">
            <v>2.6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B44">
            <v>545.75</v>
          </cell>
        </row>
        <row r="45">
          <cell r="A45" t="str">
            <v>240  Колбаса Салями охотничья, ВЕС. ПОКОМ</v>
          </cell>
          <cell r="B45">
            <v>21.98</v>
          </cell>
        </row>
        <row r="46">
          <cell r="A46" t="str">
            <v>242  Колбаса Сервелат ЗАПЕЧ.Дугушка ТМ Стародворье, вектор, в/к     ПОКОМ</v>
          </cell>
          <cell r="B46">
            <v>738.48</v>
          </cell>
        </row>
        <row r="47">
          <cell r="A47" t="str">
            <v>243  Колбаса Сервелат Зернистый, ВЕС.  ПОКОМ</v>
          </cell>
          <cell r="B47">
            <v>78.7</v>
          </cell>
        </row>
        <row r="48">
          <cell r="A48" t="str">
            <v>244  Колбаса Сервелат Кремлевский, ВЕС. ПОКОМ</v>
          </cell>
          <cell r="B48">
            <v>0.7</v>
          </cell>
        </row>
        <row r="49">
          <cell r="A49" t="str">
            <v>247  Сардельки Нежные, ВЕС.  ПОКОМ</v>
          </cell>
          <cell r="B49">
            <v>3.9</v>
          </cell>
        </row>
        <row r="50">
          <cell r="A50" t="str">
            <v>248  Сардельки Сочные ТМ Особый рецепт,   ПОКОМ</v>
          </cell>
          <cell r="B50">
            <v>201.89599999999999</v>
          </cell>
        </row>
        <row r="51">
          <cell r="A51" t="str">
            <v>250  Сардельки стародворские с говядиной в обол. NDX, ВЕС. ПОКОМ</v>
          </cell>
          <cell r="B51">
            <v>466.1</v>
          </cell>
        </row>
        <row r="52">
          <cell r="A52" t="str">
            <v>253  Сосиски Ганноверские   ПОКОМ</v>
          </cell>
          <cell r="B52">
            <v>19.899999999999999</v>
          </cell>
        </row>
        <row r="53">
          <cell r="A53" t="str">
            <v>254  Сосиски Датские, ВЕС, ТМ КОЛБАСНЫЙ СТАНДАРТ ПОКОМ</v>
          </cell>
          <cell r="B53">
            <v>2.6</v>
          </cell>
        </row>
        <row r="54">
          <cell r="A54" t="str">
            <v>255  Сосиски Молочные для завтрака ТМ Особый рецепт, п/а МГС, ВЕС, ТМ Стародворье  ПОКОМ</v>
          </cell>
          <cell r="B54">
            <v>1084</v>
          </cell>
        </row>
        <row r="55">
          <cell r="A55" t="str">
            <v>257  Сосиски Молочные оригинальные ТМ Особый рецепт, ВЕС.   ПОКОМ</v>
          </cell>
          <cell r="B55">
            <v>7.8</v>
          </cell>
        </row>
        <row r="56">
          <cell r="A56" t="str">
            <v>265  Колбаса Балыкбургская, ВЕС, ТМ Баварушка  ПОКОМ</v>
          </cell>
          <cell r="B56">
            <v>7</v>
          </cell>
        </row>
        <row r="57">
          <cell r="A57" t="str">
            <v>266  Колбаса Филейбургская с сочным окороком, ВЕС, ТМ Баварушка  ПОКОМ</v>
          </cell>
          <cell r="B57">
            <v>128.9</v>
          </cell>
        </row>
        <row r="58">
          <cell r="A58" t="str">
            <v>267  Колбаса Салями Филейбургская зернистая, оболочка фиброуз, ВЕС, ТМ Баварушка  ПОКОМ</v>
          </cell>
          <cell r="B58">
            <v>95.2</v>
          </cell>
        </row>
        <row r="59">
          <cell r="A59" t="str">
            <v>272  Колбаса Сервелат Филедворский, фиброуз, в/у 0,35 кг срез,  ПОКОМ</v>
          </cell>
          <cell r="B59">
            <v>132</v>
          </cell>
        </row>
        <row r="60">
          <cell r="A60" t="str">
            <v>283  Сосиски Сочинки, ВЕС, ТМ Стародворье ПОКОМ</v>
          </cell>
          <cell r="B60">
            <v>306.60000000000002</v>
          </cell>
        </row>
        <row r="61">
          <cell r="A61" t="str">
            <v>317 Колбаса Сервелат Рижский ТМ Зареченские ТС Зареченские  фиброуз в вакуумной у  ПОКОМ</v>
          </cell>
          <cell r="B61">
            <v>0.7</v>
          </cell>
        </row>
        <row r="62">
          <cell r="A62" t="str">
            <v>318 Сосиски Датские ТМ Зареченские колбасы ТС Зареченские п полиамид в модифициров  ПОКОМ</v>
          </cell>
          <cell r="B62">
            <v>153</v>
          </cell>
        </row>
        <row r="63">
          <cell r="A63" t="str">
            <v>358 Колбаса Сервелат Мясорубский ТМ Стародворье с мелкорубленным окороком в вак упак  ПОКОМ</v>
          </cell>
          <cell r="B63">
            <v>5.8</v>
          </cell>
        </row>
        <row r="64">
          <cell r="A64" t="str">
            <v>383 Колбаса Сочинка по-европейски с сочной грудиной ТМ Стародворье в оболочке фиброуз в ва  Поком</v>
          </cell>
          <cell r="B64">
            <v>170.01</v>
          </cell>
        </row>
        <row r="65">
          <cell r="A65" t="str">
            <v>384  Колбаса Сочинка по-фински с сочным окороком ТМ Стародворье в оболочке фиброуз в ва  Поком</v>
          </cell>
          <cell r="B65">
            <v>72.5</v>
          </cell>
        </row>
        <row r="66">
          <cell r="A66" t="str">
            <v>386 Колбаса Филейбургская с душистым чесноком ТМ Баварушка в оболочке фиброуз в вакуу  ПОКОМ</v>
          </cell>
          <cell r="B66">
            <v>4.2</v>
          </cell>
        </row>
        <row r="67">
          <cell r="A67" t="str">
            <v>428 Колбаса Русская стародворская ТМ Стародворье в оболочке амифлекс. Поком</v>
          </cell>
          <cell r="B67">
            <v>2.4</v>
          </cell>
        </row>
        <row r="68">
          <cell r="A68" t="str">
            <v>БОНУС_229  Колбаса Молочная Дугушка, в/у, ВЕС, ТМ Стародворье   ПОКОМ</v>
          </cell>
          <cell r="B68">
            <v>332</v>
          </cell>
        </row>
        <row r="69">
          <cell r="A69" t="str">
            <v>Логистический Партнер Шт</v>
          </cell>
          <cell r="B69">
            <v>8066</v>
          </cell>
        </row>
        <row r="70">
          <cell r="A70" t="str">
            <v>043  Ветчина Нежная ТМ Особый рецепт, п/а, 0,4кг    ПОКОМ</v>
          </cell>
          <cell r="B70">
            <v>42</v>
          </cell>
        </row>
        <row r="71">
          <cell r="A71" t="str">
            <v>058  Колбаса Докторская Особая ТМ Особый рецепт,  0,5кг, ПОКОМ</v>
          </cell>
          <cell r="B71">
            <v>16</v>
          </cell>
        </row>
        <row r="72">
          <cell r="A72" t="str">
            <v>059  Колбаса Докторская по-стародворски  0.5 кг, ПОКОМ</v>
          </cell>
          <cell r="B72">
            <v>256</v>
          </cell>
        </row>
        <row r="73">
          <cell r="A73" t="str">
            <v>060  Колбаса Докторская стародворская  0,5 кг,ПОКОМ</v>
          </cell>
          <cell r="B73">
            <v>40</v>
          </cell>
        </row>
        <row r="74">
          <cell r="A74" t="str">
            <v>062  Колбаса Кракушка пряная с сальцем, 0.3кг в/у п/к, БАВАРУШКА ПОКОМ</v>
          </cell>
          <cell r="B74">
            <v>88</v>
          </cell>
        </row>
        <row r="75">
          <cell r="A75" t="str">
            <v>064  Колбаса Молочная Дугушка, вектор 0,4 кг, ТМ Стародворье  ПОКОМ</v>
          </cell>
          <cell r="B75">
            <v>300</v>
          </cell>
        </row>
        <row r="76">
          <cell r="A76" t="str">
            <v>065  Колбаса Молочная по-стародворски, 0,5кг,ПОКОМ</v>
          </cell>
          <cell r="B76">
            <v>1</v>
          </cell>
        </row>
        <row r="77">
          <cell r="A77" t="str">
            <v>091  Сардельки Баварские, МГС 0.38кг, ТМ Стародворье  ПОКОМ</v>
          </cell>
          <cell r="B77">
            <v>102</v>
          </cell>
        </row>
        <row r="78">
          <cell r="A78" t="str">
            <v>092  Сосиски Баварские с сыром,  0.42кг,ПОКОМ</v>
          </cell>
          <cell r="B78">
            <v>527</v>
          </cell>
        </row>
        <row r="79">
          <cell r="A79" t="str">
            <v>096  Сосиски Баварские,  0.42кг,ПОКОМ</v>
          </cell>
          <cell r="B79">
            <v>328</v>
          </cell>
        </row>
        <row r="80">
          <cell r="A80" t="str">
            <v>103  Сосиски Классические, 0.42кг,ядрена копотьПОКОМ</v>
          </cell>
          <cell r="B80">
            <v>4</v>
          </cell>
        </row>
        <row r="81">
          <cell r="A81" t="str">
            <v>108  Сосиски С сыром,  0.42кг,ядрена копоть ПОКОМ</v>
          </cell>
          <cell r="B81">
            <v>56</v>
          </cell>
        </row>
        <row r="82">
          <cell r="A82" t="str">
            <v>114  Сосиски Филейбургские с филе сочного окорока, 0,55 кг, БАВАРУШКА ПОКОМ</v>
          </cell>
          <cell r="B82">
            <v>40</v>
          </cell>
        </row>
        <row r="83">
          <cell r="A83" t="str">
            <v>115  Колбаса Салями Филейбургская зернистая, в/у 0,35 кг срез, БАВАРУШКА ПОКОМ</v>
          </cell>
          <cell r="B83">
            <v>32</v>
          </cell>
        </row>
        <row r="84">
          <cell r="A84" t="str">
            <v>117  Колбаса Сервелат Филейбургский с ароматными пряностями, в/у 0,35 кг срез, БАВАРУШКА ПОКОМ</v>
          </cell>
          <cell r="B84">
            <v>42</v>
          </cell>
        </row>
        <row r="85">
          <cell r="A85" t="str">
            <v>118  Колбаса Сервелат Филейбургский с филе сочного окорока, в/у 0,35 кг срез, БАВАРУШКА ПОКОМ</v>
          </cell>
          <cell r="B85">
            <v>42</v>
          </cell>
        </row>
        <row r="86">
          <cell r="A86" t="str">
            <v>273  Сосиски Сочинки с сочной грудинкой, МГС 0.4кг,   ПОКОМ</v>
          </cell>
          <cell r="B86">
            <v>716</v>
          </cell>
        </row>
        <row r="87">
          <cell r="A87" t="str">
            <v>296  Колбаса Мясорубская с рубленой грудинкой 0,35кг срез ТМ Стародворье  ПОКОМ</v>
          </cell>
          <cell r="B87">
            <v>151</v>
          </cell>
        </row>
        <row r="88">
          <cell r="A88" t="str">
            <v>301  Сосиски Сочинки по-баварски с сыром,  0.4кг, ТМ Стародворье  ПОКОМ</v>
          </cell>
          <cell r="B88">
            <v>558</v>
          </cell>
        </row>
        <row r="89">
          <cell r="A89" t="str">
            <v>302  Сосиски Сочинки по-баварски,  0.4кг, ТМ Стародворье  ПОКОМ</v>
          </cell>
          <cell r="B89">
            <v>1811</v>
          </cell>
        </row>
        <row r="90">
          <cell r="A90" t="str">
            <v>309  Сосиски Сочинки с сыром 0,4 кг ТМ Стародворье  ПОКОМ</v>
          </cell>
          <cell r="B90">
            <v>83</v>
          </cell>
        </row>
        <row r="91">
          <cell r="A91" t="str">
            <v>320  Сосиски Сочинки с сочным окороком 0,4 кг ТМ Стародворье  ПОКОМ</v>
          </cell>
          <cell r="B91">
            <v>323</v>
          </cell>
        </row>
        <row r="92">
          <cell r="A92" t="str">
            <v>325 Колбаса Сервелат Мясорубский ТМ Стародворье с мелкорубленным окороком 0,35 кг  ПОКОМ</v>
          </cell>
          <cell r="B92">
            <v>42</v>
          </cell>
        </row>
        <row r="93">
          <cell r="A93" t="str">
            <v>343 Колбаса Докторская оригинальная ТМ Особый рецепт в оболочке полиамид 0,4 кг.  ПОКОМ</v>
          </cell>
          <cell r="B93">
            <v>250</v>
          </cell>
        </row>
        <row r="94">
          <cell r="A94" t="str">
            <v>346 Колбаса Сервелат Филейбургский с копченой грудинкой ТМ Баварушка в оболов/у 0,35 кг срез  ПОКОМ</v>
          </cell>
          <cell r="B94">
            <v>42</v>
          </cell>
        </row>
        <row r="95">
          <cell r="A95" t="str">
            <v>347 Паштет печеночный со сливочным маслом ТМ Стародворье ламистер 0,1 кг. Консервы   ПОКОМ</v>
          </cell>
          <cell r="B95">
            <v>300</v>
          </cell>
        </row>
        <row r="96">
          <cell r="A96" t="str">
            <v>352  Сардельки Сочинки с сыром 0,4 кг ТМ Стародворье   ПОКОМ</v>
          </cell>
          <cell r="B96">
            <v>236</v>
          </cell>
        </row>
        <row r="97">
          <cell r="A97" t="str">
            <v>355 Сос Молочные для завтрака ОР полиамид мгс 0,4 кг НД СК  ПОКОМ</v>
          </cell>
          <cell r="B97">
            <v>204</v>
          </cell>
        </row>
        <row r="98">
          <cell r="A98" t="str">
            <v>361 Колбаса Салями Филейбургская зернистая ТМ Баварушка в оболочке  в вак 0.28кг ПОКОМ</v>
          </cell>
          <cell r="B98">
            <v>72</v>
          </cell>
        </row>
        <row r="99">
          <cell r="A99" t="str">
            <v>364 Колбаса Сервелат Филейбургский с копченой грудинкой ТМ Баварушка  в/у 0,28 кг  ПОКОМ</v>
          </cell>
          <cell r="B99">
            <v>80</v>
          </cell>
        </row>
        <row r="100">
          <cell r="A100" t="str">
            <v>371  Сосиски Сочинки Молочные 0,4 кг ТМ Стародворье  ПОКОМ</v>
          </cell>
          <cell r="B100">
            <v>416</v>
          </cell>
        </row>
        <row r="101">
          <cell r="A101" t="str">
            <v>372  Сосиски Сочинки Сливочные 0,4 кг ТМ Стародворье  ПОКОМ</v>
          </cell>
          <cell r="B101">
            <v>298</v>
          </cell>
        </row>
        <row r="102">
          <cell r="A102" t="str">
            <v>375  Сосиски Сочинки по-баварски Бавария Фикс.вес 0,84 П/а мгс Стародворье</v>
          </cell>
          <cell r="B102">
            <v>88</v>
          </cell>
        </row>
        <row r="103">
          <cell r="A103" t="str">
            <v>376  Сардельки Сочинки с сочным окороком ТМ Стародворье полиамид мгс ф/в 0,4 кг СК3</v>
          </cell>
          <cell r="B103">
            <v>96</v>
          </cell>
        </row>
        <row r="104">
          <cell r="A104" t="str">
            <v>377  Сосиски Сочинки по-баварски с сыром ТМ Стародворье полиамид мгс ф/в 0,84 кг СК3</v>
          </cell>
          <cell r="B104">
            <v>52</v>
          </cell>
        </row>
        <row r="105">
          <cell r="A105" t="str">
            <v>381  Сардельки Сочинки 0,4кг ТМ Стародворье  ПОКОМ</v>
          </cell>
          <cell r="B105">
            <v>36</v>
          </cell>
        </row>
        <row r="106">
          <cell r="A106" t="str">
            <v>388 Колбаски Филейбургские ТМ Баварушка с филе сочного окорока копченые в оболоч 0,28 кг ПОКОМ</v>
          </cell>
          <cell r="B106">
            <v>3</v>
          </cell>
        </row>
        <row r="107">
          <cell r="A107" t="str">
            <v>БОНУС_096  Сосиски Баварские,  0.42кг,ПОКОМ</v>
          </cell>
          <cell r="B107">
            <v>293</v>
          </cell>
        </row>
        <row r="108">
          <cell r="A108" t="str">
            <v>ПОКОМ Логистический Партнер Заморозка</v>
          </cell>
          <cell r="B108">
            <v>3781.1</v>
          </cell>
        </row>
        <row r="109">
          <cell r="A109" t="str">
            <v>БОНУС_Готовые чебупели сочные с мясом ТМ Горячая штучка  0,3кг зам  ПОКОМ</v>
          </cell>
          <cell r="B109">
            <v>66</v>
          </cell>
        </row>
        <row r="110">
          <cell r="A110" t="str">
            <v>БОНУС_Пельмени Бульмени со сливочным маслом Горячая штучка 0,9 кг  ПОКОМ</v>
          </cell>
          <cell r="B110">
            <v>58</v>
          </cell>
        </row>
        <row r="111">
          <cell r="A111" t="str">
            <v>Готовые чебупели острые с мясом Горячая штучка 0,3 кг зам  ПОКОМ</v>
          </cell>
          <cell r="B111">
            <v>74</v>
          </cell>
        </row>
        <row r="112">
          <cell r="A112" t="str">
            <v>Готовые чебупели с ветчиной и сыром Горячая штучка 0,3кг зам  ПОКОМ</v>
          </cell>
          <cell r="B112">
            <v>85</v>
          </cell>
        </row>
        <row r="113">
          <cell r="A113" t="str">
            <v>Готовые чебупели сочные с мясом ТМ Горячая штучка  0,3кг зам  ПОКОМ</v>
          </cell>
          <cell r="B113">
            <v>99</v>
          </cell>
        </row>
        <row r="114">
          <cell r="A114" t="str">
            <v>Готовые чебуреки с мясом ТМ Горячая штучка 0,09 кг флоу-пак ПОКОМ</v>
          </cell>
          <cell r="B114">
            <v>50</v>
          </cell>
        </row>
        <row r="115">
          <cell r="A115" t="str">
            <v>Жар-боллы с курочкой и сыром. Кулинарные изделия рубленые в тесте куриные жареные  ПОКОМ</v>
          </cell>
          <cell r="B115">
            <v>59</v>
          </cell>
        </row>
        <row r="116">
          <cell r="A116" t="str">
            <v>Жар-ладушки с яблоком и грушей. Изделия хлебобулочные жареные с начинкой зам  ПОКОМ</v>
          </cell>
          <cell r="B116">
            <v>11</v>
          </cell>
        </row>
        <row r="117">
          <cell r="A117" t="str">
            <v>Круггетсы с сырным соусом ТМ Горячая штучка 0,25 кг зам  ПОКОМ</v>
          </cell>
          <cell r="B117">
            <v>68</v>
          </cell>
        </row>
        <row r="118">
          <cell r="A118" t="str">
            <v>Круггетсы сочные ТМ Горячая штучка ТС Круггетсы 0,25 кг зам  ПОКОМ</v>
          </cell>
          <cell r="B118">
            <v>60</v>
          </cell>
        </row>
        <row r="119">
          <cell r="A119" t="str">
            <v>Мини-сосиски в тесте "Фрайпики" 1,8кг ВЕС,  ПОКОМ</v>
          </cell>
          <cell r="B119">
            <v>32.4</v>
          </cell>
        </row>
        <row r="120">
          <cell r="A120" t="str">
            <v>Мини-сосиски в тесте "Фрайпики" 3,7кг ВЕС,  ПОКОМ</v>
          </cell>
          <cell r="B120">
            <v>49.8</v>
          </cell>
        </row>
        <row r="121">
          <cell r="A121" t="str">
            <v>Мини-сосиски в тесте "Фрайпики" 3,7кг ВЕС, ТМ Зареченские  ПОКОМ</v>
          </cell>
          <cell r="B121">
            <v>3.7</v>
          </cell>
        </row>
        <row r="122">
          <cell r="A122" t="str">
            <v>Наггетсы из печи 0,25кг ТМ Вязанка ТС Няняггетсы Сливушки замор.  ПОКОМ</v>
          </cell>
          <cell r="B122">
            <v>42</v>
          </cell>
        </row>
        <row r="123">
          <cell r="A123" t="str">
            <v>Наггетсы Нагетосы Сочная курочка ТМ Горячая штучка 0,25 кг зам  ПОКОМ</v>
          </cell>
          <cell r="B123">
            <v>314</v>
          </cell>
        </row>
        <row r="124">
          <cell r="A124" t="str">
            <v>Наггетсы с индейкой 0,25кг ТМ Вязанка ТС Няняггетсы Сливушки НД2 замор.  ПОКОМ</v>
          </cell>
          <cell r="B124">
            <v>190</v>
          </cell>
        </row>
        <row r="125">
          <cell r="A125" t="str">
            <v>Наггетсы Хрустящие ТМ Зареченские ТС Зареченские продукты. Поком</v>
          </cell>
          <cell r="B125">
            <v>89</v>
          </cell>
        </row>
        <row r="126">
          <cell r="A126" t="str">
            <v>Пекерсы с индейкой в сливочном соусе ТМ Горячая штучка 0,25 кг зам  ПОКОМ</v>
          </cell>
          <cell r="B126">
            <v>42</v>
          </cell>
        </row>
        <row r="127">
          <cell r="A127" t="str">
            <v>Пельмени Grandmeni со сливочным маслом Горячая штучка 0,75 кг ПОКОМ</v>
          </cell>
          <cell r="B127">
            <v>95</v>
          </cell>
        </row>
        <row r="128">
          <cell r="A128" t="str">
            <v>Пельмени Бигбули с мясом, Горячая штучка 0,9кг  ПОКОМ</v>
          </cell>
          <cell r="B128">
            <v>59</v>
          </cell>
        </row>
        <row r="129">
          <cell r="A129" t="str">
            <v>Пельмени Бигбули со слив.маслом 0,9 кг   Поком</v>
          </cell>
          <cell r="B129">
            <v>49</v>
          </cell>
        </row>
        <row r="130">
          <cell r="A130" t="str">
            <v>Пельмени Бигбули со сливочным маслом ТМ Горячая штучка ТС Бигбули ГШ флоу-пак сфера 0,43 УВС.  ПОКОМ</v>
          </cell>
          <cell r="B130">
            <v>14</v>
          </cell>
        </row>
        <row r="131">
          <cell r="A131" t="str">
            <v>Пельмени Бульмени с говядиной и свининой Горячая шт. 0,9 кг  ПОКОМ</v>
          </cell>
          <cell r="B131">
            <v>58</v>
          </cell>
        </row>
        <row r="132">
          <cell r="A132" t="str">
            <v>Пельмени Бульмени с говядиной и свининой Горячая штучка 0,43  ПОКОМ</v>
          </cell>
          <cell r="B132">
            <v>26</v>
          </cell>
        </row>
        <row r="133">
          <cell r="A133" t="str">
            <v>Пельмени Бульмени с говядиной и свининой Наваристые Горячая штучка ВЕС  ПОКОМ</v>
          </cell>
          <cell r="B133">
            <v>365</v>
          </cell>
        </row>
        <row r="134">
          <cell r="A134" t="str">
            <v>Пельмени Бульмени со сливочным маслом Горячая штучка 0,9 кг  ПОКОМ</v>
          </cell>
          <cell r="B134">
            <v>174</v>
          </cell>
        </row>
        <row r="135">
          <cell r="A135" t="str">
            <v>Пельмени Мясорубские ТМ Стародворье фоу-пак равиоли 0,7 кг.  Поком</v>
          </cell>
          <cell r="B135">
            <v>96</v>
          </cell>
        </row>
        <row r="136">
          <cell r="A136" t="str">
            <v>Пельмени отборные  с говядиной и свининой 0,43кг ушко  Поком</v>
          </cell>
          <cell r="B136">
            <v>18</v>
          </cell>
        </row>
        <row r="137">
          <cell r="A137" t="str">
            <v>Пельмени Отборные из свинины и говядины 0,9 кг ТМ Стародворье ТС Медвежье ушко  ПОКОМ</v>
          </cell>
          <cell r="B137">
            <v>110</v>
          </cell>
        </row>
        <row r="138">
          <cell r="A138" t="str">
            <v>Пельмени отборные с говядиной 0,43кг Поком</v>
          </cell>
          <cell r="B138">
            <v>4</v>
          </cell>
        </row>
        <row r="139">
          <cell r="A139" t="str">
            <v>Пельмени Отборные с говядиной 0,9 кг НОВА ТМ Стародворье ТС Медвежье ушко  ПОКОМ</v>
          </cell>
          <cell r="B139">
            <v>22</v>
          </cell>
        </row>
        <row r="140">
          <cell r="A140" t="str">
            <v>Пельмени С говядиной и свининой, ВЕС, ТМ Славница сфера пуговки  ПОКОМ</v>
          </cell>
          <cell r="B140">
            <v>415</v>
          </cell>
        </row>
        <row r="141">
          <cell r="A141" t="str">
            <v>Пельмени Сочные сфера 0,9 кг ТМ Стародворье ПОКОМ</v>
          </cell>
          <cell r="B141">
            <v>3</v>
          </cell>
        </row>
        <row r="142">
          <cell r="A142" t="str">
            <v>Сосиски Оригинальные заморож. ТМ Стародворье в вак 0,33 кг  Поком</v>
          </cell>
          <cell r="B142">
            <v>3</v>
          </cell>
        </row>
        <row r="143">
          <cell r="A143" t="str">
            <v>Фрай-пицца с ветчиной и грибами ТМ Зареченские ТС Зареченские продукты.  Поком</v>
          </cell>
          <cell r="B143">
            <v>26</v>
          </cell>
        </row>
        <row r="144">
          <cell r="A144" t="str">
            <v>Хотстеры ТМ Горячая штучка ТС Хотстеры 0,25 кг зам  ПОКОМ</v>
          </cell>
          <cell r="B144">
            <v>85</v>
          </cell>
        </row>
        <row r="145">
          <cell r="A145" t="str">
            <v>Хрустящие крылышки острые к пиву ТМ Горячая штучка 0,3кг зам  ПОКОМ</v>
          </cell>
          <cell r="B145">
            <v>46</v>
          </cell>
        </row>
        <row r="146">
          <cell r="A146" t="str">
            <v>Хрустящие крылышки ТМ Горячая штучка 0,3 кг зам  ПОКОМ</v>
          </cell>
          <cell r="B146">
            <v>82</v>
          </cell>
        </row>
        <row r="147">
          <cell r="A147" t="str">
            <v>Хрустящие крылышки ТМ Зареченские ТС Зареченские продукты.   Поком</v>
          </cell>
          <cell r="B147">
            <v>43</v>
          </cell>
        </row>
        <row r="148">
          <cell r="A148" t="str">
            <v>Чебупай сочное яблоко ТМ Горячая штучка ТС Чебупай 0,2 кг УВС.  зам  ПОКОМ</v>
          </cell>
          <cell r="B148">
            <v>46</v>
          </cell>
        </row>
        <row r="149">
          <cell r="A149" t="str">
            <v>Чебупай спелая вишня ТМ Горячая штучка ТС Чебупай 0,2 кг УВС. зам  ПОКОМ</v>
          </cell>
          <cell r="B149">
            <v>42</v>
          </cell>
        </row>
        <row r="150">
          <cell r="A150" t="str">
            <v>Чебупицца курочка по-итальянски Горячая штучка 0,25 кг зам  ПОКОМ</v>
          </cell>
          <cell r="B150">
            <v>94</v>
          </cell>
        </row>
        <row r="151">
          <cell r="A151" t="str">
            <v>Чебупицца Пепперони ТМ Горячая штучка ТС Чебупицца 0.25кг зам  ПОКОМ</v>
          </cell>
          <cell r="B151">
            <v>45</v>
          </cell>
        </row>
        <row r="152">
          <cell r="A152" t="str">
            <v>Чебуреки сочные ТМ Зареченские ТС Зареченские продукты.  Поком</v>
          </cell>
          <cell r="B152">
            <v>265.2</v>
          </cell>
        </row>
        <row r="153">
          <cell r="A153" t="str">
            <v>Чебуречище горячая штучка 0,14кг Поком</v>
          </cell>
          <cell r="B153">
            <v>103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16.11.2023 - 22.11.2023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Д..." И
Номенклатура В группе из списка "ПОКОМ Логистический Партнер ...; ПОКОМ Логистический Партнер 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51</v>
          </cell>
          <cell r="F7">
            <v>102</v>
          </cell>
        </row>
        <row r="8">
          <cell r="A8" t="str">
            <v>043  Ветчина Нежная ТМ Особый рецепт, п/а, 0,4кг    ПОКОМ</v>
          </cell>
          <cell r="D8">
            <v>12</v>
          </cell>
          <cell r="F8">
            <v>30</v>
          </cell>
        </row>
        <row r="9">
          <cell r="A9" t="str">
            <v>059  Колбаса Докторская по-стародворски  0.5 кг, ПОКОМ</v>
          </cell>
          <cell r="D9">
            <v>125</v>
          </cell>
          <cell r="F9">
            <v>250</v>
          </cell>
        </row>
        <row r="10">
          <cell r="A10" t="str">
            <v>060  Колбаса Докторская стародворская  0,5 кг,ПОКОМ</v>
          </cell>
          <cell r="D10">
            <v>20</v>
          </cell>
          <cell r="F10">
            <v>40</v>
          </cell>
        </row>
        <row r="11">
          <cell r="A11" t="str">
            <v>062  Колбаса Кракушка пряная с сальцем, 0.3кг в/у п/к, БАВАРУШКА ПОКОМ</v>
          </cell>
          <cell r="D11">
            <v>19.8</v>
          </cell>
          <cell r="F11">
            <v>66</v>
          </cell>
        </row>
        <row r="12">
          <cell r="A12" t="str">
            <v>064  Колбаса Молочная Дугушка, вектор 0,4 кг, ТМ Стародворье  ПОКОМ</v>
          </cell>
          <cell r="D12">
            <v>120</v>
          </cell>
          <cell r="F12">
            <v>300</v>
          </cell>
        </row>
        <row r="13">
          <cell r="A13" t="str">
            <v>091  Сардельки Баварские, МГС 0.38кг, ТМ Стародворье  ПОКОМ</v>
          </cell>
          <cell r="D13">
            <v>38.76</v>
          </cell>
          <cell r="F13">
            <v>102</v>
          </cell>
        </row>
        <row r="14">
          <cell r="A14" t="str">
            <v>092  Сосиски Баварские с сыром,  0.42кг,ПОКОМ</v>
          </cell>
          <cell r="D14">
            <v>211.68</v>
          </cell>
          <cell r="F14">
            <v>504</v>
          </cell>
        </row>
        <row r="15">
          <cell r="A15" t="str">
            <v>096  Сосиски Баварские,  0.42кг,ПОКОМ</v>
          </cell>
          <cell r="D15">
            <v>126</v>
          </cell>
          <cell r="F15">
            <v>300</v>
          </cell>
        </row>
        <row r="16">
          <cell r="A16" t="str">
            <v>108  Сосиски С сыром,  0.42кг,ядрена копоть ПОКОМ</v>
          </cell>
          <cell r="D16">
            <v>22.68</v>
          </cell>
          <cell r="F16">
            <v>54</v>
          </cell>
        </row>
        <row r="17">
          <cell r="A17" t="str">
            <v>114  Сосиски Филейбургские с филе сочного окорока, 0,55 кг, БАВАРУШКА ПОКОМ</v>
          </cell>
          <cell r="D17">
            <v>22</v>
          </cell>
          <cell r="F17">
            <v>40</v>
          </cell>
        </row>
        <row r="18">
          <cell r="A18" t="str">
            <v>115  Колбаса Салями Филейбургская зернистая, в/у 0,35 кг срез, БАВАРУШКА ПОКОМ</v>
          </cell>
          <cell r="D18">
            <v>6.3</v>
          </cell>
          <cell r="F18">
            <v>18</v>
          </cell>
        </row>
        <row r="19">
          <cell r="A19" t="str">
            <v>117  Колбаса Сервелат Филейбургский с ароматными пряностями, в/у 0,35 кг срез, БАВАРУШКА ПОКОМ</v>
          </cell>
          <cell r="D19">
            <v>14.7</v>
          </cell>
          <cell r="F19">
            <v>42</v>
          </cell>
        </row>
        <row r="20">
          <cell r="A20" t="str">
            <v>118  Колбаса Сервелат Филейбургский с филе сочного окорока, в/у 0,35 кг срез, БАВАРУШКА ПОКОМ</v>
          </cell>
          <cell r="D20">
            <v>14.7</v>
          </cell>
          <cell r="F20">
            <v>42</v>
          </cell>
        </row>
        <row r="21">
          <cell r="A21" t="str">
            <v>248  Сардельки Сочные ТМ Особый рецепт,   ПОКОМ</v>
          </cell>
          <cell r="D21">
            <v>92.195999999999998</v>
          </cell>
          <cell r="F21">
            <v>92.195999999999998</v>
          </cell>
        </row>
        <row r="22">
          <cell r="A22" t="str">
            <v>302  Сосиски Сочинки по-баварски,  0.4кг, ТМ Стародворье  ПОКОМ</v>
          </cell>
          <cell r="D22">
            <v>321.60000000000002</v>
          </cell>
          <cell r="F22">
            <v>804</v>
          </cell>
        </row>
        <row r="23">
          <cell r="A23" t="str">
            <v>343 Колбаса Докторская оригинальная ТМ Особый рецепт в оболочке полиамид 0,4 кг.  ПОКОМ</v>
          </cell>
          <cell r="D23">
            <v>100</v>
          </cell>
          <cell r="F23">
            <v>250</v>
          </cell>
        </row>
        <row r="24">
          <cell r="A24" t="str">
            <v>346 Колбаса Сервелат Филейбургский с копченой грудинкой ТМ Баварушка в оболов/у 0,35 кг срез  ПОКОМ</v>
          </cell>
          <cell r="D24">
            <v>14.7</v>
          </cell>
          <cell r="F24">
            <v>42</v>
          </cell>
        </row>
        <row r="25">
          <cell r="A25" t="str">
            <v>347 Паштет печеночный со сливочным маслом ТМ Стародворье ламистер 0,1 кг. Консервы   ПОКОМ</v>
          </cell>
          <cell r="D25">
            <v>30</v>
          </cell>
          <cell r="F25">
            <v>300</v>
          </cell>
        </row>
        <row r="26">
          <cell r="A26" t="str">
            <v>350 Сосиски Молокуши миникушай ТМ Вязанка в оболочке амицел в модифиц газовой среде 0,45 кг  Поком</v>
          </cell>
          <cell r="D26">
            <v>43.2</v>
          </cell>
          <cell r="F26">
            <v>96</v>
          </cell>
        </row>
        <row r="27">
          <cell r="A27" t="str">
            <v>352  Сардельки Сочинки с сыром 0,4 кг ТМ Стародворье   ПОКОМ</v>
          </cell>
          <cell r="D27">
            <v>57.6</v>
          </cell>
          <cell r="F27">
            <v>144</v>
          </cell>
        </row>
        <row r="28">
          <cell r="A28" t="str">
            <v>355 Сос Молочные для завтрака ОР полиамид мгс 0,4 кг НД СК  ПОКОМ</v>
          </cell>
          <cell r="D28">
            <v>81.599999999999994</v>
          </cell>
          <cell r="F28">
            <v>204</v>
          </cell>
        </row>
        <row r="29">
          <cell r="A29" t="str">
            <v>373 Ветчины «Филейская» Фикс.вес 0,45 Вектор ТМ «Вязанка»  Поком</v>
          </cell>
          <cell r="D29">
            <v>18.899999999999999</v>
          </cell>
          <cell r="F29">
            <v>42</v>
          </cell>
        </row>
        <row r="30">
          <cell r="A30" t="str">
            <v>375  Сосиски Сочинки по-баварски Бавария Фикс.вес 0,84 П/а мгс Стародворье</v>
          </cell>
          <cell r="D30">
            <v>73.92</v>
          </cell>
          <cell r="F30">
            <v>88</v>
          </cell>
        </row>
        <row r="31">
          <cell r="A31" t="str">
            <v>376  Сардельки Сочинки с сочным окороком ТМ Стародворье полиамид мгс ф/в 0,4 кг СК3</v>
          </cell>
          <cell r="D31">
            <v>38.4</v>
          </cell>
          <cell r="F31">
            <v>96</v>
          </cell>
        </row>
        <row r="32">
          <cell r="A32" t="str">
            <v>377  Сосиски Сочинки по-баварски с сыром ТМ Стародворье полиамид мгс ф/в 0,84 кг СК3</v>
          </cell>
          <cell r="D32">
            <v>43.68</v>
          </cell>
          <cell r="F32">
            <v>52</v>
          </cell>
        </row>
        <row r="33">
          <cell r="A33" t="str">
            <v>Итого</v>
          </cell>
          <cell r="D33">
            <v>1720.4159999999999</v>
          </cell>
          <cell r="F33">
            <v>4100.1959999999999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110"/>
  <sheetViews>
    <sheetView tabSelected="1" workbookViewId="0">
      <pane ySplit="5" topLeftCell="A27" activePane="bottomLeft" state="frozen"/>
      <selection pane="bottomLeft" activeCell="T31" sqref="T31"/>
    </sheetView>
  </sheetViews>
  <sheetFormatPr defaultColWidth="10.5" defaultRowHeight="11.45" customHeight="1" outlineLevelRow="2" x14ac:dyDescent="0.2"/>
  <cols>
    <col min="1" max="1" width="55.83203125" style="1" customWidth="1"/>
    <col min="2" max="2" width="3.83203125" style="1" customWidth="1"/>
    <col min="3" max="3" width="8.5" style="1" customWidth="1"/>
    <col min="4" max="7" width="6.33203125" style="1" customWidth="1"/>
    <col min="8" max="8" width="4.6640625" style="20" customWidth="1"/>
    <col min="9" max="9" width="5.33203125" style="2" customWidth="1"/>
    <col min="10" max="11" width="6.5" style="2" customWidth="1"/>
    <col min="12" max="13" width="6.83203125" style="2" customWidth="1"/>
    <col min="14" max="14" width="1.1640625" style="2" customWidth="1"/>
    <col min="15" max="15" width="10.5" style="2"/>
    <col min="16" max="16" width="7.6640625" style="2" customWidth="1"/>
    <col min="17" max="20" width="8.83203125" style="2" customWidth="1"/>
    <col min="21" max="21" width="10" style="2" customWidth="1"/>
    <col min="22" max="23" width="5.83203125" style="2" customWidth="1"/>
    <col min="24" max="26" width="8" style="2" customWidth="1"/>
    <col min="27" max="27" width="29.5" style="2" customWidth="1"/>
    <col min="28" max="30" width="10.5" style="2"/>
    <col min="31" max="31" width="0" style="2" hidden="1" customWidth="1"/>
    <col min="32" max="16384" width="10.5" style="2"/>
  </cols>
  <sheetData>
    <row r="1" spans="1:31" ht="12.95" customHeight="1" outlineLevel="1" x14ac:dyDescent="0.2">
      <c r="A1" s="3" t="s">
        <v>0</v>
      </c>
    </row>
    <row r="2" spans="1:31" ht="12.95" customHeight="1" outlineLevel="1" x14ac:dyDescent="0.2">
      <c r="A2" s="3"/>
    </row>
    <row r="3" spans="1:31" ht="26.1" customHeight="1" x14ac:dyDescent="0.2">
      <c r="A3" s="4" t="s">
        <v>1</v>
      </c>
      <c r="B3" s="4" t="s">
        <v>2</v>
      </c>
      <c r="C3" s="22" t="s">
        <v>134</v>
      </c>
      <c r="D3" s="4" t="s">
        <v>3</v>
      </c>
      <c r="E3" s="4"/>
      <c r="F3" s="4"/>
      <c r="G3" s="4"/>
      <c r="H3" s="9" t="s">
        <v>114</v>
      </c>
      <c r="I3" s="10" t="s">
        <v>115</v>
      </c>
      <c r="J3" s="11" t="s">
        <v>116</v>
      </c>
      <c r="K3" s="11" t="s">
        <v>117</v>
      </c>
      <c r="L3" s="11" t="s">
        <v>118</v>
      </c>
      <c r="M3" s="11" t="s">
        <v>119</v>
      </c>
      <c r="N3" s="11" t="s">
        <v>120</v>
      </c>
      <c r="O3" s="12" t="s">
        <v>121</v>
      </c>
      <c r="P3" s="11" t="s">
        <v>122</v>
      </c>
      <c r="Q3" s="12" t="s">
        <v>138</v>
      </c>
      <c r="R3" s="12" t="s">
        <v>139</v>
      </c>
      <c r="S3" s="12" t="s">
        <v>140</v>
      </c>
      <c r="T3" s="13" t="s">
        <v>123</v>
      </c>
      <c r="U3" s="14"/>
      <c r="V3" s="11" t="s">
        <v>124</v>
      </c>
      <c r="W3" s="11" t="s">
        <v>125</v>
      </c>
      <c r="X3" s="12" t="s">
        <v>126</v>
      </c>
      <c r="Y3" s="12" t="s">
        <v>127</v>
      </c>
      <c r="Z3" s="12" t="s">
        <v>133</v>
      </c>
      <c r="AA3" s="11" t="s">
        <v>128</v>
      </c>
      <c r="AB3" s="11" t="s">
        <v>129</v>
      </c>
      <c r="AC3" s="11" t="s">
        <v>129</v>
      </c>
      <c r="AD3" s="11" t="s">
        <v>129</v>
      </c>
    </row>
    <row r="4" spans="1:31" ht="26.1" customHeight="1" x14ac:dyDescent="0.2">
      <c r="A4" s="4" t="s">
        <v>1</v>
      </c>
      <c r="B4" s="4" t="s">
        <v>2</v>
      </c>
      <c r="C4" s="22" t="s">
        <v>134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 t="s">
        <v>115</v>
      </c>
      <c r="J4" s="11"/>
      <c r="K4" s="11"/>
      <c r="L4" s="11"/>
      <c r="M4" s="15" t="s">
        <v>130</v>
      </c>
      <c r="N4" s="16"/>
      <c r="O4" s="16"/>
      <c r="P4" s="11"/>
      <c r="Q4" s="11" t="s">
        <v>141</v>
      </c>
      <c r="R4" s="11" t="s">
        <v>141</v>
      </c>
      <c r="S4" s="11" t="s">
        <v>142</v>
      </c>
      <c r="T4" s="13" t="s">
        <v>131</v>
      </c>
      <c r="U4" s="14" t="s">
        <v>132</v>
      </c>
      <c r="V4" s="11"/>
      <c r="W4" s="11"/>
      <c r="X4" s="11"/>
      <c r="Y4" s="11"/>
      <c r="Z4" s="11"/>
      <c r="AA4" s="11"/>
      <c r="AB4" s="11" t="s">
        <v>141</v>
      </c>
      <c r="AC4" s="11" t="s">
        <v>141</v>
      </c>
      <c r="AD4" s="11" t="s">
        <v>142</v>
      </c>
    </row>
    <row r="5" spans="1:31" ht="11.1" customHeight="1" x14ac:dyDescent="0.2">
      <c r="A5" s="5"/>
      <c r="B5" s="5"/>
      <c r="C5" s="5"/>
      <c r="D5" s="6"/>
      <c r="E5" s="6"/>
      <c r="F5" s="18">
        <f t="shared" ref="F5:G5" si="0">SUM(F6:F265)</f>
        <v>29753.395999999993</v>
      </c>
      <c r="G5" s="18">
        <f t="shared" si="0"/>
        <v>21906.905999999992</v>
      </c>
      <c r="H5" s="9"/>
      <c r="I5" s="17"/>
      <c r="J5" s="18">
        <f t="shared" ref="J5:Q5" si="1">SUM(J6:J265)</f>
        <v>30205.500999999993</v>
      </c>
      <c r="K5" s="18">
        <f t="shared" si="1"/>
        <v>-452.1050000000011</v>
      </c>
      <c r="L5" s="18">
        <f t="shared" si="1"/>
        <v>25653.200000000001</v>
      </c>
      <c r="M5" s="18">
        <f t="shared" si="1"/>
        <v>4100.1959999999999</v>
      </c>
      <c r="N5" s="18">
        <f t="shared" si="1"/>
        <v>0</v>
      </c>
      <c r="O5" s="18">
        <f t="shared" si="1"/>
        <v>6475.7169999999996</v>
      </c>
      <c r="P5" s="18">
        <f t="shared" si="1"/>
        <v>5130.6399999999994</v>
      </c>
      <c r="Q5" s="18">
        <f t="shared" si="1"/>
        <v>14067</v>
      </c>
      <c r="R5" s="18"/>
      <c r="S5" s="18"/>
      <c r="T5" s="18">
        <f t="shared" ref="T5" si="2">SUM(T6:T78)</f>
        <v>0</v>
      </c>
      <c r="U5" s="19"/>
      <c r="V5" s="11"/>
      <c r="W5" s="11"/>
      <c r="X5" s="18">
        <f>SUM(X6:X265)</f>
        <v>3886.9073999999987</v>
      </c>
      <c r="Y5" s="18">
        <f>SUM(Y6:Y265)</f>
        <v>4622.4435999999996</v>
      </c>
      <c r="Z5" s="18">
        <f>SUM(Z6:Z265)</f>
        <v>3963.9957999999988</v>
      </c>
      <c r="AA5" s="11"/>
      <c r="AB5" s="18">
        <f>SUM(AB6:AB265)</f>
        <v>10824.6</v>
      </c>
      <c r="AC5" s="18">
        <f t="shared" ref="AC5:AD5" si="3">SUM(AC6:AC265)</f>
        <v>12237.5</v>
      </c>
      <c r="AD5" s="18">
        <f t="shared" si="3"/>
        <v>7517.2</v>
      </c>
    </row>
    <row r="6" spans="1:31" ht="11.1" customHeight="1" outlineLevel="2" x14ac:dyDescent="0.2">
      <c r="A6" s="7" t="s">
        <v>8</v>
      </c>
      <c r="B6" s="7" t="s">
        <v>9</v>
      </c>
      <c r="C6" s="23" t="str">
        <f>VLOOKUP(A6,[1]TDSheet!$A:$C,3,0)</f>
        <v>Нояб</v>
      </c>
      <c r="D6" s="8">
        <v>128.80699999999999</v>
      </c>
      <c r="E6" s="8">
        <v>215.18</v>
      </c>
      <c r="F6" s="8">
        <v>129.41300000000001</v>
      </c>
      <c r="G6" s="8">
        <v>166.82900000000001</v>
      </c>
      <c r="H6" s="20">
        <f>VLOOKUP(A6,[1]TDSheet!$A:$H,8,0)</f>
        <v>1</v>
      </c>
      <c r="I6" s="2">
        <f>VLOOKUP(A6,[1]TDSheet!$A:$I,9,0)</f>
        <v>50</v>
      </c>
      <c r="J6" s="2">
        <f>VLOOKUP(A6,[2]Донецк!$A:$B,2,0)</f>
        <v>132.44999999999999</v>
      </c>
      <c r="K6" s="2">
        <f>F6-J6</f>
        <v>-3.0369999999999777</v>
      </c>
      <c r="L6" s="2">
        <f t="shared" ref="L6:L37" si="4">F6-M6</f>
        <v>129.41300000000001</v>
      </c>
      <c r="O6" s="2">
        <v>170</v>
      </c>
      <c r="P6" s="2">
        <f>L6/5</f>
        <v>25.882600000000004</v>
      </c>
      <c r="Q6" s="21">
        <f>AE6-R6-S6</f>
        <v>0</v>
      </c>
      <c r="R6" s="21"/>
      <c r="S6" s="21"/>
      <c r="T6" s="21"/>
      <c r="V6" s="2">
        <f>(G6+O6+Q6+R6+S6)/P6</f>
        <v>13.013723505366539</v>
      </c>
      <c r="W6" s="2">
        <f>(G6+O6)/P6</f>
        <v>13.013723505366539</v>
      </c>
      <c r="X6" s="2">
        <f>VLOOKUP(A6,[1]TDSheet!$A:$X,24,0)</f>
        <v>43.593000000000004</v>
      </c>
      <c r="Y6" s="2">
        <f>VLOOKUP(A6,[1]TDSheet!$A:$Y,25,0)</f>
        <v>20.715399999999999</v>
      </c>
      <c r="Z6" s="2">
        <f>VLOOKUP(A6,[1]TDSheet!$A:$P,16,0)</f>
        <v>37.866799999999998</v>
      </c>
      <c r="AB6" s="2">
        <f>Q6*H6</f>
        <v>0</v>
      </c>
      <c r="AC6" s="2">
        <f>R6*H6</f>
        <v>0</v>
      </c>
      <c r="AD6" s="2">
        <f>S6*H6</f>
        <v>0</v>
      </c>
      <c r="AE6" s="21"/>
    </row>
    <row r="7" spans="1:31" ht="11.1" customHeight="1" outlineLevel="2" x14ac:dyDescent="0.2">
      <c r="A7" s="7" t="s">
        <v>10</v>
      </c>
      <c r="B7" s="7" t="s">
        <v>9</v>
      </c>
      <c r="C7" s="7"/>
      <c r="D7" s="8">
        <v>497.392</v>
      </c>
      <c r="E7" s="8"/>
      <c r="F7" s="8">
        <v>251.011</v>
      </c>
      <c r="G7" s="8">
        <v>226.446</v>
      </c>
      <c r="H7" s="20">
        <f>VLOOKUP(A7,[1]TDSheet!$A:$H,8,0)</f>
        <v>1</v>
      </c>
      <c r="I7" s="2">
        <f>VLOOKUP(A7,[1]TDSheet!$A:$I,9,0)</f>
        <v>45</v>
      </c>
      <c r="J7" s="2">
        <f>VLOOKUP(A7,[2]Донецк!$A:$B,2,0)</f>
        <v>240.9</v>
      </c>
      <c r="K7" s="2">
        <f t="shared" ref="K7:K70" si="5">F7-J7</f>
        <v>10.11099999999999</v>
      </c>
      <c r="L7" s="2">
        <f t="shared" si="4"/>
        <v>251.011</v>
      </c>
      <c r="O7" s="2">
        <v>80</v>
      </c>
      <c r="P7" s="2">
        <f t="shared" ref="P7:P70" si="6">L7/5</f>
        <v>50.202199999999998</v>
      </c>
      <c r="Q7" s="21">
        <f t="shared" ref="Q7:Q70" si="7">AE7-R7-S7</f>
        <v>150</v>
      </c>
      <c r="R7" s="21">
        <v>200</v>
      </c>
      <c r="S7" s="21"/>
      <c r="T7" s="21"/>
      <c r="V7" s="2">
        <f t="shared" ref="V7:V70" si="8">(G7+O7+Q7+R7+S7)/P7</f>
        <v>13.076040492249344</v>
      </c>
      <c r="W7" s="2">
        <f t="shared" ref="W7:W70" si="9">(G7+O7)/P7</f>
        <v>6.1042344757799469</v>
      </c>
      <c r="X7" s="2">
        <f>VLOOKUP(A7,[1]TDSheet!$A:$X,24,0)</f>
        <v>43.373000000000005</v>
      </c>
      <c r="Y7" s="2">
        <f>VLOOKUP(A7,[1]TDSheet!$A:$Y,25,0)</f>
        <v>42.457999999999998</v>
      </c>
      <c r="Z7" s="2">
        <f>VLOOKUP(A7,[1]TDSheet!$A:$P,16,0)</f>
        <v>21.405000000000001</v>
      </c>
      <c r="AB7" s="2">
        <f t="shared" ref="AB7:AB70" si="10">Q7*H7</f>
        <v>150</v>
      </c>
      <c r="AC7" s="2">
        <f t="shared" ref="AC7:AC70" si="11">R7*H7</f>
        <v>200</v>
      </c>
      <c r="AD7" s="2">
        <f t="shared" ref="AD7:AD70" si="12">S7*H7</f>
        <v>0</v>
      </c>
      <c r="AE7" s="21">
        <v>350</v>
      </c>
    </row>
    <row r="8" spans="1:31" ht="11.1" customHeight="1" outlineLevel="2" x14ac:dyDescent="0.2">
      <c r="A8" s="7" t="s">
        <v>11</v>
      </c>
      <c r="B8" s="7" t="s">
        <v>9</v>
      </c>
      <c r="C8" s="7"/>
      <c r="D8" s="8">
        <v>350.75</v>
      </c>
      <c r="E8" s="8">
        <v>237.48599999999999</v>
      </c>
      <c r="F8" s="8">
        <v>298.66899999999998</v>
      </c>
      <c r="G8" s="8">
        <v>233.73</v>
      </c>
      <c r="H8" s="20">
        <f>VLOOKUP(A8,[1]TDSheet!$A:$H,8,0)</f>
        <v>1</v>
      </c>
      <c r="I8" s="2">
        <f>VLOOKUP(A8,[1]TDSheet!$A:$I,9,0)</f>
        <v>45</v>
      </c>
      <c r="J8" s="2">
        <f>VLOOKUP(A8,[2]Донецк!$A:$B,2,0)</f>
        <v>308.3</v>
      </c>
      <c r="K8" s="2">
        <f t="shared" si="5"/>
        <v>-9.6310000000000286</v>
      </c>
      <c r="L8" s="2">
        <f t="shared" si="4"/>
        <v>298.66899999999998</v>
      </c>
      <c r="O8" s="2">
        <v>130.59</v>
      </c>
      <c r="P8" s="2">
        <f t="shared" si="6"/>
        <v>59.733799999999995</v>
      </c>
      <c r="Q8" s="21">
        <f t="shared" si="7"/>
        <v>200</v>
      </c>
      <c r="R8" s="21">
        <v>210</v>
      </c>
      <c r="S8" s="21"/>
      <c r="T8" s="21"/>
      <c r="V8" s="2">
        <f t="shared" si="8"/>
        <v>12.962845156343645</v>
      </c>
      <c r="W8" s="2">
        <f t="shared" si="9"/>
        <v>6.0990594939548464</v>
      </c>
      <c r="X8" s="2">
        <f>VLOOKUP(A8,[1]TDSheet!$A:$X,24,0)</f>
        <v>64.7136</v>
      </c>
      <c r="Y8" s="2">
        <f>VLOOKUP(A8,[1]TDSheet!$A:$Y,25,0)</f>
        <v>56.1952</v>
      </c>
      <c r="Z8" s="2">
        <f>VLOOKUP(A8,[1]TDSheet!$A:$P,16,0)</f>
        <v>54.772199999999998</v>
      </c>
      <c r="AB8" s="2">
        <f t="shared" si="10"/>
        <v>200</v>
      </c>
      <c r="AC8" s="2">
        <f t="shared" si="11"/>
        <v>210</v>
      </c>
      <c r="AD8" s="2">
        <f t="shared" si="12"/>
        <v>0</v>
      </c>
      <c r="AE8" s="21">
        <v>410</v>
      </c>
    </row>
    <row r="9" spans="1:31" ht="11.1" customHeight="1" outlineLevel="2" x14ac:dyDescent="0.2">
      <c r="A9" s="7" t="s">
        <v>12</v>
      </c>
      <c r="B9" s="7" t="s">
        <v>9</v>
      </c>
      <c r="C9" s="7"/>
      <c r="D9" s="8"/>
      <c r="E9" s="8">
        <v>61.871000000000002</v>
      </c>
      <c r="F9" s="8">
        <v>0</v>
      </c>
      <c r="G9" s="8">
        <v>61.871000000000002</v>
      </c>
      <c r="H9" s="20">
        <v>0</v>
      </c>
      <c r="I9" s="2" t="e">
        <f>VLOOKUP(A9,[1]TDSheet!$A:$I,9,0)</f>
        <v>#N/A</v>
      </c>
      <c r="J9" s="2">
        <f>VLOOKUP(A9,[2]Донецк!$A:$B,2,0)</f>
        <v>28.9</v>
      </c>
      <c r="K9" s="2">
        <f t="shared" si="5"/>
        <v>-28.9</v>
      </c>
      <c r="L9" s="2">
        <f t="shared" si="4"/>
        <v>0</v>
      </c>
      <c r="P9" s="2">
        <f t="shared" si="6"/>
        <v>0</v>
      </c>
      <c r="Q9" s="21">
        <f t="shared" si="7"/>
        <v>0</v>
      </c>
      <c r="R9" s="21"/>
      <c r="S9" s="21"/>
      <c r="T9" s="21"/>
      <c r="V9" s="2" t="e">
        <f t="shared" si="8"/>
        <v>#DIV/0!</v>
      </c>
      <c r="W9" s="2" t="e">
        <f t="shared" si="9"/>
        <v>#DIV/0!</v>
      </c>
      <c r="X9" s="2">
        <v>0</v>
      </c>
      <c r="Y9" s="2">
        <v>0</v>
      </c>
      <c r="Z9" s="2">
        <v>0</v>
      </c>
      <c r="AB9" s="2">
        <f t="shared" si="10"/>
        <v>0</v>
      </c>
      <c r="AC9" s="2">
        <f t="shared" si="11"/>
        <v>0</v>
      </c>
      <c r="AD9" s="2">
        <f t="shared" si="12"/>
        <v>0</v>
      </c>
      <c r="AE9" s="21"/>
    </row>
    <row r="10" spans="1:31" ht="11.1" customHeight="1" outlineLevel="2" x14ac:dyDescent="0.2">
      <c r="A10" s="7" t="s">
        <v>22</v>
      </c>
      <c r="B10" s="7" t="s">
        <v>23</v>
      </c>
      <c r="C10" s="7"/>
      <c r="D10" s="8">
        <v>117</v>
      </c>
      <c r="E10" s="8"/>
      <c r="F10" s="8">
        <v>31</v>
      </c>
      <c r="G10" s="8">
        <v>80</v>
      </c>
      <c r="H10" s="20">
        <f>VLOOKUP(A10,[1]TDSheet!$A:$H,8,0)</f>
        <v>0.4</v>
      </c>
      <c r="I10" s="2">
        <f>VLOOKUP(A10,[1]TDSheet!$A:$I,9,0)</f>
        <v>50</v>
      </c>
      <c r="J10" s="2">
        <f>VLOOKUP(A10,[2]Донецк!$A:$B,2,0)</f>
        <v>33</v>
      </c>
      <c r="K10" s="2">
        <f t="shared" si="5"/>
        <v>-2</v>
      </c>
      <c r="L10" s="2">
        <f t="shared" si="4"/>
        <v>31</v>
      </c>
      <c r="P10" s="2">
        <f t="shared" si="6"/>
        <v>6.2</v>
      </c>
      <c r="Q10" s="21">
        <f t="shared" si="7"/>
        <v>0</v>
      </c>
      <c r="R10" s="21"/>
      <c r="S10" s="21"/>
      <c r="T10" s="21"/>
      <c r="V10" s="2">
        <f t="shared" si="8"/>
        <v>12.903225806451612</v>
      </c>
      <c r="W10" s="2">
        <f t="shared" si="9"/>
        <v>12.903225806451612</v>
      </c>
      <c r="X10" s="2">
        <f>VLOOKUP(A10,[1]TDSheet!$A:$X,24,0)</f>
        <v>8</v>
      </c>
      <c r="Y10" s="2">
        <f>VLOOKUP(A10,[1]TDSheet!$A:$Y,25,0)</f>
        <v>11.8</v>
      </c>
      <c r="Z10" s="2">
        <f>VLOOKUP(A10,[1]TDSheet!$A:$P,16,0)</f>
        <v>7.4</v>
      </c>
      <c r="AB10" s="2">
        <f t="shared" si="10"/>
        <v>0</v>
      </c>
      <c r="AC10" s="2">
        <f t="shared" si="11"/>
        <v>0</v>
      </c>
      <c r="AD10" s="2">
        <f t="shared" si="12"/>
        <v>0</v>
      </c>
      <c r="AE10" s="21"/>
    </row>
    <row r="11" spans="1:31" ht="11.1" customHeight="1" outlineLevel="2" x14ac:dyDescent="0.2">
      <c r="A11" s="7" t="s">
        <v>24</v>
      </c>
      <c r="B11" s="7" t="s">
        <v>23</v>
      </c>
      <c r="C11" s="7"/>
      <c r="D11" s="8">
        <v>102</v>
      </c>
      <c r="E11" s="8"/>
      <c r="F11" s="8">
        <v>102</v>
      </c>
      <c r="G11" s="8"/>
      <c r="H11" s="20">
        <f>VLOOKUP(A11,[1]TDSheet!$A:$H,8,0)</f>
        <v>0</v>
      </c>
      <c r="I11" s="2">
        <f>VLOOKUP(A11,[1]TDSheet!$A:$I,9,0)</f>
        <v>31</v>
      </c>
      <c r="J11" s="2">
        <f>VLOOKUP(A11,[2]Донецк!$A:$B,2,0)</f>
        <v>102</v>
      </c>
      <c r="K11" s="2">
        <f t="shared" si="5"/>
        <v>0</v>
      </c>
      <c r="L11" s="2">
        <f t="shared" si="4"/>
        <v>0</v>
      </c>
      <c r="M11" s="2">
        <f>VLOOKUP(A11,[3]TDSheet!$A:$F,6,0)</f>
        <v>102</v>
      </c>
      <c r="P11" s="2">
        <f t="shared" si="6"/>
        <v>0</v>
      </c>
      <c r="Q11" s="21">
        <f t="shared" si="7"/>
        <v>0</v>
      </c>
      <c r="R11" s="21"/>
      <c r="S11" s="21"/>
      <c r="T11" s="21"/>
      <c r="V11" s="2" t="e">
        <f t="shared" si="8"/>
        <v>#DIV/0!</v>
      </c>
      <c r="W11" s="2" t="e">
        <f t="shared" si="9"/>
        <v>#DIV/0!</v>
      </c>
      <c r="X11" s="2">
        <f>VLOOKUP(A11,[1]TDSheet!$A:$X,24,0)</f>
        <v>0</v>
      </c>
      <c r="Y11" s="2">
        <f>VLOOKUP(A11,[1]TDSheet!$A:$Y,25,0)</f>
        <v>0</v>
      </c>
      <c r="Z11" s="2">
        <f>VLOOKUP(A11,[1]TDSheet!$A:$P,16,0)</f>
        <v>0</v>
      </c>
      <c r="AB11" s="2">
        <f t="shared" si="10"/>
        <v>0</v>
      </c>
      <c r="AC11" s="2">
        <f t="shared" si="11"/>
        <v>0</v>
      </c>
      <c r="AD11" s="2">
        <f t="shared" si="12"/>
        <v>0</v>
      </c>
      <c r="AE11" s="21"/>
    </row>
    <row r="12" spans="1:31" ht="21.95" customHeight="1" outlineLevel="2" x14ac:dyDescent="0.2">
      <c r="A12" s="7" t="s">
        <v>25</v>
      </c>
      <c r="B12" s="7" t="s">
        <v>23</v>
      </c>
      <c r="C12" s="7"/>
      <c r="D12" s="8">
        <v>481</v>
      </c>
      <c r="E12" s="8"/>
      <c r="F12" s="8">
        <v>282</v>
      </c>
      <c r="G12" s="8">
        <v>164</v>
      </c>
      <c r="H12" s="20">
        <f>VLOOKUP(A12,[1]TDSheet!$A:$H,8,0)</f>
        <v>0.45</v>
      </c>
      <c r="I12" s="2">
        <f>VLOOKUP(A12,[1]TDSheet!$A:$I,9,0)</f>
        <v>45</v>
      </c>
      <c r="J12" s="2">
        <f>VLOOKUP(A12,[2]Донецк!$A:$B,2,0)</f>
        <v>279</v>
      </c>
      <c r="K12" s="2">
        <f t="shared" si="5"/>
        <v>3</v>
      </c>
      <c r="L12" s="2">
        <f t="shared" si="4"/>
        <v>282</v>
      </c>
      <c r="P12" s="2">
        <f t="shared" si="6"/>
        <v>56.4</v>
      </c>
      <c r="Q12" s="21">
        <f t="shared" si="7"/>
        <v>210</v>
      </c>
      <c r="R12" s="21">
        <v>250</v>
      </c>
      <c r="S12" s="21"/>
      <c r="T12" s="21"/>
      <c r="V12" s="2">
        <f t="shared" si="8"/>
        <v>11.063829787234043</v>
      </c>
      <c r="W12" s="2">
        <f t="shared" si="9"/>
        <v>2.9078014184397163</v>
      </c>
      <c r="X12" s="2">
        <f>VLOOKUP(A12,[1]TDSheet!$A:$X,24,0)</f>
        <v>27.2</v>
      </c>
      <c r="Y12" s="2">
        <f>VLOOKUP(A12,[1]TDSheet!$A:$Y,25,0)</f>
        <v>54.4</v>
      </c>
      <c r="Z12" s="2">
        <f>VLOOKUP(A12,[1]TDSheet!$A:$P,16,0)</f>
        <v>48.8</v>
      </c>
      <c r="AB12" s="2">
        <f t="shared" si="10"/>
        <v>94.5</v>
      </c>
      <c r="AC12" s="2">
        <f t="shared" si="11"/>
        <v>112.5</v>
      </c>
      <c r="AD12" s="2">
        <f t="shared" si="12"/>
        <v>0</v>
      </c>
      <c r="AE12" s="21">
        <v>460</v>
      </c>
    </row>
    <row r="13" spans="1:31" ht="11.1" customHeight="1" outlineLevel="2" x14ac:dyDescent="0.2">
      <c r="A13" s="7" t="s">
        <v>26</v>
      </c>
      <c r="B13" s="7" t="s">
        <v>23</v>
      </c>
      <c r="C13" s="7"/>
      <c r="D13" s="8">
        <v>721</v>
      </c>
      <c r="E13" s="8">
        <v>204</v>
      </c>
      <c r="F13" s="8">
        <v>416</v>
      </c>
      <c r="G13" s="8">
        <v>445</v>
      </c>
      <c r="H13" s="20">
        <f>VLOOKUP(A13,[1]TDSheet!$A:$H,8,0)</f>
        <v>0.45</v>
      </c>
      <c r="I13" s="2">
        <f>VLOOKUP(A13,[1]TDSheet!$A:$I,9,0)</f>
        <v>45</v>
      </c>
      <c r="J13" s="2">
        <f>VLOOKUP(A13,[2]Донецк!$A:$B,2,0)</f>
        <v>419</v>
      </c>
      <c r="K13" s="2">
        <f t="shared" si="5"/>
        <v>-3</v>
      </c>
      <c r="L13" s="2">
        <f t="shared" si="4"/>
        <v>416</v>
      </c>
      <c r="O13" s="2">
        <v>32</v>
      </c>
      <c r="P13" s="2">
        <f t="shared" si="6"/>
        <v>83.2</v>
      </c>
      <c r="Q13" s="21">
        <f t="shared" si="7"/>
        <v>205</v>
      </c>
      <c r="R13" s="21">
        <v>400</v>
      </c>
      <c r="S13" s="21"/>
      <c r="T13" s="21"/>
      <c r="V13" s="2">
        <f t="shared" si="8"/>
        <v>13.004807692307692</v>
      </c>
      <c r="W13" s="2">
        <f t="shared" si="9"/>
        <v>5.7331730769230766</v>
      </c>
      <c r="X13" s="2">
        <f>VLOOKUP(A13,[1]TDSheet!$A:$X,24,0)</f>
        <v>120</v>
      </c>
      <c r="Y13" s="2">
        <f>VLOOKUP(A13,[1]TDSheet!$A:$Y,25,0)</f>
        <v>84.8</v>
      </c>
      <c r="Z13" s="2">
        <f>VLOOKUP(A13,[1]TDSheet!$A:$P,16,0)</f>
        <v>74</v>
      </c>
      <c r="AB13" s="2">
        <f t="shared" si="10"/>
        <v>92.25</v>
      </c>
      <c r="AC13" s="2">
        <f t="shared" si="11"/>
        <v>180</v>
      </c>
      <c r="AD13" s="2">
        <f t="shared" si="12"/>
        <v>0</v>
      </c>
      <c r="AE13" s="21">
        <v>605</v>
      </c>
    </row>
    <row r="14" spans="1:31" ht="11.1" customHeight="1" outlineLevel="2" x14ac:dyDescent="0.2">
      <c r="A14" s="7" t="s">
        <v>27</v>
      </c>
      <c r="B14" s="7" t="s">
        <v>23</v>
      </c>
      <c r="C14" s="7"/>
      <c r="D14" s="8"/>
      <c r="E14" s="8">
        <v>12</v>
      </c>
      <c r="F14" s="8">
        <v>0</v>
      </c>
      <c r="G14" s="8">
        <v>12</v>
      </c>
      <c r="H14" s="20">
        <f>VLOOKUP(A14,[1]TDSheet!$A:$H,8,0)</f>
        <v>0.35</v>
      </c>
      <c r="I14" s="2">
        <f>VLOOKUP(A14,[1]TDSheet!$A:$I,9,0)</f>
        <v>45</v>
      </c>
      <c r="K14" s="2">
        <f t="shared" si="5"/>
        <v>0</v>
      </c>
      <c r="L14" s="2">
        <f t="shared" si="4"/>
        <v>0</v>
      </c>
      <c r="P14" s="2">
        <f t="shared" si="6"/>
        <v>0</v>
      </c>
      <c r="Q14" s="21">
        <f t="shared" si="7"/>
        <v>0</v>
      </c>
      <c r="R14" s="21"/>
      <c r="S14" s="21"/>
      <c r="T14" s="21"/>
      <c r="V14" s="2" t="e">
        <f t="shared" si="8"/>
        <v>#DIV/0!</v>
      </c>
      <c r="W14" s="2" t="e">
        <f t="shared" si="9"/>
        <v>#DIV/0!</v>
      </c>
      <c r="X14" s="2">
        <f>VLOOKUP(A14,[1]TDSheet!$A:$X,24,0)</f>
        <v>-0.6</v>
      </c>
      <c r="Y14" s="2">
        <f>VLOOKUP(A14,[1]TDSheet!$A:$Y,25,0)</f>
        <v>0</v>
      </c>
      <c r="Z14" s="2">
        <f>VLOOKUP(A14,[1]TDSheet!$A:$P,16,0)</f>
        <v>-0.2</v>
      </c>
      <c r="AB14" s="2">
        <f t="shared" si="10"/>
        <v>0</v>
      </c>
      <c r="AC14" s="2">
        <f t="shared" si="11"/>
        <v>0</v>
      </c>
      <c r="AD14" s="2">
        <f t="shared" si="12"/>
        <v>0</v>
      </c>
      <c r="AE14" s="21"/>
    </row>
    <row r="15" spans="1:31" ht="11.1" customHeight="1" outlineLevel="2" x14ac:dyDescent="0.2">
      <c r="A15" s="7" t="s">
        <v>72</v>
      </c>
      <c r="B15" s="7" t="s">
        <v>23</v>
      </c>
      <c r="C15" s="7"/>
      <c r="D15" s="8">
        <v>188</v>
      </c>
      <c r="E15" s="8"/>
      <c r="F15" s="8">
        <v>42</v>
      </c>
      <c r="G15" s="8">
        <v>146</v>
      </c>
      <c r="H15" s="20">
        <f>VLOOKUP(A15,[1]TDSheet!$A:$H,8,0)</f>
        <v>0</v>
      </c>
      <c r="I15" s="2">
        <f>VLOOKUP(A15,[1]TDSheet!$A:$I,9,0)</f>
        <v>50</v>
      </c>
      <c r="J15" s="2">
        <f>VLOOKUP(A15,[2]Донецк!$A:$B,2,0)</f>
        <v>42</v>
      </c>
      <c r="K15" s="2">
        <f t="shared" si="5"/>
        <v>0</v>
      </c>
      <c r="L15" s="2">
        <f t="shared" si="4"/>
        <v>12</v>
      </c>
      <c r="M15" s="2">
        <f>VLOOKUP(A15,[3]TDSheet!$A:$F,6,0)</f>
        <v>30</v>
      </c>
      <c r="P15" s="2">
        <f t="shared" si="6"/>
        <v>2.4</v>
      </c>
      <c r="Q15" s="21">
        <f t="shared" si="7"/>
        <v>0</v>
      </c>
      <c r="R15" s="21"/>
      <c r="S15" s="21"/>
      <c r="T15" s="21"/>
      <c r="V15" s="2">
        <f t="shared" si="8"/>
        <v>60.833333333333336</v>
      </c>
      <c r="W15" s="2">
        <f t="shared" si="9"/>
        <v>60.833333333333336</v>
      </c>
      <c r="X15" s="2">
        <f>VLOOKUP(A15,[1]TDSheet!$A:$X,24,0)</f>
        <v>2.2000000000000002</v>
      </c>
      <c r="Y15" s="2">
        <f>VLOOKUP(A15,[1]TDSheet!$A:$Y,25,0)</f>
        <v>2.4</v>
      </c>
      <c r="Z15" s="2">
        <f>VLOOKUP(A15,[1]TDSheet!$A:$P,16,0)</f>
        <v>1</v>
      </c>
      <c r="AA15" s="25" t="s">
        <v>137</v>
      </c>
      <c r="AB15" s="2">
        <f t="shared" si="10"/>
        <v>0</v>
      </c>
      <c r="AC15" s="2">
        <f t="shared" si="11"/>
        <v>0</v>
      </c>
      <c r="AD15" s="2">
        <f t="shared" si="12"/>
        <v>0</v>
      </c>
      <c r="AE15" s="21"/>
    </row>
    <row r="16" spans="1:31" ht="21.95" customHeight="1" outlineLevel="2" x14ac:dyDescent="0.2">
      <c r="A16" s="7" t="s">
        <v>73</v>
      </c>
      <c r="B16" s="7" t="s">
        <v>23</v>
      </c>
      <c r="C16" s="7"/>
      <c r="D16" s="8">
        <v>73</v>
      </c>
      <c r="E16" s="8"/>
      <c r="F16" s="8">
        <v>16</v>
      </c>
      <c r="G16" s="8">
        <v>53</v>
      </c>
      <c r="H16" s="20">
        <f>VLOOKUP(A16,[1]TDSheet!$A:$H,8,0)</f>
        <v>0.5</v>
      </c>
      <c r="I16" s="2">
        <f>VLOOKUP(A16,[1]TDSheet!$A:$I,9,0)</f>
        <v>60</v>
      </c>
      <c r="J16" s="2">
        <f>VLOOKUP(A16,[2]Донецк!$A:$B,2,0)</f>
        <v>16</v>
      </c>
      <c r="K16" s="2">
        <f t="shared" si="5"/>
        <v>0</v>
      </c>
      <c r="L16" s="2">
        <f t="shared" si="4"/>
        <v>16</v>
      </c>
      <c r="O16" s="2">
        <v>96</v>
      </c>
      <c r="P16" s="2">
        <f t="shared" si="6"/>
        <v>3.2</v>
      </c>
      <c r="Q16" s="21">
        <f t="shared" si="7"/>
        <v>0</v>
      </c>
      <c r="R16" s="21"/>
      <c r="S16" s="21"/>
      <c r="T16" s="21"/>
      <c r="V16" s="2">
        <f t="shared" si="8"/>
        <v>46.5625</v>
      </c>
      <c r="W16" s="2">
        <f t="shared" si="9"/>
        <v>46.5625</v>
      </c>
      <c r="X16" s="2">
        <f>VLOOKUP(A16,[1]TDSheet!$A:$X,24,0)</f>
        <v>9.1999999999999993</v>
      </c>
      <c r="Y16" s="2">
        <f>VLOOKUP(A16,[1]TDSheet!$A:$Y,25,0)</f>
        <v>3</v>
      </c>
      <c r="Z16" s="2">
        <f>VLOOKUP(A16,[1]TDSheet!$A:$P,16,0)</f>
        <v>8.6</v>
      </c>
      <c r="AA16" s="25" t="s">
        <v>137</v>
      </c>
      <c r="AB16" s="2">
        <f t="shared" si="10"/>
        <v>0</v>
      </c>
      <c r="AC16" s="2">
        <f t="shared" si="11"/>
        <v>0</v>
      </c>
      <c r="AD16" s="2">
        <f t="shared" si="12"/>
        <v>0</v>
      </c>
      <c r="AE16" s="21"/>
    </row>
    <row r="17" spans="1:31" ht="11.1" customHeight="1" outlineLevel="2" x14ac:dyDescent="0.2">
      <c r="A17" s="7" t="s">
        <v>74</v>
      </c>
      <c r="B17" s="7" t="s">
        <v>23</v>
      </c>
      <c r="C17" s="7"/>
      <c r="D17" s="8">
        <v>250</v>
      </c>
      <c r="E17" s="8">
        <v>20</v>
      </c>
      <c r="F17" s="8">
        <v>250</v>
      </c>
      <c r="G17" s="8">
        <v>20</v>
      </c>
      <c r="H17" s="20">
        <f>VLOOKUP(A17,[1]TDSheet!$A:$H,8,0)</f>
        <v>0</v>
      </c>
      <c r="I17" s="2">
        <f>VLOOKUP(A17,[1]TDSheet!$A:$I,9,0)</f>
        <v>55</v>
      </c>
      <c r="J17" s="2">
        <f>VLOOKUP(A17,[2]Донецк!$A:$B,2,0)</f>
        <v>256</v>
      </c>
      <c r="K17" s="2">
        <f t="shared" si="5"/>
        <v>-6</v>
      </c>
      <c r="L17" s="2">
        <f t="shared" si="4"/>
        <v>0</v>
      </c>
      <c r="M17" s="2">
        <f>VLOOKUP(A17,[3]TDSheet!$A:$F,6,0)</f>
        <v>250</v>
      </c>
      <c r="P17" s="2">
        <f t="shared" si="6"/>
        <v>0</v>
      </c>
      <c r="Q17" s="21">
        <f t="shared" si="7"/>
        <v>0</v>
      </c>
      <c r="R17" s="21"/>
      <c r="S17" s="21"/>
      <c r="T17" s="21"/>
      <c r="V17" s="2" t="e">
        <f t="shared" si="8"/>
        <v>#DIV/0!</v>
      </c>
      <c r="W17" s="2" t="e">
        <f t="shared" si="9"/>
        <v>#DIV/0!</v>
      </c>
      <c r="X17" s="2">
        <f>VLOOKUP(A17,[1]TDSheet!$A:$X,24,0)</f>
        <v>2.8</v>
      </c>
      <c r="Y17" s="2">
        <f>VLOOKUP(A17,[1]TDSheet!$A:$Y,25,0)</f>
        <v>0.4</v>
      </c>
      <c r="Z17" s="2">
        <f>VLOOKUP(A17,[1]TDSheet!$A:$P,16,0)</f>
        <v>0</v>
      </c>
      <c r="AB17" s="2">
        <f t="shared" si="10"/>
        <v>0</v>
      </c>
      <c r="AC17" s="2">
        <f t="shared" si="11"/>
        <v>0</v>
      </c>
      <c r="AD17" s="2">
        <f t="shared" si="12"/>
        <v>0</v>
      </c>
      <c r="AE17" s="21"/>
    </row>
    <row r="18" spans="1:31" ht="21.95" customHeight="1" outlineLevel="2" x14ac:dyDescent="0.2">
      <c r="A18" s="7" t="s">
        <v>75</v>
      </c>
      <c r="B18" s="7" t="s">
        <v>23</v>
      </c>
      <c r="C18" s="7"/>
      <c r="D18" s="8">
        <v>40</v>
      </c>
      <c r="E18" s="8"/>
      <c r="F18" s="8">
        <v>40</v>
      </c>
      <c r="G18" s="8"/>
      <c r="H18" s="20">
        <f>VLOOKUP(A18,[1]TDSheet!$A:$H,8,0)</f>
        <v>0</v>
      </c>
      <c r="I18" s="2">
        <f>VLOOKUP(A18,[1]TDSheet!$A:$I,9,0)</f>
        <v>55</v>
      </c>
      <c r="J18" s="2">
        <f>VLOOKUP(A18,[2]Донецк!$A:$B,2,0)</f>
        <v>40</v>
      </c>
      <c r="K18" s="2">
        <f t="shared" si="5"/>
        <v>0</v>
      </c>
      <c r="L18" s="2">
        <f t="shared" si="4"/>
        <v>0</v>
      </c>
      <c r="M18" s="2">
        <f>VLOOKUP(A18,[3]TDSheet!$A:$F,6,0)</f>
        <v>40</v>
      </c>
      <c r="P18" s="2">
        <f t="shared" si="6"/>
        <v>0</v>
      </c>
      <c r="Q18" s="21">
        <f t="shared" si="7"/>
        <v>0</v>
      </c>
      <c r="R18" s="21"/>
      <c r="S18" s="21"/>
      <c r="T18" s="21"/>
      <c r="V18" s="2" t="e">
        <f t="shared" si="8"/>
        <v>#DIV/0!</v>
      </c>
      <c r="W18" s="2" t="e">
        <f t="shared" si="9"/>
        <v>#DIV/0!</v>
      </c>
      <c r="X18" s="2">
        <f>VLOOKUP(A18,[1]TDSheet!$A:$X,24,0)</f>
        <v>0</v>
      </c>
      <c r="Y18" s="2">
        <f>VLOOKUP(A18,[1]TDSheet!$A:$Y,25,0)</f>
        <v>0</v>
      </c>
      <c r="Z18" s="2">
        <f>VLOOKUP(A18,[1]TDSheet!$A:$P,16,0)</f>
        <v>0</v>
      </c>
      <c r="AB18" s="2">
        <f t="shared" si="10"/>
        <v>0</v>
      </c>
      <c r="AC18" s="2">
        <f t="shared" si="11"/>
        <v>0</v>
      </c>
      <c r="AD18" s="2">
        <f t="shared" si="12"/>
        <v>0</v>
      </c>
      <c r="AE18" s="21"/>
    </row>
    <row r="19" spans="1:31" ht="11.1" customHeight="1" outlineLevel="2" x14ac:dyDescent="0.2">
      <c r="A19" s="7" t="s">
        <v>76</v>
      </c>
      <c r="B19" s="7" t="s">
        <v>23</v>
      </c>
      <c r="C19" s="7"/>
      <c r="D19" s="8">
        <v>128</v>
      </c>
      <c r="E19" s="8"/>
      <c r="F19" s="8">
        <v>88</v>
      </c>
      <c r="G19" s="8">
        <v>35</v>
      </c>
      <c r="H19" s="20">
        <f>VLOOKUP(A19,[1]TDSheet!$A:$H,8,0)</f>
        <v>0.3</v>
      </c>
      <c r="I19" s="2">
        <f>VLOOKUP(A19,[1]TDSheet!$A:$I,9,0)</f>
        <v>40</v>
      </c>
      <c r="J19" s="2">
        <f>VLOOKUP(A19,[2]Донецк!$A:$B,2,0)</f>
        <v>88</v>
      </c>
      <c r="K19" s="2">
        <f t="shared" si="5"/>
        <v>0</v>
      </c>
      <c r="L19" s="2">
        <f t="shared" si="4"/>
        <v>22</v>
      </c>
      <c r="M19" s="2">
        <f>VLOOKUP(A19,[3]TDSheet!$A:$F,6,0)</f>
        <v>66</v>
      </c>
      <c r="P19" s="2">
        <f t="shared" si="6"/>
        <v>4.4000000000000004</v>
      </c>
      <c r="Q19" s="21">
        <f t="shared" si="7"/>
        <v>22</v>
      </c>
      <c r="R19" s="21"/>
      <c r="S19" s="21"/>
      <c r="T19" s="21"/>
      <c r="V19" s="2">
        <f t="shared" si="8"/>
        <v>12.954545454545453</v>
      </c>
      <c r="W19" s="2">
        <f t="shared" si="9"/>
        <v>7.9545454545454541</v>
      </c>
      <c r="X19" s="2">
        <f>VLOOKUP(A19,[1]TDSheet!$A:$X,24,0)</f>
        <v>7.6</v>
      </c>
      <c r="Y19" s="2">
        <f>VLOOKUP(A19,[1]TDSheet!$A:$Y,25,0)</f>
        <v>6</v>
      </c>
      <c r="Z19" s="2">
        <f>VLOOKUP(A19,[1]TDSheet!$A:$P,16,0)</f>
        <v>2.4</v>
      </c>
      <c r="AB19" s="2">
        <f t="shared" si="10"/>
        <v>6.6</v>
      </c>
      <c r="AC19" s="2">
        <f t="shared" si="11"/>
        <v>0</v>
      </c>
      <c r="AD19" s="2">
        <f t="shared" si="12"/>
        <v>0</v>
      </c>
      <c r="AE19" s="21">
        <v>22</v>
      </c>
    </row>
    <row r="20" spans="1:31" ht="11.1" customHeight="1" outlineLevel="2" x14ac:dyDescent="0.2">
      <c r="A20" s="7" t="s">
        <v>77</v>
      </c>
      <c r="B20" s="7" t="s">
        <v>23</v>
      </c>
      <c r="C20" s="7"/>
      <c r="D20" s="8">
        <v>300</v>
      </c>
      <c r="E20" s="8"/>
      <c r="F20" s="8">
        <v>300</v>
      </c>
      <c r="G20" s="8"/>
      <c r="H20" s="20">
        <f>VLOOKUP(A20,[1]TDSheet!$A:$H,8,0)</f>
        <v>0</v>
      </c>
      <c r="I20" s="2">
        <f>VLOOKUP(A20,[1]TDSheet!$A:$I,9,0)</f>
        <v>50</v>
      </c>
      <c r="J20" s="2">
        <f>VLOOKUP(A20,[2]Донецк!$A:$B,2,0)</f>
        <v>300</v>
      </c>
      <c r="K20" s="2">
        <f t="shared" si="5"/>
        <v>0</v>
      </c>
      <c r="L20" s="2">
        <f t="shared" si="4"/>
        <v>0</v>
      </c>
      <c r="M20" s="2">
        <f>VLOOKUP(A20,[3]TDSheet!$A:$F,6,0)</f>
        <v>300</v>
      </c>
      <c r="P20" s="2">
        <f t="shared" si="6"/>
        <v>0</v>
      </c>
      <c r="Q20" s="21">
        <f t="shared" si="7"/>
        <v>0</v>
      </c>
      <c r="R20" s="21"/>
      <c r="S20" s="21"/>
      <c r="T20" s="21"/>
      <c r="V20" s="2" t="e">
        <f t="shared" si="8"/>
        <v>#DIV/0!</v>
      </c>
      <c r="W20" s="2" t="e">
        <f t="shared" si="9"/>
        <v>#DIV/0!</v>
      </c>
      <c r="X20" s="2">
        <f>VLOOKUP(A20,[1]TDSheet!$A:$X,24,0)</f>
        <v>0</v>
      </c>
      <c r="Y20" s="2">
        <f>VLOOKUP(A20,[1]TDSheet!$A:$Y,25,0)</f>
        <v>0</v>
      </c>
      <c r="Z20" s="2">
        <f>VLOOKUP(A20,[1]TDSheet!$A:$P,16,0)</f>
        <v>0</v>
      </c>
      <c r="AB20" s="2">
        <f t="shared" si="10"/>
        <v>0</v>
      </c>
      <c r="AC20" s="2">
        <f t="shared" si="11"/>
        <v>0</v>
      </c>
      <c r="AD20" s="2">
        <f t="shared" si="12"/>
        <v>0</v>
      </c>
      <c r="AE20" s="21"/>
    </row>
    <row r="21" spans="1:31" ht="11.1" customHeight="1" outlineLevel="2" x14ac:dyDescent="0.2">
      <c r="A21" s="7" t="s">
        <v>78</v>
      </c>
      <c r="B21" s="7" t="s">
        <v>23</v>
      </c>
      <c r="C21" s="7"/>
      <c r="D21" s="8"/>
      <c r="E21" s="8">
        <v>20</v>
      </c>
      <c r="F21" s="8">
        <v>0</v>
      </c>
      <c r="G21" s="8">
        <v>20</v>
      </c>
      <c r="H21" s="20">
        <v>0</v>
      </c>
      <c r="I21" s="2" t="e">
        <f>VLOOKUP(A21,[1]TDSheet!$A:$I,9,0)</f>
        <v>#N/A</v>
      </c>
      <c r="J21" s="2">
        <f>VLOOKUP(A21,[2]Донецк!$A:$B,2,0)</f>
        <v>1</v>
      </c>
      <c r="K21" s="2">
        <f t="shared" si="5"/>
        <v>-1</v>
      </c>
      <c r="L21" s="2">
        <f t="shared" si="4"/>
        <v>0</v>
      </c>
      <c r="P21" s="2">
        <f t="shared" si="6"/>
        <v>0</v>
      </c>
      <c r="Q21" s="21">
        <f t="shared" si="7"/>
        <v>0</v>
      </c>
      <c r="R21" s="21"/>
      <c r="S21" s="21"/>
      <c r="T21" s="21"/>
      <c r="V21" s="2" t="e">
        <f t="shared" si="8"/>
        <v>#DIV/0!</v>
      </c>
      <c r="W21" s="2" t="e">
        <f t="shared" si="9"/>
        <v>#DIV/0!</v>
      </c>
      <c r="X21" s="2">
        <v>0</v>
      </c>
      <c r="Y21" s="2">
        <v>0</v>
      </c>
      <c r="Z21" s="2">
        <v>0</v>
      </c>
      <c r="AB21" s="2">
        <f t="shared" si="10"/>
        <v>0</v>
      </c>
      <c r="AC21" s="2">
        <f t="shared" si="11"/>
        <v>0</v>
      </c>
      <c r="AD21" s="2">
        <f t="shared" si="12"/>
        <v>0</v>
      </c>
      <c r="AE21" s="21"/>
    </row>
    <row r="22" spans="1:31" ht="11.1" customHeight="1" outlineLevel="2" x14ac:dyDescent="0.2">
      <c r="A22" s="7" t="s">
        <v>79</v>
      </c>
      <c r="B22" s="7" t="s">
        <v>23</v>
      </c>
      <c r="C22" s="7"/>
      <c r="D22" s="8">
        <v>102</v>
      </c>
      <c r="E22" s="8"/>
      <c r="F22" s="8">
        <v>102</v>
      </c>
      <c r="G22" s="8"/>
      <c r="H22" s="20">
        <f>VLOOKUP(A22,[1]TDSheet!$A:$H,8,0)</f>
        <v>0</v>
      </c>
      <c r="I22" s="2">
        <f>VLOOKUP(A22,[1]TDSheet!$A:$I,9,0)</f>
        <v>40</v>
      </c>
      <c r="J22" s="2">
        <f>VLOOKUP(A22,[2]Донецк!$A:$B,2,0)</f>
        <v>102</v>
      </c>
      <c r="K22" s="2">
        <f t="shared" si="5"/>
        <v>0</v>
      </c>
      <c r="L22" s="2">
        <f t="shared" si="4"/>
        <v>0</v>
      </c>
      <c r="M22" s="2">
        <f>VLOOKUP(A22,[3]TDSheet!$A:$F,6,0)</f>
        <v>102</v>
      </c>
      <c r="P22" s="2">
        <f t="shared" si="6"/>
        <v>0</v>
      </c>
      <c r="Q22" s="21">
        <f t="shared" si="7"/>
        <v>0</v>
      </c>
      <c r="R22" s="21"/>
      <c r="S22" s="21"/>
      <c r="T22" s="21"/>
      <c r="V22" s="2" t="e">
        <f t="shared" si="8"/>
        <v>#DIV/0!</v>
      </c>
      <c r="W22" s="2" t="e">
        <f t="shared" si="9"/>
        <v>#DIV/0!</v>
      </c>
      <c r="X22" s="2">
        <f>VLOOKUP(A22,[1]TDSheet!$A:$X,24,0)</f>
        <v>0</v>
      </c>
      <c r="Y22" s="2">
        <f>VLOOKUP(A22,[1]TDSheet!$A:$Y,25,0)</f>
        <v>0</v>
      </c>
      <c r="Z22" s="2">
        <f>VLOOKUP(A22,[1]TDSheet!$A:$P,16,0)</f>
        <v>0</v>
      </c>
      <c r="AB22" s="2">
        <f t="shared" si="10"/>
        <v>0</v>
      </c>
      <c r="AC22" s="2">
        <f t="shared" si="11"/>
        <v>0</v>
      </c>
      <c r="AD22" s="2">
        <f t="shared" si="12"/>
        <v>0</v>
      </c>
      <c r="AE22" s="21"/>
    </row>
    <row r="23" spans="1:31" ht="11.1" customHeight="1" outlineLevel="2" x14ac:dyDescent="0.2">
      <c r="A23" s="7" t="s">
        <v>80</v>
      </c>
      <c r="B23" s="7" t="s">
        <v>23</v>
      </c>
      <c r="C23" s="7"/>
      <c r="D23" s="8">
        <v>575</v>
      </c>
      <c r="E23" s="8"/>
      <c r="F23" s="8">
        <v>523</v>
      </c>
      <c r="G23" s="8">
        <v>45</v>
      </c>
      <c r="H23" s="20">
        <f>VLOOKUP(A23,[1]TDSheet!$A:$H,8,0)</f>
        <v>0.42</v>
      </c>
      <c r="I23" s="2">
        <f>VLOOKUP(A23,[1]TDSheet!$A:$I,9,0)</f>
        <v>40</v>
      </c>
      <c r="J23" s="2">
        <f>VLOOKUP(A23,[2]Донецк!$A:$B,2,0)</f>
        <v>527</v>
      </c>
      <c r="K23" s="2">
        <f t="shared" si="5"/>
        <v>-4</v>
      </c>
      <c r="L23" s="2">
        <f t="shared" si="4"/>
        <v>19</v>
      </c>
      <c r="M23" s="2">
        <f>VLOOKUP(A23,[3]TDSheet!$A:$F,6,0)</f>
        <v>504</v>
      </c>
      <c r="O23" s="2">
        <v>144</v>
      </c>
      <c r="P23" s="2">
        <f t="shared" si="6"/>
        <v>3.8</v>
      </c>
      <c r="Q23" s="21">
        <f t="shared" si="7"/>
        <v>0</v>
      </c>
      <c r="R23" s="21"/>
      <c r="S23" s="21"/>
      <c r="T23" s="21"/>
      <c r="V23" s="2">
        <f t="shared" si="8"/>
        <v>49.736842105263158</v>
      </c>
      <c r="W23" s="2">
        <f t="shared" si="9"/>
        <v>49.736842105263158</v>
      </c>
      <c r="X23" s="2">
        <f>VLOOKUP(A23,[1]TDSheet!$A:$X,24,0)</f>
        <v>11.6</v>
      </c>
      <c r="Y23" s="2">
        <f>VLOOKUP(A23,[1]TDSheet!$A:$Y,25,0)</f>
        <v>3.4</v>
      </c>
      <c r="Z23" s="2">
        <f>VLOOKUP(A23,[1]TDSheet!$A:$P,16,0)</f>
        <v>5.4</v>
      </c>
      <c r="AA23" s="25" t="s">
        <v>137</v>
      </c>
      <c r="AB23" s="2">
        <f t="shared" si="10"/>
        <v>0</v>
      </c>
      <c r="AC23" s="2">
        <f t="shared" si="11"/>
        <v>0</v>
      </c>
      <c r="AD23" s="2">
        <f t="shared" si="12"/>
        <v>0</v>
      </c>
      <c r="AE23" s="21"/>
    </row>
    <row r="24" spans="1:31" ht="11.1" customHeight="1" outlineLevel="2" x14ac:dyDescent="0.2">
      <c r="A24" s="7" t="s">
        <v>81</v>
      </c>
      <c r="B24" s="7" t="s">
        <v>23</v>
      </c>
      <c r="C24" s="23" t="str">
        <f>VLOOKUP(A24,[1]TDSheet!$A:$C,3,0)</f>
        <v>бонус_Н</v>
      </c>
      <c r="D24" s="8">
        <v>312</v>
      </c>
      <c r="E24" s="8">
        <v>90</v>
      </c>
      <c r="F24" s="24">
        <f>300+F105</f>
        <v>302</v>
      </c>
      <c r="G24" s="24">
        <f>95+G105</f>
        <v>93</v>
      </c>
      <c r="H24" s="20">
        <f>VLOOKUP(A24,[1]TDSheet!$A:$H,8,0)</f>
        <v>0.42</v>
      </c>
      <c r="I24" s="2">
        <f>VLOOKUP(A24,[1]TDSheet!$A:$I,9,0)</f>
        <v>45</v>
      </c>
      <c r="J24" s="2">
        <f>VLOOKUP(A24,[2]Донецк!$A:$B,2,0)</f>
        <v>328</v>
      </c>
      <c r="K24" s="2">
        <f t="shared" si="5"/>
        <v>-26</v>
      </c>
      <c r="L24" s="2">
        <f t="shared" si="4"/>
        <v>2</v>
      </c>
      <c r="M24" s="2">
        <f>VLOOKUP(A24,[3]TDSheet!$A:$F,6,0)</f>
        <v>300</v>
      </c>
      <c r="O24" s="2">
        <v>223</v>
      </c>
      <c r="P24" s="2">
        <f t="shared" si="6"/>
        <v>0.4</v>
      </c>
      <c r="Q24" s="21">
        <f t="shared" si="7"/>
        <v>0</v>
      </c>
      <c r="R24" s="21"/>
      <c r="S24" s="21"/>
      <c r="T24" s="21"/>
      <c r="V24" s="2">
        <f t="shared" si="8"/>
        <v>790</v>
      </c>
      <c r="W24" s="2">
        <f t="shared" si="9"/>
        <v>790</v>
      </c>
      <c r="X24" s="2">
        <f>VLOOKUP(A24,[1]TDSheet!$A:$X,24,0)</f>
        <v>2.2000000000000002</v>
      </c>
      <c r="Y24" s="2">
        <f>VLOOKUP(A24,[1]TDSheet!$A:$Y,25,0)</f>
        <v>16.399999999999999</v>
      </c>
      <c r="Z24" s="2">
        <f>VLOOKUP(A24,[1]TDSheet!$A:$P,16,0)</f>
        <v>26.240000000000009</v>
      </c>
      <c r="AA24" s="25" t="s">
        <v>137</v>
      </c>
      <c r="AB24" s="2">
        <f t="shared" si="10"/>
        <v>0</v>
      </c>
      <c r="AC24" s="2">
        <f t="shared" si="11"/>
        <v>0</v>
      </c>
      <c r="AD24" s="2">
        <f t="shared" si="12"/>
        <v>0</v>
      </c>
      <c r="AE24" s="21"/>
    </row>
    <row r="25" spans="1:31" ht="21.95" customHeight="1" outlineLevel="2" x14ac:dyDescent="0.2">
      <c r="A25" s="7" t="s">
        <v>82</v>
      </c>
      <c r="B25" s="7" t="s">
        <v>23</v>
      </c>
      <c r="C25" s="7"/>
      <c r="D25" s="8"/>
      <c r="E25" s="8">
        <v>6</v>
      </c>
      <c r="F25" s="8">
        <v>0</v>
      </c>
      <c r="G25" s="8">
        <v>6</v>
      </c>
      <c r="H25" s="20">
        <v>0</v>
      </c>
      <c r="I25" s="2" t="e">
        <f>VLOOKUP(A25,[1]TDSheet!$A:$I,9,0)</f>
        <v>#N/A</v>
      </c>
      <c r="J25" s="2">
        <f>VLOOKUP(A25,[2]Донецк!$A:$B,2,0)</f>
        <v>4</v>
      </c>
      <c r="K25" s="2">
        <f t="shared" si="5"/>
        <v>-4</v>
      </c>
      <c r="L25" s="2">
        <f t="shared" si="4"/>
        <v>0</v>
      </c>
      <c r="P25" s="2">
        <f t="shared" si="6"/>
        <v>0</v>
      </c>
      <c r="Q25" s="21">
        <f t="shared" si="7"/>
        <v>0</v>
      </c>
      <c r="R25" s="21"/>
      <c r="S25" s="21"/>
      <c r="T25" s="21"/>
      <c r="V25" s="2" t="e">
        <f t="shared" si="8"/>
        <v>#DIV/0!</v>
      </c>
      <c r="W25" s="2" t="e">
        <f t="shared" si="9"/>
        <v>#DIV/0!</v>
      </c>
      <c r="X25" s="2">
        <v>0</v>
      </c>
      <c r="Y25" s="2">
        <v>0</v>
      </c>
      <c r="Z25" s="2">
        <v>0</v>
      </c>
      <c r="AB25" s="2">
        <f t="shared" si="10"/>
        <v>0</v>
      </c>
      <c r="AC25" s="2">
        <f t="shared" si="11"/>
        <v>0</v>
      </c>
      <c r="AD25" s="2">
        <f t="shared" si="12"/>
        <v>0</v>
      </c>
      <c r="AE25" s="21"/>
    </row>
    <row r="26" spans="1:31" ht="11.1" customHeight="1" outlineLevel="2" x14ac:dyDescent="0.2">
      <c r="A26" s="7" t="s">
        <v>83</v>
      </c>
      <c r="B26" s="7" t="s">
        <v>23</v>
      </c>
      <c r="C26" s="7"/>
      <c r="D26" s="8"/>
      <c r="E26" s="8">
        <v>6</v>
      </c>
      <c r="F26" s="8">
        <v>0</v>
      </c>
      <c r="G26" s="8">
        <v>6</v>
      </c>
      <c r="H26" s="20">
        <v>0</v>
      </c>
      <c r="I26" s="2" t="e">
        <f>VLOOKUP(A26,[1]TDSheet!$A:$I,9,0)</f>
        <v>#N/A</v>
      </c>
      <c r="K26" s="2">
        <f t="shared" si="5"/>
        <v>0</v>
      </c>
      <c r="L26" s="2">
        <f t="shared" si="4"/>
        <v>0</v>
      </c>
      <c r="P26" s="2">
        <f t="shared" si="6"/>
        <v>0</v>
      </c>
      <c r="Q26" s="21">
        <f t="shared" si="7"/>
        <v>0</v>
      </c>
      <c r="R26" s="21"/>
      <c r="S26" s="21"/>
      <c r="T26" s="21"/>
      <c r="V26" s="2" t="e">
        <f t="shared" si="8"/>
        <v>#DIV/0!</v>
      </c>
      <c r="W26" s="2" t="e">
        <f t="shared" si="9"/>
        <v>#DIV/0!</v>
      </c>
      <c r="X26" s="2">
        <v>0</v>
      </c>
      <c r="Y26" s="2">
        <v>0</v>
      </c>
      <c r="Z26" s="2">
        <v>0</v>
      </c>
      <c r="AB26" s="2">
        <f t="shared" si="10"/>
        <v>0</v>
      </c>
      <c r="AC26" s="2">
        <f t="shared" si="11"/>
        <v>0</v>
      </c>
      <c r="AD26" s="2">
        <f t="shared" si="12"/>
        <v>0</v>
      </c>
      <c r="AE26" s="21"/>
    </row>
    <row r="27" spans="1:31" ht="21.95" customHeight="1" outlineLevel="2" x14ac:dyDescent="0.2">
      <c r="A27" s="7" t="s">
        <v>84</v>
      </c>
      <c r="B27" s="7" t="s">
        <v>23</v>
      </c>
      <c r="C27" s="7"/>
      <c r="D27" s="8">
        <v>54</v>
      </c>
      <c r="E27" s="8">
        <v>6</v>
      </c>
      <c r="F27" s="8">
        <v>54</v>
      </c>
      <c r="G27" s="8">
        <v>6</v>
      </c>
      <c r="H27" s="20">
        <f>VLOOKUP(A27,[1]TDSheet!$A:$H,8,0)</f>
        <v>0</v>
      </c>
      <c r="I27" s="2">
        <f>VLOOKUP(A27,[1]TDSheet!$A:$I,9,0)</f>
        <v>35</v>
      </c>
      <c r="J27" s="2">
        <f>VLOOKUP(A27,[2]Донецк!$A:$B,2,0)</f>
        <v>56</v>
      </c>
      <c r="K27" s="2">
        <f t="shared" si="5"/>
        <v>-2</v>
      </c>
      <c r="L27" s="2">
        <f t="shared" si="4"/>
        <v>0</v>
      </c>
      <c r="M27" s="2">
        <f>VLOOKUP(A27,[3]TDSheet!$A:$F,6,0)</f>
        <v>54</v>
      </c>
      <c r="O27" s="2">
        <v>2.5</v>
      </c>
      <c r="P27" s="2">
        <f t="shared" si="6"/>
        <v>0</v>
      </c>
      <c r="Q27" s="21">
        <f t="shared" si="7"/>
        <v>0</v>
      </c>
      <c r="R27" s="21"/>
      <c r="S27" s="21"/>
      <c r="T27" s="21"/>
      <c r="V27" s="2" t="e">
        <f t="shared" si="8"/>
        <v>#DIV/0!</v>
      </c>
      <c r="W27" s="2" t="e">
        <f t="shared" si="9"/>
        <v>#DIV/0!</v>
      </c>
      <c r="X27" s="2">
        <f>VLOOKUP(A27,[1]TDSheet!$A:$X,24,0)</f>
        <v>0</v>
      </c>
      <c r="Y27" s="2">
        <f>VLOOKUP(A27,[1]TDSheet!$A:$Y,25,0)</f>
        <v>0</v>
      </c>
      <c r="Z27" s="2">
        <f>VLOOKUP(A27,[1]TDSheet!$A:$P,16,0)</f>
        <v>0</v>
      </c>
      <c r="AB27" s="2">
        <f t="shared" si="10"/>
        <v>0</v>
      </c>
      <c r="AC27" s="2">
        <f t="shared" si="11"/>
        <v>0</v>
      </c>
      <c r="AD27" s="2">
        <f t="shared" si="12"/>
        <v>0</v>
      </c>
      <c r="AE27" s="21"/>
    </row>
    <row r="28" spans="1:31" ht="21.95" customHeight="1" outlineLevel="2" x14ac:dyDescent="0.2">
      <c r="A28" s="7" t="s">
        <v>85</v>
      </c>
      <c r="B28" s="7" t="s">
        <v>23</v>
      </c>
      <c r="C28" s="7"/>
      <c r="D28" s="8">
        <v>40</v>
      </c>
      <c r="E28" s="8"/>
      <c r="F28" s="8">
        <v>40</v>
      </c>
      <c r="G28" s="8"/>
      <c r="H28" s="20">
        <f>VLOOKUP(A28,[1]TDSheet!$A:$H,8,0)</f>
        <v>0</v>
      </c>
      <c r="I28" s="2">
        <f>VLOOKUP(A28,[1]TDSheet!$A:$I,9,0)</f>
        <v>45</v>
      </c>
      <c r="J28" s="2">
        <f>VLOOKUP(A28,[2]Донецк!$A:$B,2,0)</f>
        <v>40</v>
      </c>
      <c r="K28" s="2">
        <f t="shared" si="5"/>
        <v>0</v>
      </c>
      <c r="L28" s="2">
        <f t="shared" si="4"/>
        <v>0</v>
      </c>
      <c r="M28" s="2">
        <f>VLOOKUP(A28,[3]TDSheet!$A:$F,6,0)</f>
        <v>40</v>
      </c>
      <c r="P28" s="2">
        <f t="shared" si="6"/>
        <v>0</v>
      </c>
      <c r="Q28" s="21">
        <f t="shared" si="7"/>
        <v>0</v>
      </c>
      <c r="R28" s="21"/>
      <c r="S28" s="21"/>
      <c r="T28" s="21"/>
      <c r="V28" s="2" t="e">
        <f t="shared" si="8"/>
        <v>#DIV/0!</v>
      </c>
      <c r="W28" s="2" t="e">
        <f t="shared" si="9"/>
        <v>#DIV/0!</v>
      </c>
      <c r="X28" s="2">
        <f>VLOOKUP(A28,[1]TDSheet!$A:$X,24,0)</f>
        <v>0</v>
      </c>
      <c r="Y28" s="2">
        <f>VLOOKUP(A28,[1]TDSheet!$A:$Y,25,0)</f>
        <v>0</v>
      </c>
      <c r="Z28" s="2">
        <f>VLOOKUP(A28,[1]TDSheet!$A:$P,16,0)</f>
        <v>0</v>
      </c>
      <c r="AB28" s="2">
        <f t="shared" si="10"/>
        <v>0</v>
      </c>
      <c r="AC28" s="2">
        <f t="shared" si="11"/>
        <v>0</v>
      </c>
      <c r="AD28" s="2">
        <f t="shared" si="12"/>
        <v>0</v>
      </c>
      <c r="AE28" s="21"/>
    </row>
    <row r="29" spans="1:31" ht="11.1" customHeight="1" outlineLevel="2" x14ac:dyDescent="0.2">
      <c r="A29" s="7" t="s">
        <v>86</v>
      </c>
      <c r="B29" s="7" t="s">
        <v>23</v>
      </c>
      <c r="C29" s="7"/>
      <c r="D29" s="8">
        <v>33</v>
      </c>
      <c r="E29" s="8">
        <v>12</v>
      </c>
      <c r="F29" s="8">
        <v>25</v>
      </c>
      <c r="G29" s="8">
        <v>15</v>
      </c>
      <c r="H29" s="20">
        <f>VLOOKUP(A29,[1]TDSheet!$A:$H,8,0)</f>
        <v>0.35</v>
      </c>
      <c r="I29" s="2">
        <f>VLOOKUP(A29,[1]TDSheet!$A:$I,9,0)</f>
        <v>45</v>
      </c>
      <c r="J29" s="2">
        <f>VLOOKUP(A29,[2]Донецк!$A:$B,2,0)</f>
        <v>32</v>
      </c>
      <c r="K29" s="2">
        <f t="shared" si="5"/>
        <v>-7</v>
      </c>
      <c r="L29" s="2">
        <f t="shared" si="4"/>
        <v>7</v>
      </c>
      <c r="M29" s="2">
        <f>VLOOKUP(A29,[3]TDSheet!$A:$F,6,0)</f>
        <v>18</v>
      </c>
      <c r="P29" s="2">
        <f t="shared" si="6"/>
        <v>1.4</v>
      </c>
      <c r="Q29" s="21">
        <f t="shared" si="7"/>
        <v>5</v>
      </c>
      <c r="R29" s="21"/>
      <c r="S29" s="21"/>
      <c r="T29" s="21"/>
      <c r="V29" s="2">
        <f t="shared" si="8"/>
        <v>14.285714285714286</v>
      </c>
      <c r="W29" s="2">
        <f t="shared" si="9"/>
        <v>10.714285714285715</v>
      </c>
      <c r="X29" s="2">
        <f>VLOOKUP(A29,[1]TDSheet!$A:$X,24,0)</f>
        <v>0</v>
      </c>
      <c r="Y29" s="2">
        <f>VLOOKUP(A29,[1]TDSheet!$A:$Y,25,0)</f>
        <v>1.8</v>
      </c>
      <c r="Z29" s="2">
        <f>VLOOKUP(A29,[1]TDSheet!$A:$P,16,0)</f>
        <v>1.4</v>
      </c>
      <c r="AB29" s="2">
        <f t="shared" si="10"/>
        <v>1.75</v>
      </c>
      <c r="AC29" s="2">
        <f t="shared" si="11"/>
        <v>0</v>
      </c>
      <c r="AD29" s="2">
        <f t="shared" si="12"/>
        <v>0</v>
      </c>
      <c r="AE29" s="21">
        <v>5</v>
      </c>
    </row>
    <row r="30" spans="1:31" ht="11.1" customHeight="1" outlineLevel="2" x14ac:dyDescent="0.2">
      <c r="A30" s="7" t="s">
        <v>87</v>
      </c>
      <c r="B30" s="7" t="s">
        <v>23</v>
      </c>
      <c r="C30" s="7"/>
      <c r="D30" s="8">
        <v>42</v>
      </c>
      <c r="E30" s="8"/>
      <c r="F30" s="8">
        <v>41</v>
      </c>
      <c r="G30" s="8"/>
      <c r="H30" s="20">
        <f>VLOOKUP(A30,[1]TDSheet!$A:$H,8,0)</f>
        <v>0</v>
      </c>
      <c r="I30" s="2">
        <f>VLOOKUP(A30,[1]TDSheet!$A:$I,9,0)</f>
        <v>45</v>
      </c>
      <c r="J30" s="2">
        <f>VLOOKUP(A30,[2]Донецк!$A:$B,2,0)</f>
        <v>42</v>
      </c>
      <c r="K30" s="2">
        <f t="shared" si="5"/>
        <v>-1</v>
      </c>
      <c r="L30" s="2">
        <f t="shared" si="4"/>
        <v>-1</v>
      </c>
      <c r="M30" s="2">
        <f>VLOOKUP(A30,[3]TDSheet!$A:$F,6,0)</f>
        <v>42</v>
      </c>
      <c r="O30" s="2">
        <v>22</v>
      </c>
      <c r="P30" s="2">
        <f t="shared" si="6"/>
        <v>-0.2</v>
      </c>
      <c r="Q30" s="21">
        <f t="shared" si="7"/>
        <v>0</v>
      </c>
      <c r="R30" s="21"/>
      <c r="S30" s="21"/>
      <c r="T30" s="21"/>
      <c r="V30" s="2">
        <f t="shared" si="8"/>
        <v>-110</v>
      </c>
      <c r="W30" s="2">
        <f t="shared" si="9"/>
        <v>-110</v>
      </c>
      <c r="X30" s="2">
        <f>VLOOKUP(A30,[1]TDSheet!$A:$X,24,0)</f>
        <v>-0.2</v>
      </c>
      <c r="Y30" s="2">
        <f>VLOOKUP(A30,[1]TDSheet!$A:$Y,25,0)</f>
        <v>0</v>
      </c>
      <c r="Z30" s="2">
        <f>VLOOKUP(A30,[1]TDSheet!$A:$P,16,0)</f>
        <v>0.4</v>
      </c>
      <c r="AB30" s="2">
        <f t="shared" si="10"/>
        <v>0</v>
      </c>
      <c r="AC30" s="2">
        <f t="shared" si="11"/>
        <v>0</v>
      </c>
      <c r="AD30" s="2">
        <f t="shared" si="12"/>
        <v>0</v>
      </c>
      <c r="AE30" s="21"/>
    </row>
    <row r="31" spans="1:31" ht="11.1" customHeight="1" outlineLevel="2" x14ac:dyDescent="0.2">
      <c r="A31" s="7" t="s">
        <v>88</v>
      </c>
      <c r="B31" s="7" t="s">
        <v>23</v>
      </c>
      <c r="C31" s="7"/>
      <c r="D31" s="8">
        <v>42</v>
      </c>
      <c r="E31" s="8"/>
      <c r="F31" s="8">
        <v>42</v>
      </c>
      <c r="G31" s="8"/>
      <c r="H31" s="20">
        <f>VLOOKUP(A31,[1]TDSheet!$A:$H,8,0)</f>
        <v>0</v>
      </c>
      <c r="I31" s="2">
        <f>VLOOKUP(A31,[1]TDSheet!$A:$I,9,0)</f>
        <v>45</v>
      </c>
      <c r="J31" s="2">
        <f>VLOOKUP(A31,[2]Донецк!$A:$B,2,0)</f>
        <v>42</v>
      </c>
      <c r="K31" s="2">
        <f t="shared" si="5"/>
        <v>0</v>
      </c>
      <c r="L31" s="2">
        <f t="shared" si="4"/>
        <v>0</v>
      </c>
      <c r="M31" s="2">
        <f>VLOOKUP(A31,[3]TDSheet!$A:$F,6,0)</f>
        <v>42</v>
      </c>
      <c r="O31" s="2">
        <v>35</v>
      </c>
      <c r="P31" s="2">
        <f t="shared" si="6"/>
        <v>0</v>
      </c>
      <c r="Q31" s="21">
        <f t="shared" si="7"/>
        <v>0</v>
      </c>
      <c r="R31" s="21"/>
      <c r="S31" s="21"/>
      <c r="T31" s="21"/>
      <c r="V31" s="2" t="e">
        <f t="shared" si="8"/>
        <v>#DIV/0!</v>
      </c>
      <c r="W31" s="2" t="e">
        <f t="shared" si="9"/>
        <v>#DIV/0!</v>
      </c>
      <c r="X31" s="2">
        <f>VLOOKUP(A31,[1]TDSheet!$A:$X,24,0)</f>
        <v>0</v>
      </c>
      <c r="Y31" s="2">
        <f>VLOOKUP(A31,[1]TDSheet!$A:$Y,25,0)</f>
        <v>0</v>
      </c>
      <c r="Z31" s="2">
        <f>VLOOKUP(A31,[1]TDSheet!$A:$P,16,0)</f>
        <v>0</v>
      </c>
      <c r="AB31" s="2">
        <f t="shared" si="10"/>
        <v>0</v>
      </c>
      <c r="AC31" s="2">
        <f t="shared" si="11"/>
        <v>0</v>
      </c>
      <c r="AD31" s="2">
        <f t="shared" si="12"/>
        <v>0</v>
      </c>
      <c r="AE31" s="21"/>
    </row>
    <row r="32" spans="1:31" ht="11.1" customHeight="1" outlineLevel="2" x14ac:dyDescent="0.2">
      <c r="A32" s="7" t="s">
        <v>34</v>
      </c>
      <c r="B32" s="7" t="s">
        <v>9</v>
      </c>
      <c r="C32" s="23" t="str">
        <f>VLOOKUP(A32,[1]TDSheet!$A:$C,3,0)</f>
        <v>Нояб</v>
      </c>
      <c r="D32" s="8">
        <v>565.86099999999999</v>
      </c>
      <c r="E32" s="8">
        <v>749.59100000000001</v>
      </c>
      <c r="F32" s="8">
        <v>587.63499999999999</v>
      </c>
      <c r="G32" s="8">
        <v>598.19299999999998</v>
      </c>
      <c r="H32" s="20">
        <f>VLOOKUP(A32,[1]TDSheet!$A:$H,8,0)</f>
        <v>1</v>
      </c>
      <c r="I32" s="2">
        <f>VLOOKUP(A32,[1]TDSheet!$A:$I,9,0)</f>
        <v>55</v>
      </c>
      <c r="J32" s="2">
        <f>VLOOKUP(A32,[2]Донецк!$A:$B,2,0)</f>
        <v>676.25</v>
      </c>
      <c r="K32" s="2">
        <f t="shared" si="5"/>
        <v>-88.615000000000009</v>
      </c>
      <c r="L32" s="2">
        <f t="shared" si="4"/>
        <v>587.63499999999999</v>
      </c>
      <c r="O32" s="2">
        <v>238.40899999999999</v>
      </c>
      <c r="P32" s="2">
        <f t="shared" si="6"/>
        <v>117.527</v>
      </c>
      <c r="Q32" s="21">
        <f t="shared" si="7"/>
        <v>300</v>
      </c>
      <c r="R32" s="21">
        <v>400</v>
      </c>
      <c r="S32" s="21"/>
      <c r="T32" s="21"/>
      <c r="V32" s="2">
        <f t="shared" si="8"/>
        <v>13.074459485905365</v>
      </c>
      <c r="W32" s="2">
        <f t="shared" si="9"/>
        <v>7.118381308124941</v>
      </c>
      <c r="X32" s="2">
        <f>VLOOKUP(A32,[1]TDSheet!$A:$X,24,0)</f>
        <v>126.8434</v>
      </c>
      <c r="Y32" s="2">
        <f>VLOOKUP(A32,[1]TDSheet!$A:$Y,25,0)</f>
        <v>108.0078</v>
      </c>
      <c r="Z32" s="2">
        <f>VLOOKUP(A32,[1]TDSheet!$A:$P,16,0)</f>
        <v>106.73699999999999</v>
      </c>
      <c r="AB32" s="2">
        <f t="shared" si="10"/>
        <v>300</v>
      </c>
      <c r="AC32" s="2">
        <f t="shared" si="11"/>
        <v>400</v>
      </c>
      <c r="AD32" s="2">
        <f t="shared" si="12"/>
        <v>0</v>
      </c>
      <c r="AE32" s="21">
        <v>700</v>
      </c>
    </row>
    <row r="33" spans="1:31" ht="21.95" customHeight="1" outlineLevel="2" x14ac:dyDescent="0.2">
      <c r="A33" s="7" t="s">
        <v>35</v>
      </c>
      <c r="B33" s="7" t="s">
        <v>9</v>
      </c>
      <c r="C33" s="7"/>
      <c r="D33" s="8">
        <v>1091.8030000000001</v>
      </c>
      <c r="E33" s="8">
        <v>5698.1369999999997</v>
      </c>
      <c r="F33" s="8">
        <v>2853.2739999999999</v>
      </c>
      <c r="G33" s="8">
        <v>3649.3029999999999</v>
      </c>
      <c r="H33" s="20">
        <f>VLOOKUP(A33,[1]TDSheet!$A:$H,8,0)</f>
        <v>1</v>
      </c>
      <c r="I33" s="2">
        <f>VLOOKUP(A33,[1]TDSheet!$A:$I,9,0)</f>
        <v>50</v>
      </c>
      <c r="J33" s="2">
        <f>VLOOKUP(A33,[2]Донецк!$A:$B,2,0)</f>
        <v>2868.19</v>
      </c>
      <c r="K33" s="2">
        <f t="shared" si="5"/>
        <v>-14.916000000000167</v>
      </c>
      <c r="L33" s="2">
        <f t="shared" si="4"/>
        <v>2853.2739999999999</v>
      </c>
      <c r="O33" s="2">
        <v>560</v>
      </c>
      <c r="P33" s="2">
        <f t="shared" si="6"/>
        <v>570.65480000000002</v>
      </c>
      <c r="Q33" s="21">
        <f t="shared" si="7"/>
        <v>700</v>
      </c>
      <c r="R33" s="21">
        <v>1500</v>
      </c>
      <c r="S33" s="21">
        <v>1000</v>
      </c>
      <c r="T33" s="21"/>
      <c r="V33" s="2">
        <f t="shared" si="8"/>
        <v>12.983861697124075</v>
      </c>
      <c r="W33" s="2">
        <f t="shared" si="9"/>
        <v>7.3762684551150706</v>
      </c>
      <c r="X33" s="2">
        <f>VLOOKUP(A33,[1]TDSheet!$A:$X,24,0)</f>
        <v>471.43220000000002</v>
      </c>
      <c r="Y33" s="2">
        <f>VLOOKUP(A33,[1]TDSheet!$A:$Y,25,0)</f>
        <v>503.55680000000001</v>
      </c>
      <c r="Z33" s="2">
        <f>VLOOKUP(A33,[1]TDSheet!$A:$P,16,0)</f>
        <v>601.81940000000009</v>
      </c>
      <c r="AB33" s="2">
        <f t="shared" si="10"/>
        <v>700</v>
      </c>
      <c r="AC33" s="2">
        <f t="shared" si="11"/>
        <v>1500</v>
      </c>
      <c r="AD33" s="2">
        <f t="shared" si="12"/>
        <v>1000</v>
      </c>
      <c r="AE33" s="21">
        <v>3200</v>
      </c>
    </row>
    <row r="34" spans="1:31" ht="11.1" customHeight="1" outlineLevel="2" x14ac:dyDescent="0.2">
      <c r="A34" s="7" t="s">
        <v>36</v>
      </c>
      <c r="B34" s="7" t="s">
        <v>9</v>
      </c>
      <c r="C34" s="7"/>
      <c r="D34" s="8">
        <v>14.933</v>
      </c>
      <c r="E34" s="8">
        <v>298.40699999999998</v>
      </c>
      <c r="F34" s="8">
        <v>45.704999999999998</v>
      </c>
      <c r="G34" s="8">
        <v>263.22000000000003</v>
      </c>
      <c r="H34" s="20">
        <f>VLOOKUP(A34,[1]TDSheet!$A:$H,8,0)</f>
        <v>1</v>
      </c>
      <c r="I34" s="2">
        <f>VLOOKUP(A34,[1]TDSheet!$A:$I,9,0)</f>
        <v>55</v>
      </c>
      <c r="J34" s="2">
        <f>VLOOKUP(A34,[2]Донецк!$A:$B,2,0)</f>
        <v>54.55</v>
      </c>
      <c r="K34" s="2">
        <f t="shared" si="5"/>
        <v>-8.8449999999999989</v>
      </c>
      <c r="L34" s="2">
        <f t="shared" si="4"/>
        <v>45.704999999999998</v>
      </c>
      <c r="P34" s="2">
        <f t="shared" si="6"/>
        <v>9.141</v>
      </c>
      <c r="Q34" s="21">
        <f t="shared" si="7"/>
        <v>0</v>
      </c>
      <c r="R34" s="21"/>
      <c r="S34" s="21"/>
      <c r="T34" s="21"/>
      <c r="V34" s="2">
        <f t="shared" si="8"/>
        <v>28.795536593370532</v>
      </c>
      <c r="W34" s="2">
        <f t="shared" si="9"/>
        <v>28.795536593370532</v>
      </c>
      <c r="X34" s="2">
        <f>VLOOKUP(A34,[1]TDSheet!$A:$X,24,0)</f>
        <v>3.7002000000000002</v>
      </c>
      <c r="Y34" s="2">
        <f>VLOOKUP(A34,[1]TDSheet!$A:$Y,25,0)</f>
        <v>1.7489999999999999</v>
      </c>
      <c r="Z34" s="2">
        <f>VLOOKUP(A34,[1]TDSheet!$A:$P,16,0)</f>
        <v>4.2267999999999999</v>
      </c>
      <c r="AA34" s="25" t="s">
        <v>137</v>
      </c>
      <c r="AB34" s="2">
        <f t="shared" si="10"/>
        <v>0</v>
      </c>
      <c r="AC34" s="2">
        <f t="shared" si="11"/>
        <v>0</v>
      </c>
      <c r="AD34" s="2">
        <f t="shared" si="12"/>
        <v>0</v>
      </c>
      <c r="AE34" s="21"/>
    </row>
    <row r="35" spans="1:31" ht="11.1" customHeight="1" outlineLevel="2" x14ac:dyDescent="0.2">
      <c r="A35" s="7" t="s">
        <v>135</v>
      </c>
      <c r="B35" s="7" t="s">
        <v>9</v>
      </c>
      <c r="C35" s="23" t="str">
        <f>VLOOKUP(A35,[1]TDSheet!$A:$C,3,0)</f>
        <v>Нояб</v>
      </c>
      <c r="D35" s="8"/>
      <c r="E35" s="8"/>
      <c r="F35" s="8">
        <v>-4.5049999999999999</v>
      </c>
      <c r="G35" s="8"/>
      <c r="H35" s="20">
        <f>VLOOKUP(A35,[1]TDSheet!$A:$H,8,0)</f>
        <v>1</v>
      </c>
      <c r="I35" s="2">
        <f>VLOOKUP(A35,[1]TDSheet!$A:$I,9,0)</f>
        <v>55</v>
      </c>
      <c r="J35" s="2">
        <f>VLOOKUP(A35,[2]Донецк!$A:$B,2,0)</f>
        <v>2.4</v>
      </c>
      <c r="K35" s="2">
        <f t="shared" si="5"/>
        <v>-6.9049999999999994</v>
      </c>
      <c r="L35" s="2">
        <f t="shared" si="4"/>
        <v>-4.5049999999999999</v>
      </c>
      <c r="O35" s="2">
        <v>168</v>
      </c>
      <c r="P35" s="2">
        <f t="shared" si="6"/>
        <v>-0.90100000000000002</v>
      </c>
      <c r="Q35" s="21">
        <f t="shared" si="7"/>
        <v>0</v>
      </c>
      <c r="R35" s="21"/>
      <c r="S35" s="21"/>
      <c r="T35" s="21"/>
      <c r="V35" s="2">
        <f t="shared" si="8"/>
        <v>-186.45948945615982</v>
      </c>
      <c r="W35" s="2">
        <f t="shared" si="9"/>
        <v>-186.45948945615982</v>
      </c>
      <c r="X35" s="2">
        <f>VLOOKUP(A35,[1]TDSheet!$A:$X,24,0)</f>
        <v>99.849599999999995</v>
      </c>
      <c r="Y35" s="2">
        <f>VLOOKUP(A35,[1]TDSheet!$A:$Y,25,0)</f>
        <v>9.8279999999999994</v>
      </c>
      <c r="Z35" s="2">
        <f>VLOOKUP(A35,[1]TDSheet!$A:$P,16,0)</f>
        <v>0.35</v>
      </c>
      <c r="AB35" s="2">
        <f t="shared" si="10"/>
        <v>0</v>
      </c>
      <c r="AC35" s="2">
        <f t="shared" si="11"/>
        <v>0</v>
      </c>
      <c r="AD35" s="2">
        <f t="shared" si="12"/>
        <v>0</v>
      </c>
      <c r="AE35" s="21"/>
    </row>
    <row r="36" spans="1:31" ht="11.1" customHeight="1" outlineLevel="2" x14ac:dyDescent="0.2">
      <c r="A36" s="7" t="s">
        <v>37</v>
      </c>
      <c r="B36" s="7" t="s">
        <v>9</v>
      </c>
      <c r="C36" s="7"/>
      <c r="D36" s="8"/>
      <c r="E36" s="8">
        <v>12.042</v>
      </c>
      <c r="F36" s="8">
        <v>0</v>
      </c>
      <c r="G36" s="8">
        <v>12.042</v>
      </c>
      <c r="H36" s="20">
        <v>0</v>
      </c>
      <c r="I36" s="2" t="e">
        <f>VLOOKUP(A36,[1]TDSheet!$A:$I,9,0)</f>
        <v>#N/A</v>
      </c>
      <c r="J36" s="2">
        <f>VLOOKUP(A36,[2]Донецк!$A:$B,2,0)</f>
        <v>4.5</v>
      </c>
      <c r="K36" s="2">
        <f t="shared" si="5"/>
        <v>-4.5</v>
      </c>
      <c r="L36" s="2">
        <f t="shared" si="4"/>
        <v>0</v>
      </c>
      <c r="P36" s="2">
        <f t="shared" si="6"/>
        <v>0</v>
      </c>
      <c r="Q36" s="21">
        <f t="shared" si="7"/>
        <v>0</v>
      </c>
      <c r="R36" s="21"/>
      <c r="S36" s="21"/>
      <c r="T36" s="21"/>
      <c r="V36" s="2" t="e">
        <f t="shared" si="8"/>
        <v>#DIV/0!</v>
      </c>
      <c r="W36" s="2" t="e">
        <f t="shared" si="9"/>
        <v>#DIV/0!</v>
      </c>
      <c r="X36" s="2">
        <v>0</v>
      </c>
      <c r="Y36" s="2">
        <v>0</v>
      </c>
      <c r="Z36" s="2">
        <v>0</v>
      </c>
      <c r="AB36" s="2">
        <f t="shared" si="10"/>
        <v>0</v>
      </c>
      <c r="AC36" s="2">
        <f t="shared" si="11"/>
        <v>0</v>
      </c>
      <c r="AD36" s="2">
        <f t="shared" si="12"/>
        <v>0</v>
      </c>
      <c r="AE36" s="21"/>
    </row>
    <row r="37" spans="1:31" ht="11.1" customHeight="1" outlineLevel="2" x14ac:dyDescent="0.2">
      <c r="A37" s="7" t="s">
        <v>38</v>
      </c>
      <c r="B37" s="7" t="s">
        <v>9</v>
      </c>
      <c r="C37" s="7"/>
      <c r="D37" s="8">
        <v>5957.741</v>
      </c>
      <c r="E37" s="8">
        <v>3586.721</v>
      </c>
      <c r="F37" s="8">
        <v>4678.1139999999996</v>
      </c>
      <c r="G37" s="8">
        <v>4450.8130000000001</v>
      </c>
      <c r="H37" s="20">
        <f>VLOOKUP(A37,[1]TDSheet!$A:$H,8,0)</f>
        <v>1</v>
      </c>
      <c r="I37" s="2">
        <f>VLOOKUP(A37,[1]TDSheet!$A:$I,9,0)</f>
        <v>60</v>
      </c>
      <c r="J37" s="2">
        <f>VLOOKUP(A37,[2]Донецк!$A:$B,2,0)</f>
        <v>4610.6350000000002</v>
      </c>
      <c r="K37" s="2">
        <f t="shared" si="5"/>
        <v>67.47899999999936</v>
      </c>
      <c r="L37" s="2">
        <f t="shared" si="4"/>
        <v>4678.1139999999996</v>
      </c>
      <c r="O37" s="2">
        <v>771.58399999999995</v>
      </c>
      <c r="P37" s="2">
        <f t="shared" si="6"/>
        <v>935.62279999999987</v>
      </c>
      <c r="Q37" s="21">
        <f t="shared" si="7"/>
        <v>1450</v>
      </c>
      <c r="R37" s="21">
        <v>3000</v>
      </c>
      <c r="S37" s="21">
        <v>2500</v>
      </c>
      <c r="T37" s="21"/>
      <c r="V37" s="2">
        <f t="shared" si="8"/>
        <v>13.009940544415979</v>
      </c>
      <c r="W37" s="2">
        <f t="shared" si="9"/>
        <v>5.5817333651980272</v>
      </c>
      <c r="X37" s="2">
        <f>VLOOKUP(A37,[1]TDSheet!$A:$X,24,0)</f>
        <v>940.0856</v>
      </c>
      <c r="Y37" s="2">
        <f>VLOOKUP(A37,[1]TDSheet!$A:$Y,25,0)</f>
        <v>953.68920000000003</v>
      </c>
      <c r="Z37" s="2">
        <f>VLOOKUP(A37,[1]TDSheet!$A:$P,16,0)</f>
        <v>839.01880000000006</v>
      </c>
      <c r="AB37" s="2">
        <f t="shared" si="10"/>
        <v>1450</v>
      </c>
      <c r="AC37" s="2">
        <f t="shared" si="11"/>
        <v>3000</v>
      </c>
      <c r="AD37" s="2">
        <f t="shared" si="12"/>
        <v>2500</v>
      </c>
      <c r="AE37" s="21">
        <v>6950</v>
      </c>
    </row>
    <row r="38" spans="1:31" ht="11.1" customHeight="1" outlineLevel="2" x14ac:dyDescent="0.2">
      <c r="A38" s="7" t="s">
        <v>39</v>
      </c>
      <c r="B38" s="7" t="s">
        <v>9</v>
      </c>
      <c r="C38" s="7"/>
      <c r="D38" s="8"/>
      <c r="E38" s="8">
        <v>259.40699999999998</v>
      </c>
      <c r="F38" s="8">
        <v>0</v>
      </c>
      <c r="G38" s="8">
        <v>259.40699999999998</v>
      </c>
      <c r="H38" s="20">
        <v>0</v>
      </c>
      <c r="I38" s="2" t="e">
        <f>VLOOKUP(A38,[1]TDSheet!$A:$I,9,0)</f>
        <v>#N/A</v>
      </c>
      <c r="J38" s="2">
        <f>VLOOKUP(A38,[2]Донецк!$A:$B,2,0)</f>
        <v>2.6</v>
      </c>
      <c r="K38" s="2">
        <f t="shared" si="5"/>
        <v>-2.6</v>
      </c>
      <c r="L38" s="2">
        <f t="shared" ref="L38:L69" si="13">F38-M38</f>
        <v>0</v>
      </c>
      <c r="P38" s="2">
        <f t="shared" si="6"/>
        <v>0</v>
      </c>
      <c r="Q38" s="21">
        <f t="shared" si="7"/>
        <v>0</v>
      </c>
      <c r="R38" s="21"/>
      <c r="S38" s="21"/>
      <c r="T38" s="21"/>
      <c r="V38" s="2" t="e">
        <f t="shared" si="8"/>
        <v>#DIV/0!</v>
      </c>
      <c r="W38" s="2" t="e">
        <f t="shared" si="9"/>
        <v>#DIV/0!</v>
      </c>
      <c r="X38" s="2">
        <v>0</v>
      </c>
      <c r="Y38" s="2">
        <v>0</v>
      </c>
      <c r="Z38" s="2">
        <v>0</v>
      </c>
      <c r="AB38" s="2">
        <f t="shared" si="10"/>
        <v>0</v>
      </c>
      <c r="AC38" s="2">
        <f t="shared" si="11"/>
        <v>0</v>
      </c>
      <c r="AD38" s="2">
        <f t="shared" si="12"/>
        <v>0</v>
      </c>
      <c r="AE38" s="21"/>
    </row>
    <row r="39" spans="1:31" ht="11.1" customHeight="1" outlineLevel="2" x14ac:dyDescent="0.2">
      <c r="A39" s="7" t="s">
        <v>40</v>
      </c>
      <c r="B39" s="7" t="s">
        <v>9</v>
      </c>
      <c r="C39" s="23" t="str">
        <f>VLOOKUP(A39,[1]TDSheet!$A:$C,3,0)</f>
        <v>Нояб</v>
      </c>
      <c r="D39" s="8">
        <v>188.72</v>
      </c>
      <c r="E39" s="8">
        <v>26.31</v>
      </c>
      <c r="F39" s="8">
        <v>196.22399999999999</v>
      </c>
      <c r="G39" s="8">
        <v>-0.496</v>
      </c>
      <c r="H39" s="20">
        <f>VLOOKUP(A39,[1]TDSheet!$A:$H,8,0)</f>
        <v>1</v>
      </c>
      <c r="I39" s="2">
        <f>VLOOKUP(A39,[1]TDSheet!$A:$I,9,0)</f>
        <v>50</v>
      </c>
      <c r="J39" s="2">
        <f>VLOOKUP(A39,[2]Донецк!$A:$B,2,0)</f>
        <v>208.3</v>
      </c>
      <c r="K39" s="2">
        <f t="shared" si="5"/>
        <v>-12.076000000000022</v>
      </c>
      <c r="L39" s="2">
        <f t="shared" si="13"/>
        <v>196.22399999999999</v>
      </c>
      <c r="O39" s="2">
        <v>73.69</v>
      </c>
      <c r="P39" s="2">
        <f t="shared" si="6"/>
        <v>39.244799999999998</v>
      </c>
      <c r="Q39" s="21">
        <f t="shared" si="7"/>
        <v>170</v>
      </c>
      <c r="R39" s="21">
        <v>150</v>
      </c>
      <c r="S39" s="21"/>
      <c r="T39" s="21"/>
      <c r="V39" s="2">
        <f t="shared" si="8"/>
        <v>10.019008887801697</v>
      </c>
      <c r="W39" s="2">
        <f t="shared" si="9"/>
        <v>1.8650623776908024</v>
      </c>
      <c r="X39" s="2">
        <f>VLOOKUP(A39,[1]TDSheet!$A:$X,24,0)</f>
        <v>8.4638000000000009</v>
      </c>
      <c r="Y39" s="2">
        <f>VLOOKUP(A39,[1]TDSheet!$A:$Y,25,0)</f>
        <v>38.272000000000006</v>
      </c>
      <c r="Z39" s="2">
        <f>VLOOKUP(A39,[1]TDSheet!$A:$P,16,0)</f>
        <v>4.9109999999999996</v>
      </c>
      <c r="AB39" s="2">
        <f t="shared" si="10"/>
        <v>170</v>
      </c>
      <c r="AC39" s="2">
        <f t="shared" si="11"/>
        <v>150</v>
      </c>
      <c r="AD39" s="2">
        <f t="shared" si="12"/>
        <v>0</v>
      </c>
      <c r="AE39" s="21">
        <v>320</v>
      </c>
    </row>
    <row r="40" spans="1:31" ht="11.1" customHeight="1" outlineLevel="2" x14ac:dyDescent="0.2">
      <c r="A40" s="7" t="s">
        <v>41</v>
      </c>
      <c r="B40" s="7" t="s">
        <v>9</v>
      </c>
      <c r="C40" s="23" t="str">
        <f>VLOOKUP(A40,[1]TDSheet!$A:$C,3,0)</f>
        <v>Нояб</v>
      </c>
      <c r="D40" s="8">
        <v>1205.299</v>
      </c>
      <c r="E40" s="8">
        <v>37.075000000000003</v>
      </c>
      <c r="F40" s="24">
        <f>776.112+F106</f>
        <v>1037.2049999999999</v>
      </c>
      <c r="G40" s="24">
        <f>297.19+G106</f>
        <v>36.09699999999998</v>
      </c>
      <c r="H40" s="20">
        <f>VLOOKUP(A40,[1]TDSheet!$A:$H,8,0)</f>
        <v>1</v>
      </c>
      <c r="I40" s="2">
        <f>VLOOKUP(A40,[1]TDSheet!$A:$I,9,0)</f>
        <v>55</v>
      </c>
      <c r="J40" s="2">
        <f>VLOOKUP(A40,[2]Донецк!$A:$B,2,0)</f>
        <v>904.5</v>
      </c>
      <c r="K40" s="2">
        <f t="shared" si="5"/>
        <v>132.70499999999993</v>
      </c>
      <c r="L40" s="2">
        <f t="shared" si="13"/>
        <v>1037.2049999999999</v>
      </c>
      <c r="O40" s="2">
        <v>54.924999999999997</v>
      </c>
      <c r="P40" s="2">
        <f t="shared" si="6"/>
        <v>207.44099999999997</v>
      </c>
      <c r="Q40" s="21">
        <f t="shared" si="7"/>
        <v>770</v>
      </c>
      <c r="R40" s="21">
        <v>800</v>
      </c>
      <c r="S40" s="21"/>
      <c r="T40" s="21"/>
      <c r="V40" s="2">
        <f t="shared" si="8"/>
        <v>8.0072020478111856</v>
      </c>
      <c r="W40" s="2">
        <f t="shared" si="9"/>
        <v>0.43878500392882791</v>
      </c>
      <c r="X40" s="2">
        <f>VLOOKUP(A40,[1]TDSheet!$A:$X,24,0)</f>
        <v>50.197800000000001</v>
      </c>
      <c r="Y40" s="2">
        <f>VLOOKUP(A40,[1]TDSheet!$A:$Y,25,0)</f>
        <v>159.03579999999999</v>
      </c>
      <c r="Z40" s="2">
        <f>VLOOKUP(A40,[1]TDSheet!$A:$P,16,0)</f>
        <v>81.4422</v>
      </c>
      <c r="AB40" s="2">
        <f t="shared" si="10"/>
        <v>770</v>
      </c>
      <c r="AC40" s="2">
        <f t="shared" si="11"/>
        <v>800</v>
      </c>
      <c r="AD40" s="2">
        <f t="shared" si="12"/>
        <v>0</v>
      </c>
      <c r="AE40" s="21">
        <v>1570</v>
      </c>
    </row>
    <row r="41" spans="1:31" ht="11.1" customHeight="1" outlineLevel="2" x14ac:dyDescent="0.2">
      <c r="A41" s="7" t="s">
        <v>42</v>
      </c>
      <c r="B41" s="7" t="s">
        <v>9</v>
      </c>
      <c r="C41" s="7"/>
      <c r="D41" s="8">
        <v>4019.011</v>
      </c>
      <c r="E41" s="8">
        <v>3552.93</v>
      </c>
      <c r="F41" s="8">
        <v>3491.4189999999999</v>
      </c>
      <c r="G41" s="8">
        <v>3783.61</v>
      </c>
      <c r="H41" s="20">
        <f>VLOOKUP(A41,[1]TDSheet!$A:$H,8,0)</f>
        <v>1</v>
      </c>
      <c r="I41" s="2">
        <f>VLOOKUP(A41,[1]TDSheet!$A:$I,9,0)</f>
        <v>60</v>
      </c>
      <c r="J41" s="2">
        <f>VLOOKUP(A41,[2]Донецк!$A:$B,2,0)</f>
        <v>3294.35</v>
      </c>
      <c r="K41" s="2">
        <f t="shared" si="5"/>
        <v>197.06899999999996</v>
      </c>
      <c r="L41" s="2">
        <f t="shared" si="13"/>
        <v>3491.4189999999999</v>
      </c>
      <c r="O41" s="2">
        <v>352.94499999999999</v>
      </c>
      <c r="P41" s="2">
        <f t="shared" si="6"/>
        <v>698.28379999999993</v>
      </c>
      <c r="Q41" s="21">
        <f t="shared" si="7"/>
        <v>950</v>
      </c>
      <c r="R41" s="21">
        <v>2000</v>
      </c>
      <c r="S41" s="21">
        <v>2000</v>
      </c>
      <c r="T41" s="21"/>
      <c r="V41" s="2">
        <f t="shared" si="8"/>
        <v>13.012696270484868</v>
      </c>
      <c r="W41" s="2">
        <f t="shared" si="9"/>
        <v>5.9238879664686488</v>
      </c>
      <c r="X41" s="2">
        <f>VLOOKUP(A41,[1]TDSheet!$A:$X,24,0)</f>
        <v>536.35119999999995</v>
      </c>
      <c r="Y41" s="2">
        <f>VLOOKUP(A41,[1]TDSheet!$A:$Y,25,0)</f>
        <v>604.88519999999994</v>
      </c>
      <c r="Z41" s="2">
        <f>VLOOKUP(A41,[1]TDSheet!$A:$P,16,0)</f>
        <v>656.08699999999999</v>
      </c>
      <c r="AB41" s="2">
        <f t="shared" si="10"/>
        <v>950</v>
      </c>
      <c r="AC41" s="2">
        <f t="shared" si="11"/>
        <v>2000</v>
      </c>
      <c r="AD41" s="2">
        <f t="shared" si="12"/>
        <v>2000</v>
      </c>
      <c r="AE41" s="21">
        <v>4950</v>
      </c>
    </row>
    <row r="42" spans="1:31" ht="11.1" customHeight="1" outlineLevel="2" x14ac:dyDescent="0.2">
      <c r="A42" s="7" t="s">
        <v>43</v>
      </c>
      <c r="B42" s="7" t="s">
        <v>9</v>
      </c>
      <c r="C42" s="7"/>
      <c r="D42" s="8"/>
      <c r="E42" s="8">
        <v>11.56</v>
      </c>
      <c r="F42" s="8">
        <v>0</v>
      </c>
      <c r="G42" s="8">
        <v>11.56</v>
      </c>
      <c r="H42" s="20">
        <v>0</v>
      </c>
      <c r="I42" s="2" t="e">
        <f>VLOOKUP(A42,[1]TDSheet!$A:$I,9,0)</f>
        <v>#N/A</v>
      </c>
      <c r="J42" s="2">
        <f>VLOOKUP(A42,[2]Донецк!$A:$B,2,0)</f>
        <v>3.9</v>
      </c>
      <c r="K42" s="2">
        <f t="shared" si="5"/>
        <v>-3.9</v>
      </c>
      <c r="L42" s="2">
        <f t="shared" si="13"/>
        <v>0</v>
      </c>
      <c r="P42" s="2">
        <f t="shared" si="6"/>
        <v>0</v>
      </c>
      <c r="Q42" s="21">
        <f t="shared" si="7"/>
        <v>0</v>
      </c>
      <c r="R42" s="21"/>
      <c r="S42" s="21"/>
      <c r="T42" s="21"/>
      <c r="V42" s="2" t="e">
        <f t="shared" si="8"/>
        <v>#DIV/0!</v>
      </c>
      <c r="W42" s="2" t="e">
        <f t="shared" si="9"/>
        <v>#DIV/0!</v>
      </c>
      <c r="X42" s="2">
        <v>0</v>
      </c>
      <c r="Y42" s="2">
        <v>0</v>
      </c>
      <c r="Z42" s="2">
        <v>0</v>
      </c>
      <c r="AB42" s="2">
        <f t="shared" si="10"/>
        <v>0</v>
      </c>
      <c r="AC42" s="2">
        <f t="shared" si="11"/>
        <v>0</v>
      </c>
      <c r="AD42" s="2">
        <f t="shared" si="12"/>
        <v>0</v>
      </c>
      <c r="AE42" s="21"/>
    </row>
    <row r="43" spans="1:31" ht="11.1" customHeight="1" outlineLevel="2" x14ac:dyDescent="0.2">
      <c r="A43" s="7" t="s">
        <v>44</v>
      </c>
      <c r="B43" s="7" t="s">
        <v>9</v>
      </c>
      <c r="C43" s="7"/>
      <c r="D43" s="8">
        <v>255.202</v>
      </c>
      <c r="E43" s="8">
        <v>2517.8449999999998</v>
      </c>
      <c r="F43" s="8">
        <v>1452.453</v>
      </c>
      <c r="G43" s="8">
        <v>1151.1220000000001</v>
      </c>
      <c r="H43" s="20">
        <f>VLOOKUP(A43,[1]TDSheet!$A:$H,8,0)</f>
        <v>1</v>
      </c>
      <c r="I43" s="2">
        <f>VLOOKUP(A43,[1]TDSheet!$A:$I,9,0)</f>
        <v>60</v>
      </c>
      <c r="J43" s="2">
        <f>VLOOKUP(A43,[2]Донецк!$A:$B,2,0)</f>
        <v>1697.5</v>
      </c>
      <c r="K43" s="2">
        <f t="shared" si="5"/>
        <v>-245.04700000000003</v>
      </c>
      <c r="L43" s="2">
        <f t="shared" si="13"/>
        <v>1452.453</v>
      </c>
      <c r="O43" s="2">
        <v>1029.2649999999999</v>
      </c>
      <c r="P43" s="2">
        <f t="shared" si="6"/>
        <v>290.49059999999997</v>
      </c>
      <c r="Q43" s="21">
        <f t="shared" si="7"/>
        <v>400</v>
      </c>
      <c r="R43" s="21">
        <v>800</v>
      </c>
      <c r="S43" s="21">
        <v>400</v>
      </c>
      <c r="T43" s="21"/>
      <c r="V43" s="2">
        <f t="shared" si="8"/>
        <v>13.013801479290553</v>
      </c>
      <c r="W43" s="2">
        <f t="shared" si="9"/>
        <v>7.5058779871018197</v>
      </c>
      <c r="X43" s="2">
        <f>VLOOKUP(A43,[1]TDSheet!$A:$X,24,0)</f>
        <v>271.90639999999996</v>
      </c>
      <c r="Y43" s="2">
        <f>VLOOKUP(A43,[1]TDSheet!$A:$Y,25,0)</f>
        <v>266.85019999999997</v>
      </c>
      <c r="Z43" s="2">
        <f>VLOOKUP(A43,[1]TDSheet!$A:$P,16,0)</f>
        <v>307.05020000000002</v>
      </c>
      <c r="AB43" s="2">
        <f t="shared" si="10"/>
        <v>400</v>
      </c>
      <c r="AC43" s="2">
        <f t="shared" si="11"/>
        <v>800</v>
      </c>
      <c r="AD43" s="2">
        <f t="shared" si="12"/>
        <v>400</v>
      </c>
      <c r="AE43" s="21">
        <v>1600</v>
      </c>
    </row>
    <row r="44" spans="1:31" ht="11.1" customHeight="1" outlineLevel="2" x14ac:dyDescent="0.2">
      <c r="A44" s="7" t="s">
        <v>45</v>
      </c>
      <c r="B44" s="7" t="s">
        <v>9</v>
      </c>
      <c r="C44" s="23" t="str">
        <f>VLOOKUP(A44,[1]TDSheet!$A:$C,3,0)</f>
        <v>Нояб</v>
      </c>
      <c r="D44" s="8">
        <v>186.84299999999999</v>
      </c>
      <c r="E44" s="8">
        <v>79.168000000000006</v>
      </c>
      <c r="F44" s="8">
        <v>241.50399999999999</v>
      </c>
      <c r="G44" s="8">
        <v>9.7000000000000003E-2</v>
      </c>
      <c r="H44" s="20">
        <f>VLOOKUP(A44,[1]TDSheet!$A:$H,8,0)</f>
        <v>1</v>
      </c>
      <c r="I44" s="2">
        <f>VLOOKUP(A44,[1]TDSheet!$A:$I,9,0)</f>
        <v>60</v>
      </c>
      <c r="J44" s="2">
        <f>VLOOKUP(A44,[2]Донецк!$A:$B,2,0)</f>
        <v>353.95</v>
      </c>
      <c r="K44" s="2">
        <f t="shared" si="5"/>
        <v>-112.446</v>
      </c>
      <c r="L44" s="2">
        <f t="shared" si="13"/>
        <v>241.50399999999999</v>
      </c>
      <c r="O44" s="2">
        <v>99.831999999999994</v>
      </c>
      <c r="P44" s="2">
        <f t="shared" si="6"/>
        <v>48.300799999999995</v>
      </c>
      <c r="Q44" s="21">
        <f t="shared" si="7"/>
        <v>385</v>
      </c>
      <c r="R44" s="21"/>
      <c r="S44" s="21"/>
      <c r="T44" s="21"/>
      <c r="V44" s="2">
        <f t="shared" si="8"/>
        <v>10.039771597985956</v>
      </c>
      <c r="W44" s="2">
        <f t="shared" si="9"/>
        <v>2.0688891281303827</v>
      </c>
      <c r="X44" s="2">
        <f>VLOOKUP(A44,[1]TDSheet!$A:$X,24,0)</f>
        <v>75.080200000000005</v>
      </c>
      <c r="Y44" s="2">
        <f>VLOOKUP(A44,[1]TDSheet!$A:$Y,25,0)</f>
        <v>68.301000000000002</v>
      </c>
      <c r="Z44" s="2">
        <f>VLOOKUP(A44,[1]TDSheet!$A:$P,16,0)</f>
        <v>18.855399999999999</v>
      </c>
      <c r="AB44" s="2">
        <f t="shared" si="10"/>
        <v>385</v>
      </c>
      <c r="AC44" s="2">
        <f t="shared" si="11"/>
        <v>0</v>
      </c>
      <c r="AD44" s="2">
        <f t="shared" si="12"/>
        <v>0</v>
      </c>
      <c r="AE44" s="21">
        <v>385</v>
      </c>
    </row>
    <row r="45" spans="1:31" ht="11.1" customHeight="1" outlineLevel="2" x14ac:dyDescent="0.2">
      <c r="A45" s="7" t="s">
        <v>46</v>
      </c>
      <c r="B45" s="7" t="s">
        <v>9</v>
      </c>
      <c r="C45" s="7"/>
      <c r="D45" s="8"/>
      <c r="E45" s="8">
        <v>10.765000000000001</v>
      </c>
      <c r="F45" s="8">
        <v>1.37</v>
      </c>
      <c r="G45" s="8">
        <v>9.3949999999999996</v>
      </c>
      <c r="H45" s="20">
        <v>0</v>
      </c>
      <c r="I45" s="2" t="e">
        <f>VLOOKUP(A45,[1]TDSheet!$A:$I,9,0)</f>
        <v>#N/A</v>
      </c>
      <c r="J45" s="2">
        <f>VLOOKUP(A45,[2]Донецк!$A:$B,2,0)</f>
        <v>2.6</v>
      </c>
      <c r="K45" s="2">
        <f t="shared" si="5"/>
        <v>-1.23</v>
      </c>
      <c r="L45" s="2">
        <f t="shared" si="13"/>
        <v>1.37</v>
      </c>
      <c r="P45" s="2">
        <f t="shared" si="6"/>
        <v>0.27400000000000002</v>
      </c>
      <c r="Q45" s="21">
        <f t="shared" si="7"/>
        <v>0</v>
      </c>
      <c r="R45" s="21"/>
      <c r="S45" s="21"/>
      <c r="T45" s="21"/>
      <c r="V45" s="2">
        <f t="shared" si="8"/>
        <v>34.288321167883204</v>
      </c>
      <c r="W45" s="2">
        <f t="shared" si="9"/>
        <v>34.288321167883204</v>
      </c>
      <c r="X45" s="2">
        <v>0</v>
      </c>
      <c r="Y45" s="2">
        <v>0</v>
      </c>
      <c r="Z45" s="2">
        <v>0</v>
      </c>
      <c r="AB45" s="2">
        <f t="shared" si="10"/>
        <v>0</v>
      </c>
      <c r="AC45" s="2">
        <f t="shared" si="11"/>
        <v>0</v>
      </c>
      <c r="AD45" s="2">
        <f t="shared" si="12"/>
        <v>0</v>
      </c>
      <c r="AE45" s="21"/>
    </row>
    <row r="46" spans="1:31" ht="11.1" customHeight="1" outlineLevel="2" x14ac:dyDescent="0.2">
      <c r="A46" s="7" t="s">
        <v>47</v>
      </c>
      <c r="B46" s="7" t="s">
        <v>9</v>
      </c>
      <c r="C46" s="23" t="str">
        <f>VLOOKUP(A46,[1]TDSheet!$A:$C,3,0)</f>
        <v>Нояб</v>
      </c>
      <c r="D46" s="8">
        <v>555.005</v>
      </c>
      <c r="E46" s="8">
        <v>72.704999999999998</v>
      </c>
      <c r="F46" s="8">
        <v>568.49599999999998</v>
      </c>
      <c r="G46" s="8">
        <v>-0.17499999999999999</v>
      </c>
      <c r="H46" s="20">
        <f>VLOOKUP(A46,[1]TDSheet!$A:$H,8,0)</f>
        <v>1</v>
      </c>
      <c r="I46" s="2">
        <f>VLOOKUP(A46,[1]TDSheet!$A:$I,9,0)</f>
        <v>60</v>
      </c>
      <c r="J46" s="2">
        <f>VLOOKUP(A46,[2]Донецк!$A:$B,2,0)</f>
        <v>545.75</v>
      </c>
      <c r="K46" s="2">
        <f t="shared" si="5"/>
        <v>22.745999999999981</v>
      </c>
      <c r="L46" s="2">
        <f t="shared" si="13"/>
        <v>568.49599999999998</v>
      </c>
      <c r="O46" s="2">
        <v>59.295000000000002</v>
      </c>
      <c r="P46" s="2">
        <f t="shared" si="6"/>
        <v>113.69919999999999</v>
      </c>
      <c r="Q46" s="21">
        <f t="shared" si="7"/>
        <v>265</v>
      </c>
      <c r="R46" s="21">
        <v>400</v>
      </c>
      <c r="S46" s="21">
        <v>300</v>
      </c>
      <c r="T46" s="21"/>
      <c r="V46" s="2">
        <f t="shared" si="8"/>
        <v>9.0072753370296361</v>
      </c>
      <c r="W46" s="2">
        <f t="shared" si="9"/>
        <v>0.51996847823027792</v>
      </c>
      <c r="X46" s="2">
        <f>VLOOKUP(A46,[1]TDSheet!$A:$X,24,0)</f>
        <v>40.595199999999998</v>
      </c>
      <c r="Y46" s="2">
        <f>VLOOKUP(A46,[1]TDSheet!$A:$Y,25,0)</f>
        <v>93.295199999999994</v>
      </c>
      <c r="Z46" s="2">
        <f>VLOOKUP(A46,[1]TDSheet!$A:$P,16,0)</f>
        <v>31.806400000000004</v>
      </c>
      <c r="AB46" s="2">
        <f t="shared" si="10"/>
        <v>265</v>
      </c>
      <c r="AC46" s="2">
        <f t="shared" si="11"/>
        <v>400</v>
      </c>
      <c r="AD46" s="2">
        <f t="shared" si="12"/>
        <v>300</v>
      </c>
      <c r="AE46" s="21">
        <v>965</v>
      </c>
    </row>
    <row r="47" spans="1:31" ht="11.1" customHeight="1" outlineLevel="2" x14ac:dyDescent="0.2">
      <c r="A47" s="7" t="s">
        <v>48</v>
      </c>
      <c r="B47" s="7" t="s">
        <v>9</v>
      </c>
      <c r="C47" s="7"/>
      <c r="D47" s="8">
        <v>24.542999999999999</v>
      </c>
      <c r="E47" s="8">
        <v>14.170999999999999</v>
      </c>
      <c r="F47" s="8">
        <v>23.187000000000001</v>
      </c>
      <c r="G47" s="8">
        <v>11.657</v>
      </c>
      <c r="H47" s="20">
        <f>VLOOKUP(A47,[1]TDSheet!$A:$H,8,0)</f>
        <v>1</v>
      </c>
      <c r="I47" s="2">
        <f>VLOOKUP(A47,[1]TDSheet!$A:$I,9,0)</f>
        <v>180</v>
      </c>
      <c r="J47" s="2">
        <f>VLOOKUP(A47,[2]Донецк!$A:$B,2,0)</f>
        <v>21.98</v>
      </c>
      <c r="K47" s="2">
        <f t="shared" si="5"/>
        <v>1.2070000000000007</v>
      </c>
      <c r="L47" s="2">
        <f t="shared" si="13"/>
        <v>23.187000000000001</v>
      </c>
      <c r="P47" s="2">
        <f t="shared" si="6"/>
        <v>4.6374000000000004</v>
      </c>
      <c r="Q47" s="21">
        <f t="shared" si="7"/>
        <v>40</v>
      </c>
      <c r="R47" s="21"/>
      <c r="S47" s="21"/>
      <c r="T47" s="21"/>
      <c r="V47" s="2">
        <f t="shared" si="8"/>
        <v>11.139215939966359</v>
      </c>
      <c r="W47" s="2">
        <f t="shared" si="9"/>
        <v>2.5136930176391941</v>
      </c>
      <c r="X47" s="2">
        <f>VLOOKUP(A47,[1]TDSheet!$A:$X,24,0)</f>
        <v>2.4175999999999997</v>
      </c>
      <c r="Y47" s="2">
        <f>VLOOKUP(A47,[1]TDSheet!$A:$Y,25,0)</f>
        <v>2.7236000000000002</v>
      </c>
      <c r="Z47" s="2">
        <f>VLOOKUP(A47,[1]TDSheet!$A:$P,16,0)</f>
        <v>2.2746</v>
      </c>
      <c r="AB47" s="2">
        <f t="shared" si="10"/>
        <v>40</v>
      </c>
      <c r="AC47" s="2">
        <f t="shared" si="11"/>
        <v>0</v>
      </c>
      <c r="AD47" s="2">
        <f t="shared" si="12"/>
        <v>0</v>
      </c>
      <c r="AE47" s="21">
        <v>40</v>
      </c>
    </row>
    <row r="48" spans="1:31" ht="11.1" customHeight="1" outlineLevel="2" x14ac:dyDescent="0.2">
      <c r="A48" s="7" t="s">
        <v>49</v>
      </c>
      <c r="B48" s="7" t="s">
        <v>9</v>
      </c>
      <c r="C48" s="23" t="str">
        <f>VLOOKUP(A48,[1]TDSheet!$A:$C,3,0)</f>
        <v>Нояб</v>
      </c>
      <c r="D48" s="8">
        <v>908.28300000000002</v>
      </c>
      <c r="E48" s="8">
        <v>147.80699999999999</v>
      </c>
      <c r="F48" s="8">
        <v>792.13400000000001</v>
      </c>
      <c r="G48" s="8">
        <v>165.52600000000001</v>
      </c>
      <c r="H48" s="20">
        <f>VLOOKUP(A48,[1]TDSheet!$A:$H,8,0)</f>
        <v>1</v>
      </c>
      <c r="I48" s="2">
        <f>VLOOKUP(A48,[1]TDSheet!$A:$I,9,0)</f>
        <v>60</v>
      </c>
      <c r="J48" s="2">
        <f>VLOOKUP(A48,[2]Донецк!$A:$B,2,0)</f>
        <v>738.48</v>
      </c>
      <c r="K48" s="2">
        <f t="shared" si="5"/>
        <v>53.653999999999996</v>
      </c>
      <c r="L48" s="2">
        <f t="shared" si="13"/>
        <v>792.13400000000001</v>
      </c>
      <c r="O48" s="2">
        <v>114.15100000000001</v>
      </c>
      <c r="P48" s="2">
        <f t="shared" si="6"/>
        <v>158.42680000000001</v>
      </c>
      <c r="Q48" s="21">
        <f t="shared" si="7"/>
        <v>305</v>
      </c>
      <c r="R48" s="21">
        <v>500</v>
      </c>
      <c r="S48" s="21">
        <v>500</v>
      </c>
      <c r="T48" s="21"/>
      <c r="V48" s="2">
        <f t="shared" si="8"/>
        <v>10.002581633915474</v>
      </c>
      <c r="W48" s="2">
        <f t="shared" si="9"/>
        <v>1.7653389451784673</v>
      </c>
      <c r="X48" s="2">
        <f>VLOOKUP(A48,[1]TDSheet!$A:$X,24,0)</f>
        <v>80.941000000000003</v>
      </c>
      <c r="Y48" s="2">
        <f>VLOOKUP(A48,[1]TDSheet!$A:$Y,25,0)</f>
        <v>137.1832</v>
      </c>
      <c r="Z48" s="2">
        <f>VLOOKUP(A48,[1]TDSheet!$A:$P,16,0)</f>
        <v>89.116</v>
      </c>
      <c r="AB48" s="2">
        <f t="shared" si="10"/>
        <v>305</v>
      </c>
      <c r="AC48" s="2">
        <f t="shared" si="11"/>
        <v>500</v>
      </c>
      <c r="AD48" s="2">
        <f t="shared" si="12"/>
        <v>500</v>
      </c>
      <c r="AE48" s="21">
        <v>1305</v>
      </c>
    </row>
    <row r="49" spans="1:31" ht="11.1" customHeight="1" outlineLevel="2" x14ac:dyDescent="0.2">
      <c r="A49" s="7" t="s">
        <v>50</v>
      </c>
      <c r="B49" s="7" t="s">
        <v>9</v>
      </c>
      <c r="C49" s="7"/>
      <c r="D49" s="8">
        <v>87.15</v>
      </c>
      <c r="E49" s="8"/>
      <c r="F49" s="8">
        <v>71.251999999999995</v>
      </c>
      <c r="G49" s="8">
        <v>0.55000000000000004</v>
      </c>
      <c r="H49" s="20">
        <f>VLOOKUP(A49,[1]TDSheet!$A:$H,8,0)</f>
        <v>1</v>
      </c>
      <c r="I49" s="2">
        <f>VLOOKUP(A49,[1]TDSheet!$A:$I,9,0)</f>
        <v>35</v>
      </c>
      <c r="J49" s="2">
        <f>VLOOKUP(A49,[2]Донецк!$A:$B,2,0)</f>
        <v>78.7</v>
      </c>
      <c r="K49" s="2">
        <f t="shared" si="5"/>
        <v>-7.4480000000000075</v>
      </c>
      <c r="L49" s="2">
        <f t="shared" si="13"/>
        <v>71.251999999999995</v>
      </c>
      <c r="O49" s="2">
        <v>91</v>
      </c>
      <c r="P49" s="2">
        <f t="shared" si="6"/>
        <v>14.250399999999999</v>
      </c>
      <c r="Q49" s="21">
        <f t="shared" si="7"/>
        <v>95</v>
      </c>
      <c r="R49" s="21"/>
      <c r="S49" s="21"/>
      <c r="T49" s="21"/>
      <c r="V49" s="2">
        <f t="shared" si="8"/>
        <v>13.090860607421547</v>
      </c>
      <c r="W49" s="2">
        <f t="shared" si="9"/>
        <v>6.4243810700050528</v>
      </c>
      <c r="X49" s="2">
        <f>VLOOKUP(A49,[1]TDSheet!$A:$X,24,0)</f>
        <v>19.039400000000001</v>
      </c>
      <c r="Y49" s="2">
        <f>VLOOKUP(A49,[1]TDSheet!$A:$Y,25,0)</f>
        <v>12.849600000000001</v>
      </c>
      <c r="Z49" s="2">
        <f>VLOOKUP(A49,[1]TDSheet!$A:$P,16,0)</f>
        <v>10.4346</v>
      </c>
      <c r="AB49" s="2">
        <f t="shared" si="10"/>
        <v>95</v>
      </c>
      <c r="AC49" s="2">
        <f t="shared" si="11"/>
        <v>0</v>
      </c>
      <c r="AD49" s="2">
        <f t="shared" si="12"/>
        <v>0</v>
      </c>
      <c r="AE49" s="21">
        <v>95</v>
      </c>
    </row>
    <row r="50" spans="1:31" ht="11.1" customHeight="1" outlineLevel="2" x14ac:dyDescent="0.2">
      <c r="A50" s="7" t="s">
        <v>51</v>
      </c>
      <c r="B50" s="7" t="s">
        <v>9</v>
      </c>
      <c r="C50" s="7"/>
      <c r="D50" s="8">
        <v>257.02699999999999</v>
      </c>
      <c r="E50" s="8">
        <v>88.997</v>
      </c>
      <c r="F50" s="8">
        <v>196.16900000000001</v>
      </c>
      <c r="G50" s="8">
        <v>131.166</v>
      </c>
      <c r="H50" s="20">
        <f>VLOOKUP(A50,[1]TDSheet!$A:$H,8,0)</f>
        <v>1</v>
      </c>
      <c r="I50" s="2">
        <f>VLOOKUP(A50,[1]TDSheet!$A:$I,9,0)</f>
        <v>30</v>
      </c>
      <c r="J50" s="2">
        <f>VLOOKUP(A50,[2]Донецк!$A:$B,2,0)</f>
        <v>201.89599999999999</v>
      </c>
      <c r="K50" s="2">
        <f t="shared" si="5"/>
        <v>-5.7269999999999754</v>
      </c>
      <c r="L50" s="2">
        <f t="shared" si="13"/>
        <v>103.97300000000001</v>
      </c>
      <c r="M50" s="2">
        <f>VLOOKUP(A50,[3]TDSheet!$A:$F,6,0)</f>
        <v>92.195999999999998</v>
      </c>
      <c r="P50" s="2">
        <f t="shared" si="6"/>
        <v>20.794600000000003</v>
      </c>
      <c r="Q50" s="21">
        <f t="shared" si="7"/>
        <v>140</v>
      </c>
      <c r="R50" s="21"/>
      <c r="S50" s="21"/>
      <c r="T50" s="21"/>
      <c r="V50" s="2">
        <f t="shared" si="8"/>
        <v>13.040212362824962</v>
      </c>
      <c r="W50" s="2">
        <f t="shared" si="9"/>
        <v>6.3076952670404811</v>
      </c>
      <c r="X50" s="2">
        <f>VLOOKUP(A50,[1]TDSheet!$A:$X,24,0)</f>
        <v>15.647799999999995</v>
      </c>
      <c r="Y50" s="2">
        <f>VLOOKUP(A50,[1]TDSheet!$A:$Y,25,0)</f>
        <v>19.297800000000006</v>
      </c>
      <c r="Z50" s="2">
        <f>VLOOKUP(A50,[1]TDSheet!$A:$P,16,0)</f>
        <v>19.259000000000004</v>
      </c>
      <c r="AB50" s="2">
        <f t="shared" si="10"/>
        <v>140</v>
      </c>
      <c r="AC50" s="2">
        <f t="shared" si="11"/>
        <v>0</v>
      </c>
      <c r="AD50" s="2">
        <f t="shared" si="12"/>
        <v>0</v>
      </c>
      <c r="AE50" s="21">
        <v>140</v>
      </c>
    </row>
    <row r="51" spans="1:31" ht="11.1" customHeight="1" outlineLevel="2" x14ac:dyDescent="0.2">
      <c r="A51" s="7" t="s">
        <v>52</v>
      </c>
      <c r="B51" s="7" t="s">
        <v>9</v>
      </c>
      <c r="C51" s="7"/>
      <c r="D51" s="8">
        <v>461.64100000000002</v>
      </c>
      <c r="E51" s="8">
        <v>292.94499999999999</v>
      </c>
      <c r="F51" s="8">
        <v>447.71</v>
      </c>
      <c r="G51" s="8">
        <v>214.155</v>
      </c>
      <c r="H51" s="20">
        <f>VLOOKUP(A51,[1]TDSheet!$A:$H,8,0)</f>
        <v>1</v>
      </c>
      <c r="I51" s="2">
        <f>VLOOKUP(A51,[1]TDSheet!$A:$I,9,0)</f>
        <v>30</v>
      </c>
      <c r="J51" s="2">
        <f>VLOOKUP(A51,[2]Донецк!$A:$B,2,0)</f>
        <v>466.1</v>
      </c>
      <c r="K51" s="2">
        <f t="shared" si="5"/>
        <v>-18.390000000000043</v>
      </c>
      <c r="L51" s="2">
        <f t="shared" si="13"/>
        <v>447.71</v>
      </c>
      <c r="O51" s="2">
        <v>123</v>
      </c>
      <c r="P51" s="2">
        <f t="shared" si="6"/>
        <v>89.542000000000002</v>
      </c>
      <c r="Q51" s="21">
        <f t="shared" si="7"/>
        <v>190</v>
      </c>
      <c r="R51" s="21">
        <v>350</v>
      </c>
      <c r="S51" s="21">
        <v>200</v>
      </c>
      <c r="T51" s="21"/>
      <c r="V51" s="2">
        <f t="shared" si="8"/>
        <v>12.02960621831096</v>
      </c>
      <c r="W51" s="2">
        <f t="shared" si="9"/>
        <v>3.7653280025016191</v>
      </c>
      <c r="X51" s="2">
        <f>VLOOKUP(A51,[1]TDSheet!$A:$X,24,0)</f>
        <v>63.137999999999998</v>
      </c>
      <c r="Y51" s="2">
        <f>VLOOKUP(A51,[1]TDSheet!$A:$Y,25,0)</f>
        <v>67.121400000000008</v>
      </c>
      <c r="Z51" s="2">
        <f>VLOOKUP(A51,[1]TDSheet!$A:$P,16,0)</f>
        <v>65.919000000000011</v>
      </c>
      <c r="AB51" s="2">
        <f t="shared" si="10"/>
        <v>190</v>
      </c>
      <c r="AC51" s="2">
        <f t="shared" si="11"/>
        <v>350</v>
      </c>
      <c r="AD51" s="2">
        <f t="shared" si="12"/>
        <v>200</v>
      </c>
      <c r="AE51" s="21">
        <v>740</v>
      </c>
    </row>
    <row r="52" spans="1:31" ht="21.95" customHeight="1" outlineLevel="2" x14ac:dyDescent="0.2">
      <c r="A52" s="7" t="s">
        <v>53</v>
      </c>
      <c r="B52" s="7" t="s">
        <v>9</v>
      </c>
      <c r="C52" s="7"/>
      <c r="D52" s="8">
        <v>35.335999999999999</v>
      </c>
      <c r="E52" s="8">
        <v>56.128</v>
      </c>
      <c r="F52" s="8">
        <v>20.39</v>
      </c>
      <c r="G52" s="8">
        <v>67.064999999999998</v>
      </c>
      <c r="H52" s="20">
        <f>VLOOKUP(A52,[1]TDSheet!$A:$H,8,0)</f>
        <v>1</v>
      </c>
      <c r="I52" s="2">
        <f>VLOOKUP(A52,[1]TDSheet!$A:$I,9,0)</f>
        <v>40</v>
      </c>
      <c r="J52" s="2">
        <f>VLOOKUP(A52,[2]Донецк!$A:$B,2,0)</f>
        <v>19.899999999999999</v>
      </c>
      <c r="K52" s="2">
        <f t="shared" si="5"/>
        <v>0.49000000000000199</v>
      </c>
      <c r="L52" s="2">
        <f t="shared" si="13"/>
        <v>20.39</v>
      </c>
      <c r="P52" s="2">
        <f t="shared" si="6"/>
        <v>4.0780000000000003</v>
      </c>
      <c r="Q52" s="21">
        <f t="shared" si="7"/>
        <v>0</v>
      </c>
      <c r="R52" s="21"/>
      <c r="S52" s="21"/>
      <c r="T52" s="21"/>
      <c r="V52" s="2">
        <f t="shared" si="8"/>
        <v>16.445561549779303</v>
      </c>
      <c r="W52" s="2">
        <f t="shared" si="9"/>
        <v>16.445561549779303</v>
      </c>
      <c r="X52" s="2">
        <f>VLOOKUP(A52,[1]TDSheet!$A:$X,24,0)</f>
        <v>1.0875999999999999</v>
      </c>
      <c r="Y52" s="2">
        <f>VLOOKUP(A52,[1]TDSheet!$A:$Y,25,0)</f>
        <v>6.1989999999999998</v>
      </c>
      <c r="Z52" s="2">
        <f>VLOOKUP(A52,[1]TDSheet!$A:$P,16,0)</f>
        <v>2.4333999999999998</v>
      </c>
      <c r="AB52" s="2">
        <f t="shared" si="10"/>
        <v>0</v>
      </c>
      <c r="AC52" s="2">
        <f t="shared" si="11"/>
        <v>0</v>
      </c>
      <c r="AD52" s="2">
        <f t="shared" si="12"/>
        <v>0</v>
      </c>
      <c r="AE52" s="21"/>
    </row>
    <row r="53" spans="1:31" ht="11.1" customHeight="1" outlineLevel="2" x14ac:dyDescent="0.2">
      <c r="A53" s="7" t="s">
        <v>54</v>
      </c>
      <c r="B53" s="7" t="s">
        <v>9</v>
      </c>
      <c r="C53" s="7"/>
      <c r="D53" s="8">
        <v>67.69</v>
      </c>
      <c r="E53" s="8"/>
      <c r="F53" s="8">
        <v>2.7290000000000001</v>
      </c>
      <c r="G53" s="8">
        <v>64.960999999999999</v>
      </c>
      <c r="H53" s="20">
        <f>VLOOKUP(A53,[1]TDSheet!$A:$H,8,0)</f>
        <v>1</v>
      </c>
      <c r="I53" s="2">
        <f>VLOOKUP(A53,[1]TDSheet!$A:$I,9,0)</f>
        <v>40</v>
      </c>
      <c r="J53" s="2">
        <f>VLOOKUP(A53,[2]Донецк!$A:$B,2,0)</f>
        <v>2.6</v>
      </c>
      <c r="K53" s="2">
        <f t="shared" si="5"/>
        <v>0.129</v>
      </c>
      <c r="L53" s="2">
        <f t="shared" si="13"/>
        <v>2.7290000000000001</v>
      </c>
      <c r="P53" s="2">
        <f t="shared" si="6"/>
        <v>0.54580000000000006</v>
      </c>
      <c r="Q53" s="21">
        <f t="shared" si="7"/>
        <v>0</v>
      </c>
      <c r="R53" s="21"/>
      <c r="S53" s="21"/>
      <c r="T53" s="21"/>
      <c r="V53" s="2">
        <f t="shared" si="8"/>
        <v>119.01978746793695</v>
      </c>
      <c r="W53" s="2">
        <f t="shared" si="9"/>
        <v>119.01978746793695</v>
      </c>
      <c r="X53" s="2">
        <f>VLOOKUP(A53,[1]TDSheet!$A:$X,24,0)</f>
        <v>29.430599999999998</v>
      </c>
      <c r="Y53" s="2">
        <f>VLOOKUP(A53,[1]TDSheet!$A:$Y,25,0)</f>
        <v>9.2883999999999993</v>
      </c>
      <c r="Z53" s="2">
        <f>VLOOKUP(A53,[1]TDSheet!$A:$P,16,0)</f>
        <v>0.79720000000000002</v>
      </c>
      <c r="AA53" s="25" t="s">
        <v>137</v>
      </c>
      <c r="AB53" s="2">
        <f t="shared" si="10"/>
        <v>0</v>
      </c>
      <c r="AC53" s="2">
        <f t="shared" si="11"/>
        <v>0</v>
      </c>
      <c r="AD53" s="2">
        <f t="shared" si="12"/>
        <v>0</v>
      </c>
      <c r="AE53" s="21"/>
    </row>
    <row r="54" spans="1:31" ht="11.1" customHeight="1" outlineLevel="2" x14ac:dyDescent="0.2">
      <c r="A54" s="7" t="s">
        <v>55</v>
      </c>
      <c r="B54" s="7" t="s">
        <v>9</v>
      </c>
      <c r="C54" s="7"/>
      <c r="D54" s="8">
        <v>1756.1369999999999</v>
      </c>
      <c r="E54" s="8">
        <v>858.54600000000005</v>
      </c>
      <c r="F54" s="8">
        <v>1121.173</v>
      </c>
      <c r="G54" s="8">
        <v>1206.5840000000001</v>
      </c>
      <c r="H54" s="20">
        <f>VLOOKUP(A54,[1]TDSheet!$A:$H,8,0)</f>
        <v>1</v>
      </c>
      <c r="I54" s="2">
        <f>VLOOKUP(A54,[1]TDSheet!$A:$I,9,0)</f>
        <v>40</v>
      </c>
      <c r="J54" s="2">
        <f>VLOOKUP(A54,[2]Донецк!$A:$B,2,0)</f>
        <v>1084</v>
      </c>
      <c r="K54" s="2">
        <f t="shared" si="5"/>
        <v>37.173000000000002</v>
      </c>
      <c r="L54" s="2">
        <f t="shared" si="13"/>
        <v>1121.173</v>
      </c>
      <c r="O54" s="2">
        <v>29</v>
      </c>
      <c r="P54" s="2">
        <f t="shared" si="6"/>
        <v>224.2346</v>
      </c>
      <c r="Q54" s="21">
        <f t="shared" si="7"/>
        <v>780</v>
      </c>
      <c r="R54" s="21">
        <v>900</v>
      </c>
      <c r="S54" s="21"/>
      <c r="T54" s="21"/>
      <c r="V54" s="2">
        <f t="shared" si="8"/>
        <v>13.002382326367117</v>
      </c>
      <c r="W54" s="2">
        <f t="shared" si="9"/>
        <v>5.51022901907199</v>
      </c>
      <c r="X54" s="2">
        <f>VLOOKUP(A54,[1]TDSheet!$A:$X,24,0)</f>
        <v>122.6846</v>
      </c>
      <c r="Y54" s="2">
        <f>VLOOKUP(A54,[1]TDSheet!$A:$Y,25,0)</f>
        <v>203.99680000000001</v>
      </c>
      <c r="Z54" s="2">
        <f>VLOOKUP(A54,[1]TDSheet!$A:$P,16,0)</f>
        <v>196.30879999999999</v>
      </c>
      <c r="AB54" s="2">
        <f t="shared" si="10"/>
        <v>780</v>
      </c>
      <c r="AC54" s="2">
        <f t="shared" si="11"/>
        <v>900</v>
      </c>
      <c r="AD54" s="2">
        <f t="shared" si="12"/>
        <v>0</v>
      </c>
      <c r="AE54" s="21">
        <v>1680</v>
      </c>
    </row>
    <row r="55" spans="1:31" ht="11.1" customHeight="1" outlineLevel="2" x14ac:dyDescent="0.2">
      <c r="A55" s="7" t="s">
        <v>56</v>
      </c>
      <c r="B55" s="7" t="s">
        <v>9</v>
      </c>
      <c r="C55" s="7"/>
      <c r="D55" s="8">
        <v>68.031000000000006</v>
      </c>
      <c r="E55" s="8"/>
      <c r="F55" s="8">
        <v>8.0730000000000004</v>
      </c>
      <c r="G55" s="8">
        <v>59.957999999999998</v>
      </c>
      <c r="H55" s="20">
        <f>VLOOKUP(A55,[1]TDSheet!$A:$H,8,0)</f>
        <v>1</v>
      </c>
      <c r="I55" s="2">
        <f>VLOOKUP(A55,[1]TDSheet!$A:$I,9,0)</f>
        <v>35</v>
      </c>
      <c r="J55" s="2">
        <f>VLOOKUP(A55,[2]Донецк!$A:$B,2,0)</f>
        <v>7.8</v>
      </c>
      <c r="K55" s="2">
        <f t="shared" si="5"/>
        <v>0.27300000000000058</v>
      </c>
      <c r="L55" s="2">
        <f t="shared" si="13"/>
        <v>8.0730000000000004</v>
      </c>
      <c r="O55" s="2">
        <v>65</v>
      </c>
      <c r="P55" s="2">
        <f t="shared" si="6"/>
        <v>1.6146</v>
      </c>
      <c r="Q55" s="21">
        <f t="shared" si="7"/>
        <v>0</v>
      </c>
      <c r="R55" s="21"/>
      <c r="S55" s="21"/>
      <c r="T55" s="21"/>
      <c r="V55" s="2">
        <f t="shared" si="8"/>
        <v>77.392543044716959</v>
      </c>
      <c r="W55" s="2">
        <f t="shared" si="9"/>
        <v>77.392543044716959</v>
      </c>
      <c r="X55" s="2">
        <f>VLOOKUP(A55,[1]TDSheet!$A:$X,24,0)</f>
        <v>5.8103999999999996</v>
      </c>
      <c r="Y55" s="2">
        <f>VLOOKUP(A55,[1]TDSheet!$A:$Y,25,0)</f>
        <v>0.26500000000000001</v>
      </c>
      <c r="Z55" s="2">
        <f>VLOOKUP(A55,[1]TDSheet!$A:$P,16,0)</f>
        <v>1.5720000000000001</v>
      </c>
      <c r="AA55" s="25" t="s">
        <v>137</v>
      </c>
      <c r="AB55" s="2">
        <f t="shared" si="10"/>
        <v>0</v>
      </c>
      <c r="AC55" s="2">
        <f t="shared" si="11"/>
        <v>0</v>
      </c>
      <c r="AD55" s="2">
        <f t="shared" si="12"/>
        <v>0</v>
      </c>
      <c r="AE55" s="21"/>
    </row>
    <row r="56" spans="1:31" ht="21.95" customHeight="1" outlineLevel="2" x14ac:dyDescent="0.2">
      <c r="A56" s="7" t="s">
        <v>57</v>
      </c>
      <c r="B56" s="7" t="s">
        <v>9</v>
      </c>
      <c r="C56" s="7"/>
      <c r="D56" s="8"/>
      <c r="E56" s="8">
        <v>8.5</v>
      </c>
      <c r="F56" s="8">
        <v>0.70499999999999996</v>
      </c>
      <c r="G56" s="8">
        <v>7.7949999999999999</v>
      </c>
      <c r="H56" s="20">
        <v>0</v>
      </c>
      <c r="I56" s="2" t="e">
        <f>VLOOKUP(A56,[1]TDSheet!$A:$I,9,0)</f>
        <v>#N/A</v>
      </c>
      <c r="J56" s="2">
        <f>VLOOKUP(A56,[2]Донецк!$A:$B,2,0)</f>
        <v>7</v>
      </c>
      <c r="K56" s="2">
        <f t="shared" si="5"/>
        <v>-6.2949999999999999</v>
      </c>
      <c r="L56" s="2">
        <f t="shared" si="13"/>
        <v>0.70499999999999996</v>
      </c>
      <c r="P56" s="2">
        <f t="shared" si="6"/>
        <v>0.14099999999999999</v>
      </c>
      <c r="Q56" s="21">
        <f t="shared" si="7"/>
        <v>0</v>
      </c>
      <c r="R56" s="21"/>
      <c r="S56" s="21"/>
      <c r="T56" s="21"/>
      <c r="V56" s="2">
        <f t="shared" si="8"/>
        <v>55.283687943262414</v>
      </c>
      <c r="W56" s="2">
        <f t="shared" si="9"/>
        <v>55.283687943262414</v>
      </c>
      <c r="X56" s="2">
        <v>0</v>
      </c>
      <c r="Y56" s="2">
        <v>0</v>
      </c>
      <c r="Z56" s="2">
        <v>0</v>
      </c>
      <c r="AB56" s="2">
        <f t="shared" si="10"/>
        <v>0</v>
      </c>
      <c r="AC56" s="2">
        <f t="shared" si="11"/>
        <v>0</v>
      </c>
      <c r="AD56" s="2">
        <f t="shared" si="12"/>
        <v>0</v>
      </c>
      <c r="AE56" s="21"/>
    </row>
    <row r="57" spans="1:31" ht="11.1" customHeight="1" outlineLevel="2" x14ac:dyDescent="0.2">
      <c r="A57" s="7" t="s">
        <v>58</v>
      </c>
      <c r="B57" s="7" t="s">
        <v>9</v>
      </c>
      <c r="C57" s="7"/>
      <c r="D57" s="8">
        <v>14.986000000000001</v>
      </c>
      <c r="E57" s="8">
        <v>162.33699999999999</v>
      </c>
      <c r="F57" s="8">
        <v>49.939</v>
      </c>
      <c r="G57" s="8">
        <v>115.96899999999999</v>
      </c>
      <c r="H57" s="20">
        <f>VLOOKUP(A57,[1]TDSheet!$A:$H,8,0)</f>
        <v>1</v>
      </c>
      <c r="I57" s="2">
        <f>VLOOKUP(A57,[1]TDSheet!$A:$I,9,0)</f>
        <v>45</v>
      </c>
      <c r="J57" s="2">
        <f>VLOOKUP(A57,[2]Донецк!$A:$B,2,0)</f>
        <v>128.9</v>
      </c>
      <c r="K57" s="2">
        <f t="shared" si="5"/>
        <v>-78.961000000000013</v>
      </c>
      <c r="L57" s="2">
        <f t="shared" si="13"/>
        <v>49.939</v>
      </c>
      <c r="O57" s="2">
        <v>58.663000000000011</v>
      </c>
      <c r="P57" s="2">
        <f t="shared" si="6"/>
        <v>9.9878</v>
      </c>
      <c r="Q57" s="21">
        <f t="shared" si="7"/>
        <v>0</v>
      </c>
      <c r="R57" s="21"/>
      <c r="S57" s="21"/>
      <c r="T57" s="21"/>
      <c r="V57" s="2">
        <f t="shared" si="8"/>
        <v>17.48453112797613</v>
      </c>
      <c r="W57" s="2">
        <f t="shared" si="9"/>
        <v>17.48453112797613</v>
      </c>
      <c r="X57" s="2">
        <f>VLOOKUP(A57,[1]TDSheet!$A:$X,24,0)</f>
        <v>5.9722</v>
      </c>
      <c r="Y57" s="2">
        <f>VLOOKUP(A57,[1]TDSheet!$A:$Y,25,0)</f>
        <v>7.2623999999999995</v>
      </c>
      <c r="Z57" s="2">
        <f>VLOOKUP(A57,[1]TDSheet!$A:$P,16,0)</f>
        <v>12.005800000000001</v>
      </c>
      <c r="AB57" s="2">
        <f t="shared" si="10"/>
        <v>0</v>
      </c>
      <c r="AC57" s="2">
        <f t="shared" si="11"/>
        <v>0</v>
      </c>
      <c r="AD57" s="2">
        <f t="shared" si="12"/>
        <v>0</v>
      </c>
      <c r="AE57" s="21"/>
    </row>
    <row r="58" spans="1:31" ht="11.1" customHeight="1" outlineLevel="2" x14ac:dyDescent="0.2">
      <c r="A58" s="7" t="s">
        <v>59</v>
      </c>
      <c r="B58" s="7" t="s">
        <v>9</v>
      </c>
      <c r="C58" s="7"/>
      <c r="D58" s="8">
        <v>106.51300000000001</v>
      </c>
      <c r="E58" s="8">
        <v>17.154</v>
      </c>
      <c r="F58" s="8">
        <v>95.777000000000001</v>
      </c>
      <c r="G58" s="8">
        <v>22.873999999999999</v>
      </c>
      <c r="H58" s="20">
        <f>VLOOKUP(A58,[1]TDSheet!$A:$H,8,0)</f>
        <v>1</v>
      </c>
      <c r="I58" s="2">
        <f>VLOOKUP(A58,[1]TDSheet!$A:$I,9,0)</f>
        <v>45</v>
      </c>
      <c r="J58" s="2">
        <f>VLOOKUP(A58,[2]Донецк!$A:$B,2,0)</f>
        <v>95.2</v>
      </c>
      <c r="K58" s="2">
        <f t="shared" si="5"/>
        <v>0.57699999999999818</v>
      </c>
      <c r="L58" s="2">
        <f t="shared" si="13"/>
        <v>95.777000000000001</v>
      </c>
      <c r="O58" s="2">
        <v>17.846</v>
      </c>
      <c r="P58" s="2">
        <f t="shared" si="6"/>
        <v>19.1554</v>
      </c>
      <c r="Q58" s="21">
        <f t="shared" si="7"/>
        <v>150</v>
      </c>
      <c r="R58" s="21"/>
      <c r="S58" s="21"/>
      <c r="T58" s="21"/>
      <c r="V58" s="2">
        <f t="shared" si="8"/>
        <v>9.9564613633753396</v>
      </c>
      <c r="W58" s="2">
        <f t="shared" si="9"/>
        <v>2.1257713229689799</v>
      </c>
      <c r="X58" s="2">
        <f>VLOOKUP(A58,[1]TDSheet!$A:$X,24,0)</f>
        <v>8.8902000000000001</v>
      </c>
      <c r="Y58" s="2">
        <f>VLOOKUP(A58,[1]TDSheet!$A:$Y,25,0)</f>
        <v>16.988800000000001</v>
      </c>
      <c r="Z58" s="2">
        <f>VLOOKUP(A58,[1]TDSheet!$A:$P,16,0)</f>
        <v>5.7603999999999997</v>
      </c>
      <c r="AB58" s="2">
        <f t="shared" si="10"/>
        <v>150</v>
      </c>
      <c r="AC58" s="2">
        <f t="shared" si="11"/>
        <v>0</v>
      </c>
      <c r="AD58" s="2">
        <f t="shared" si="12"/>
        <v>0</v>
      </c>
      <c r="AE58" s="21">
        <v>150</v>
      </c>
    </row>
    <row r="59" spans="1:31" ht="21.95" customHeight="1" outlineLevel="2" x14ac:dyDescent="0.2">
      <c r="A59" s="7" t="s">
        <v>60</v>
      </c>
      <c r="B59" s="7" t="s">
        <v>23</v>
      </c>
      <c r="C59" s="7"/>
      <c r="D59" s="8">
        <v>183</v>
      </c>
      <c r="E59" s="8"/>
      <c r="F59" s="8">
        <v>131</v>
      </c>
      <c r="G59" s="8">
        <v>42</v>
      </c>
      <c r="H59" s="20">
        <f>VLOOKUP(A59,[1]TDSheet!$A:$H,8,0)</f>
        <v>0.35</v>
      </c>
      <c r="I59" s="2">
        <f>VLOOKUP(A59,[1]TDSheet!$A:$I,9,0)</f>
        <v>40</v>
      </c>
      <c r="J59" s="2">
        <f>VLOOKUP(A59,[2]Донецк!$A:$B,2,0)</f>
        <v>132</v>
      </c>
      <c r="K59" s="2">
        <f t="shared" si="5"/>
        <v>-1</v>
      </c>
      <c r="L59" s="2">
        <f t="shared" si="13"/>
        <v>131</v>
      </c>
      <c r="P59" s="2">
        <f t="shared" si="6"/>
        <v>26.2</v>
      </c>
      <c r="Q59" s="21">
        <f t="shared" si="7"/>
        <v>220</v>
      </c>
      <c r="R59" s="21"/>
      <c r="S59" s="21"/>
      <c r="T59" s="21"/>
      <c r="V59" s="2">
        <f t="shared" si="8"/>
        <v>10</v>
      </c>
      <c r="W59" s="2">
        <f t="shared" si="9"/>
        <v>1.6030534351145038</v>
      </c>
      <c r="X59" s="2">
        <f>VLOOKUP(A59,[1]TDSheet!$A:$X,24,0)</f>
        <v>8.8000000000000007</v>
      </c>
      <c r="Y59" s="2">
        <f>VLOOKUP(A59,[1]TDSheet!$A:$Y,25,0)</f>
        <v>22.8</v>
      </c>
      <c r="Z59" s="2">
        <f>VLOOKUP(A59,[1]TDSheet!$A:$P,16,0)</f>
        <v>4.5999999999999996</v>
      </c>
      <c r="AB59" s="2">
        <f t="shared" si="10"/>
        <v>77</v>
      </c>
      <c r="AC59" s="2">
        <f t="shared" si="11"/>
        <v>0</v>
      </c>
      <c r="AD59" s="2">
        <f t="shared" si="12"/>
        <v>0</v>
      </c>
      <c r="AE59" s="21">
        <v>220</v>
      </c>
    </row>
    <row r="60" spans="1:31" ht="21.95" customHeight="1" outlineLevel="2" x14ac:dyDescent="0.2">
      <c r="A60" s="7" t="s">
        <v>89</v>
      </c>
      <c r="B60" s="7" t="s">
        <v>23</v>
      </c>
      <c r="C60" s="23" t="str">
        <f>VLOOKUP(A60,[1]TDSheet!$A:$C,3,0)</f>
        <v>Нояб</v>
      </c>
      <c r="D60" s="8">
        <v>772</v>
      </c>
      <c r="E60" s="8">
        <v>150</v>
      </c>
      <c r="F60" s="8">
        <v>731</v>
      </c>
      <c r="G60" s="8">
        <v>131</v>
      </c>
      <c r="H60" s="20">
        <f>VLOOKUP(A60,[1]TDSheet!$A:$H,8,0)</f>
        <v>0.4</v>
      </c>
      <c r="I60" s="2">
        <f>VLOOKUP(A60,[1]TDSheet!$A:$I,9,0)</f>
        <v>45</v>
      </c>
      <c r="J60" s="2">
        <f>VLOOKUP(A60,[2]Донецк!$A:$B,2,0)</f>
        <v>716</v>
      </c>
      <c r="K60" s="2">
        <f t="shared" si="5"/>
        <v>15</v>
      </c>
      <c r="L60" s="2">
        <f t="shared" si="13"/>
        <v>731</v>
      </c>
      <c r="O60" s="2">
        <v>102</v>
      </c>
      <c r="P60" s="2">
        <f t="shared" si="6"/>
        <v>146.19999999999999</v>
      </c>
      <c r="Q60" s="21">
        <f t="shared" si="7"/>
        <v>630</v>
      </c>
      <c r="R60" s="21">
        <v>600</v>
      </c>
      <c r="S60" s="21"/>
      <c r="T60" s="21"/>
      <c r="V60" s="2">
        <f t="shared" si="8"/>
        <v>10.006839945280438</v>
      </c>
      <c r="W60" s="2">
        <f t="shared" si="9"/>
        <v>1.5937072503419973</v>
      </c>
      <c r="X60" s="2">
        <f>VLOOKUP(A60,[1]TDSheet!$A:$X,24,0)</f>
        <v>73.599999999999994</v>
      </c>
      <c r="Y60" s="2">
        <f>VLOOKUP(A60,[1]TDSheet!$A:$Y,25,0)</f>
        <v>109.6</v>
      </c>
      <c r="Z60" s="2">
        <f>VLOOKUP(A60,[1]TDSheet!$A:$P,16,0)</f>
        <v>79.599999999999994</v>
      </c>
      <c r="AB60" s="2">
        <f t="shared" si="10"/>
        <v>252</v>
      </c>
      <c r="AC60" s="2">
        <f t="shared" si="11"/>
        <v>240</v>
      </c>
      <c r="AD60" s="2">
        <f t="shared" si="12"/>
        <v>0</v>
      </c>
      <c r="AE60" s="21">
        <v>1230</v>
      </c>
    </row>
    <row r="61" spans="1:31" ht="21.95" customHeight="1" outlineLevel="2" x14ac:dyDescent="0.2">
      <c r="A61" s="7" t="s">
        <v>28</v>
      </c>
      <c r="B61" s="7" t="s">
        <v>23</v>
      </c>
      <c r="C61" s="7"/>
      <c r="D61" s="8">
        <v>91</v>
      </c>
      <c r="E61" s="8">
        <v>20</v>
      </c>
      <c r="F61" s="8">
        <v>44</v>
      </c>
      <c r="G61" s="8">
        <v>56</v>
      </c>
      <c r="H61" s="20">
        <f>VLOOKUP(A61,[1]TDSheet!$A:$H,8,0)</f>
        <v>0.45</v>
      </c>
      <c r="I61" s="2">
        <f>VLOOKUP(A61,[1]TDSheet!$A:$I,9,0)</f>
        <v>50</v>
      </c>
      <c r="J61" s="2">
        <f>VLOOKUP(A61,[2]Донецк!$A:$B,2,0)</f>
        <v>44</v>
      </c>
      <c r="K61" s="2">
        <f t="shared" si="5"/>
        <v>0</v>
      </c>
      <c r="L61" s="2">
        <f t="shared" si="13"/>
        <v>44</v>
      </c>
      <c r="P61" s="2">
        <f t="shared" si="6"/>
        <v>8.8000000000000007</v>
      </c>
      <c r="Q61" s="21">
        <f t="shared" si="7"/>
        <v>60</v>
      </c>
      <c r="R61" s="21"/>
      <c r="S61" s="21"/>
      <c r="T61" s="21"/>
      <c r="V61" s="2">
        <f t="shared" si="8"/>
        <v>13.18181818181818</v>
      </c>
      <c r="W61" s="2">
        <f t="shared" si="9"/>
        <v>6.3636363636363633</v>
      </c>
      <c r="X61" s="2">
        <f>VLOOKUP(A61,[1]TDSheet!$A:$X,24,0)</f>
        <v>7.6</v>
      </c>
      <c r="Y61" s="2">
        <f>VLOOKUP(A61,[1]TDSheet!$A:$Y,25,0)</f>
        <v>8.6</v>
      </c>
      <c r="Z61" s="2">
        <f>VLOOKUP(A61,[1]TDSheet!$A:$P,16,0)</f>
        <v>7.8</v>
      </c>
      <c r="AB61" s="2">
        <f t="shared" si="10"/>
        <v>27</v>
      </c>
      <c r="AC61" s="2">
        <f t="shared" si="11"/>
        <v>0</v>
      </c>
      <c r="AD61" s="2">
        <f t="shared" si="12"/>
        <v>0</v>
      </c>
      <c r="AE61" s="21">
        <v>60</v>
      </c>
    </row>
    <row r="62" spans="1:31" ht="21.95" customHeight="1" outlineLevel="2" x14ac:dyDescent="0.2">
      <c r="A62" s="7" t="s">
        <v>61</v>
      </c>
      <c r="B62" s="7" t="s">
        <v>9</v>
      </c>
      <c r="C62" s="7"/>
      <c r="D62" s="8">
        <v>362.33600000000001</v>
      </c>
      <c r="E62" s="8">
        <v>265.92599999999999</v>
      </c>
      <c r="F62" s="8">
        <v>344.78300000000002</v>
      </c>
      <c r="G62" s="8">
        <v>242.197</v>
      </c>
      <c r="H62" s="20">
        <f>VLOOKUP(A62,[1]TDSheet!$A:$H,8,0)</f>
        <v>1</v>
      </c>
      <c r="I62" s="2">
        <f>VLOOKUP(A62,[1]TDSheet!$A:$I,9,0)</f>
        <v>45</v>
      </c>
      <c r="J62" s="2">
        <f>VLOOKUP(A62,[2]Донецк!$A:$B,2,0)</f>
        <v>306.60000000000002</v>
      </c>
      <c r="K62" s="2">
        <f t="shared" si="5"/>
        <v>38.182999999999993</v>
      </c>
      <c r="L62" s="2">
        <f t="shared" si="13"/>
        <v>344.78300000000002</v>
      </c>
      <c r="O62" s="2">
        <v>23</v>
      </c>
      <c r="P62" s="2">
        <f t="shared" si="6"/>
        <v>68.956600000000009</v>
      </c>
      <c r="Q62" s="21">
        <f t="shared" si="7"/>
        <v>265</v>
      </c>
      <c r="R62" s="21">
        <v>300</v>
      </c>
      <c r="S62" s="21"/>
      <c r="T62" s="21"/>
      <c r="V62" s="2">
        <f t="shared" si="8"/>
        <v>12.039413196126258</v>
      </c>
      <c r="W62" s="2">
        <f t="shared" si="9"/>
        <v>3.8458537688923173</v>
      </c>
      <c r="X62" s="2">
        <f>VLOOKUP(A62,[1]TDSheet!$A:$X,24,0)</f>
        <v>65.656399999999991</v>
      </c>
      <c r="Y62" s="2">
        <f>VLOOKUP(A62,[1]TDSheet!$A:$Y,25,0)</f>
        <v>44.978400000000001</v>
      </c>
      <c r="Z62" s="2">
        <f>VLOOKUP(A62,[1]TDSheet!$A:$P,16,0)</f>
        <v>50.436999999999998</v>
      </c>
      <c r="AB62" s="2">
        <f t="shared" si="10"/>
        <v>265</v>
      </c>
      <c r="AC62" s="2">
        <f t="shared" si="11"/>
        <v>300</v>
      </c>
      <c r="AD62" s="2">
        <f t="shared" si="12"/>
        <v>0</v>
      </c>
      <c r="AE62" s="21">
        <v>565</v>
      </c>
    </row>
    <row r="63" spans="1:31" ht="21.95" customHeight="1" outlineLevel="2" x14ac:dyDescent="0.2">
      <c r="A63" s="7" t="s">
        <v>90</v>
      </c>
      <c r="B63" s="7" t="s">
        <v>23</v>
      </c>
      <c r="C63" s="7"/>
      <c r="D63" s="8">
        <v>254</v>
      </c>
      <c r="E63" s="8"/>
      <c r="F63" s="8">
        <v>146</v>
      </c>
      <c r="G63" s="8">
        <v>95</v>
      </c>
      <c r="H63" s="20">
        <f>VLOOKUP(A63,[1]TDSheet!$A:$H,8,0)</f>
        <v>0.35</v>
      </c>
      <c r="I63" s="2">
        <f>VLOOKUP(A63,[1]TDSheet!$A:$I,9,0)</f>
        <v>40</v>
      </c>
      <c r="J63" s="2">
        <f>VLOOKUP(A63,[2]Донецк!$A:$B,2,0)</f>
        <v>151</v>
      </c>
      <c r="K63" s="2">
        <f t="shared" si="5"/>
        <v>-5</v>
      </c>
      <c r="L63" s="2">
        <f t="shared" si="13"/>
        <v>146</v>
      </c>
      <c r="P63" s="2">
        <f t="shared" si="6"/>
        <v>29.2</v>
      </c>
      <c r="Q63" s="21">
        <f t="shared" si="7"/>
        <v>125</v>
      </c>
      <c r="R63" s="21">
        <v>100</v>
      </c>
      <c r="S63" s="21"/>
      <c r="T63" s="21"/>
      <c r="V63" s="2">
        <f t="shared" si="8"/>
        <v>10.95890410958904</v>
      </c>
      <c r="W63" s="2">
        <f t="shared" si="9"/>
        <v>3.2534246575342465</v>
      </c>
      <c r="X63" s="2">
        <f>VLOOKUP(A63,[1]TDSheet!$A:$X,24,0)</f>
        <v>17.600000000000001</v>
      </c>
      <c r="Y63" s="2">
        <f>VLOOKUP(A63,[1]TDSheet!$A:$Y,25,0)</f>
        <v>32.4</v>
      </c>
      <c r="Z63" s="2">
        <f>VLOOKUP(A63,[1]TDSheet!$A:$P,16,0)</f>
        <v>11</v>
      </c>
      <c r="AB63" s="2">
        <f t="shared" si="10"/>
        <v>43.75</v>
      </c>
      <c r="AC63" s="2">
        <f t="shared" si="11"/>
        <v>35</v>
      </c>
      <c r="AD63" s="2">
        <f t="shared" si="12"/>
        <v>0</v>
      </c>
      <c r="AE63" s="21">
        <v>225</v>
      </c>
    </row>
    <row r="64" spans="1:31" ht="21.95" customHeight="1" outlineLevel="2" x14ac:dyDescent="0.2">
      <c r="A64" s="7" t="s">
        <v>91</v>
      </c>
      <c r="B64" s="7" t="s">
        <v>23</v>
      </c>
      <c r="C64" s="23" t="str">
        <f>VLOOKUP(A64,[1]TDSheet!$A:$C,3,0)</f>
        <v>Нояб</v>
      </c>
      <c r="D64" s="8">
        <v>768</v>
      </c>
      <c r="E64" s="8"/>
      <c r="F64" s="8">
        <v>567</v>
      </c>
      <c r="G64" s="8">
        <v>141</v>
      </c>
      <c r="H64" s="20">
        <f>VLOOKUP(A64,[1]TDSheet!$A:$H,8,0)</f>
        <v>0.4</v>
      </c>
      <c r="I64" s="2">
        <f>VLOOKUP(A64,[1]TDSheet!$A:$I,9,0)</f>
        <v>40</v>
      </c>
      <c r="J64" s="2">
        <f>VLOOKUP(A64,[2]Донецк!$A:$B,2,0)</f>
        <v>558</v>
      </c>
      <c r="K64" s="2">
        <f t="shared" si="5"/>
        <v>9</v>
      </c>
      <c r="L64" s="2">
        <f t="shared" si="13"/>
        <v>567</v>
      </c>
      <c r="O64" s="2">
        <v>48</v>
      </c>
      <c r="P64" s="2">
        <f t="shared" si="6"/>
        <v>113.4</v>
      </c>
      <c r="Q64" s="21">
        <f t="shared" si="7"/>
        <v>545</v>
      </c>
      <c r="R64" s="21">
        <v>400</v>
      </c>
      <c r="S64" s="21"/>
      <c r="T64" s="21"/>
      <c r="V64" s="2">
        <f t="shared" si="8"/>
        <v>10</v>
      </c>
      <c r="W64" s="2">
        <f t="shared" si="9"/>
        <v>1.6666666666666665</v>
      </c>
      <c r="X64" s="2">
        <f>VLOOKUP(A64,[1]TDSheet!$A:$X,24,0)</f>
        <v>19</v>
      </c>
      <c r="Y64" s="2">
        <f>VLOOKUP(A64,[1]TDSheet!$A:$Y,25,0)</f>
        <v>104.8</v>
      </c>
      <c r="Z64" s="2">
        <f>VLOOKUP(A64,[1]TDSheet!$A:$P,16,0)</f>
        <v>16.2</v>
      </c>
      <c r="AB64" s="2">
        <f t="shared" si="10"/>
        <v>218</v>
      </c>
      <c r="AC64" s="2">
        <f t="shared" si="11"/>
        <v>160</v>
      </c>
      <c r="AD64" s="2">
        <f t="shared" si="12"/>
        <v>0</v>
      </c>
      <c r="AE64" s="21">
        <v>945</v>
      </c>
    </row>
    <row r="65" spans="1:31" ht="21.95" customHeight="1" outlineLevel="2" x14ac:dyDescent="0.2">
      <c r="A65" s="7" t="s">
        <v>92</v>
      </c>
      <c r="B65" s="7" t="s">
        <v>23</v>
      </c>
      <c r="C65" s="23" t="str">
        <f>VLOOKUP(A65,[1]TDSheet!$A:$C,3,0)</f>
        <v>Нояб</v>
      </c>
      <c r="D65" s="8">
        <v>1891</v>
      </c>
      <c r="E65" s="8">
        <v>126</v>
      </c>
      <c r="F65" s="8">
        <v>1824</v>
      </c>
      <c r="G65" s="8">
        <v>134</v>
      </c>
      <c r="H65" s="20">
        <f>VLOOKUP(A65,[1]TDSheet!$A:$H,8,0)</f>
        <v>0.4</v>
      </c>
      <c r="I65" s="2">
        <f>VLOOKUP(A65,[1]TDSheet!$A:$I,9,0)</f>
        <v>45</v>
      </c>
      <c r="J65" s="2">
        <f>VLOOKUP(A65,[2]Донецк!$A:$B,2,0)</f>
        <v>1811</v>
      </c>
      <c r="K65" s="2">
        <f t="shared" si="5"/>
        <v>13</v>
      </c>
      <c r="L65" s="2">
        <f t="shared" si="13"/>
        <v>1020</v>
      </c>
      <c r="M65" s="2">
        <f>VLOOKUP(A65,[3]TDSheet!$A:$F,6,0)</f>
        <v>804</v>
      </c>
      <c r="O65" s="2">
        <v>50</v>
      </c>
      <c r="P65" s="2">
        <f t="shared" si="6"/>
        <v>204</v>
      </c>
      <c r="Q65" s="21">
        <f t="shared" si="7"/>
        <v>1655</v>
      </c>
      <c r="R65" s="21"/>
      <c r="S65" s="21"/>
      <c r="T65" s="21"/>
      <c r="V65" s="2">
        <f t="shared" si="8"/>
        <v>9.014705882352942</v>
      </c>
      <c r="W65" s="2">
        <f t="shared" si="9"/>
        <v>0.90196078431372551</v>
      </c>
      <c r="X65" s="2">
        <f>VLOOKUP(A65,[1]TDSheet!$A:$X,24,0)</f>
        <v>78</v>
      </c>
      <c r="Y65" s="2">
        <f>VLOOKUP(A65,[1]TDSheet!$A:$Y,25,0)</f>
        <v>143.80000000000001</v>
      </c>
      <c r="Z65" s="2">
        <f>VLOOKUP(A65,[1]TDSheet!$A:$P,16,0)</f>
        <v>100.4</v>
      </c>
      <c r="AB65" s="2">
        <f t="shared" si="10"/>
        <v>662</v>
      </c>
      <c r="AC65" s="2">
        <f t="shared" si="11"/>
        <v>0</v>
      </c>
      <c r="AD65" s="2">
        <f t="shared" si="12"/>
        <v>0</v>
      </c>
      <c r="AE65" s="21">
        <v>1655</v>
      </c>
    </row>
    <row r="66" spans="1:31" ht="21.95" customHeight="1" outlineLevel="2" x14ac:dyDescent="0.2">
      <c r="A66" s="7" t="s">
        <v>93</v>
      </c>
      <c r="B66" s="7" t="s">
        <v>23</v>
      </c>
      <c r="C66" s="23" t="str">
        <f>VLOOKUP(A66,[1]TDSheet!$A:$C,3,0)</f>
        <v>Нояб</v>
      </c>
      <c r="D66" s="8">
        <v>84</v>
      </c>
      <c r="E66" s="8"/>
      <c r="F66" s="8">
        <v>58</v>
      </c>
      <c r="G66" s="8">
        <v>15</v>
      </c>
      <c r="H66" s="20">
        <f>VLOOKUP(A66,[1]TDSheet!$A:$H,8,0)</f>
        <v>0.4</v>
      </c>
      <c r="I66" s="2">
        <f>VLOOKUP(A66,[1]TDSheet!$A:$I,9,0)</f>
        <v>40</v>
      </c>
      <c r="J66" s="2">
        <f>VLOOKUP(A66,[2]Донецк!$A:$B,2,0)</f>
        <v>83</v>
      </c>
      <c r="K66" s="2">
        <f t="shared" si="5"/>
        <v>-25</v>
      </c>
      <c r="L66" s="2">
        <f t="shared" si="13"/>
        <v>58</v>
      </c>
      <c r="O66" s="2">
        <v>24</v>
      </c>
      <c r="P66" s="2">
        <f t="shared" si="6"/>
        <v>11.6</v>
      </c>
      <c r="Q66" s="21">
        <f t="shared" si="7"/>
        <v>90</v>
      </c>
      <c r="R66" s="21"/>
      <c r="S66" s="21"/>
      <c r="T66" s="21"/>
      <c r="V66" s="2">
        <f t="shared" si="8"/>
        <v>11.120689655172415</v>
      </c>
      <c r="W66" s="2">
        <f t="shared" si="9"/>
        <v>3.3620689655172415</v>
      </c>
      <c r="X66" s="2">
        <f>VLOOKUP(A66,[1]TDSheet!$A:$X,24,0)</f>
        <v>3.4</v>
      </c>
      <c r="Y66" s="2">
        <f>VLOOKUP(A66,[1]TDSheet!$A:$Y,25,0)</f>
        <v>13.6</v>
      </c>
      <c r="Z66" s="2">
        <f>VLOOKUP(A66,[1]TDSheet!$A:$P,16,0)</f>
        <v>2.2000000000000002</v>
      </c>
      <c r="AB66" s="2">
        <f t="shared" si="10"/>
        <v>36</v>
      </c>
      <c r="AC66" s="2">
        <f t="shared" si="11"/>
        <v>0</v>
      </c>
      <c r="AD66" s="2">
        <f t="shared" si="12"/>
        <v>0</v>
      </c>
      <c r="AE66" s="21">
        <v>90</v>
      </c>
    </row>
    <row r="67" spans="1:31" ht="11.1" customHeight="1" outlineLevel="2" x14ac:dyDescent="0.2">
      <c r="A67" s="7" t="s">
        <v>13</v>
      </c>
      <c r="B67" s="7" t="s">
        <v>9</v>
      </c>
      <c r="C67" s="23" t="str">
        <f>VLOOKUP(A67,[1]TDSheet!$A:$C,3,0)</f>
        <v>Нояб</v>
      </c>
      <c r="D67" s="8">
        <v>58.844000000000001</v>
      </c>
      <c r="E67" s="8">
        <v>371.14800000000002</v>
      </c>
      <c r="F67" s="8">
        <v>82.358999999999995</v>
      </c>
      <c r="G67" s="8">
        <v>339.53800000000001</v>
      </c>
      <c r="H67" s="20">
        <f>VLOOKUP(A67,[1]TDSheet!$A:$H,8,0)</f>
        <v>1</v>
      </c>
      <c r="I67" s="2">
        <f>VLOOKUP(A67,[1]TDSheet!$A:$I,9,0)</f>
        <v>50</v>
      </c>
      <c r="J67" s="2">
        <f>VLOOKUP(A67,[2]Донецк!$A:$B,2,0)</f>
        <v>76.400000000000006</v>
      </c>
      <c r="K67" s="2">
        <f t="shared" si="5"/>
        <v>5.958999999999989</v>
      </c>
      <c r="L67" s="2">
        <f t="shared" si="13"/>
        <v>82.358999999999995</v>
      </c>
      <c r="O67" s="2">
        <v>371.85199999999998</v>
      </c>
      <c r="P67" s="2">
        <f t="shared" si="6"/>
        <v>16.471799999999998</v>
      </c>
      <c r="Q67" s="21">
        <f t="shared" si="7"/>
        <v>0</v>
      </c>
      <c r="R67" s="21"/>
      <c r="S67" s="21"/>
      <c r="T67" s="21"/>
      <c r="V67" s="2">
        <f t="shared" si="8"/>
        <v>43.188358285069029</v>
      </c>
      <c r="W67" s="2">
        <f t="shared" si="9"/>
        <v>43.188358285069029</v>
      </c>
      <c r="X67" s="2">
        <f>VLOOKUP(A67,[1]TDSheet!$A:$X,24,0)</f>
        <v>5.8399999999999994E-2</v>
      </c>
      <c r="Y67" s="2">
        <f>VLOOKUP(A67,[1]TDSheet!$A:$Y,25,0)</f>
        <v>3.2838000000000003</v>
      </c>
      <c r="Z67" s="2">
        <f>VLOOKUP(A67,[1]TDSheet!$A:$P,16,0)</f>
        <v>12.455400000000001</v>
      </c>
      <c r="AA67" s="25" t="s">
        <v>137</v>
      </c>
      <c r="AB67" s="2">
        <f t="shared" si="10"/>
        <v>0</v>
      </c>
      <c r="AC67" s="2">
        <f t="shared" si="11"/>
        <v>0</v>
      </c>
      <c r="AD67" s="2">
        <f t="shared" si="12"/>
        <v>0</v>
      </c>
      <c r="AE67" s="21"/>
    </row>
    <row r="68" spans="1:31" ht="11.1" customHeight="1" outlineLevel="2" x14ac:dyDescent="0.2">
      <c r="A68" s="7" t="s">
        <v>14</v>
      </c>
      <c r="B68" s="7" t="s">
        <v>9</v>
      </c>
      <c r="C68" s="23" t="str">
        <f>VLOOKUP(A68,[1]TDSheet!$A:$C,3,0)</f>
        <v>Нояб</v>
      </c>
      <c r="D68" s="8">
        <v>386.52600000000001</v>
      </c>
      <c r="E68" s="8">
        <v>140.50800000000001</v>
      </c>
      <c r="F68" s="8">
        <v>330.762</v>
      </c>
      <c r="G68" s="8">
        <v>125.729</v>
      </c>
      <c r="H68" s="20">
        <f>VLOOKUP(A68,[1]TDSheet!$A:$H,8,0)</f>
        <v>1</v>
      </c>
      <c r="I68" s="2">
        <f>VLOOKUP(A68,[1]TDSheet!$A:$I,9,0)</f>
        <v>50</v>
      </c>
      <c r="J68" s="2">
        <f>VLOOKUP(A68,[2]Донецк!$A:$B,2,0)</f>
        <v>322.7</v>
      </c>
      <c r="K68" s="2">
        <f t="shared" si="5"/>
        <v>8.0620000000000118</v>
      </c>
      <c r="L68" s="2">
        <f t="shared" si="13"/>
        <v>330.762</v>
      </c>
      <c r="O68" s="2">
        <v>149</v>
      </c>
      <c r="P68" s="2">
        <f t="shared" si="6"/>
        <v>66.1524</v>
      </c>
      <c r="Q68" s="21">
        <f t="shared" si="7"/>
        <v>420</v>
      </c>
      <c r="R68" s="21"/>
      <c r="S68" s="21">
        <v>100</v>
      </c>
      <c r="T68" s="21"/>
      <c r="V68" s="2">
        <f t="shared" si="8"/>
        <v>12.013607971895199</v>
      </c>
      <c r="W68" s="2">
        <f t="shared" si="9"/>
        <v>4.152971018436217</v>
      </c>
      <c r="X68" s="2">
        <f>VLOOKUP(A68,[1]TDSheet!$A:$X,24,0)</f>
        <v>45.402799999999999</v>
      </c>
      <c r="Y68" s="2">
        <f>VLOOKUP(A68,[1]TDSheet!$A:$Y,25,0)</f>
        <v>65.638800000000003</v>
      </c>
      <c r="Z68" s="2">
        <f>VLOOKUP(A68,[1]TDSheet!$A:$P,16,0)</f>
        <v>50.335999999999999</v>
      </c>
      <c r="AB68" s="2">
        <f t="shared" si="10"/>
        <v>420</v>
      </c>
      <c r="AC68" s="2">
        <f t="shared" si="11"/>
        <v>0</v>
      </c>
      <c r="AD68" s="2">
        <f t="shared" si="12"/>
        <v>100</v>
      </c>
      <c r="AE68" s="21">
        <v>520</v>
      </c>
    </row>
    <row r="69" spans="1:31" ht="11.1" customHeight="1" outlineLevel="2" x14ac:dyDescent="0.2">
      <c r="A69" s="7" t="s">
        <v>15</v>
      </c>
      <c r="B69" s="7" t="s">
        <v>9</v>
      </c>
      <c r="C69" s="23" t="str">
        <f>VLOOKUP(A69,[1]TDSheet!$A:$C,3,0)</f>
        <v>Нояб</v>
      </c>
      <c r="D69" s="8">
        <v>496.52600000000001</v>
      </c>
      <c r="E69" s="8">
        <v>470.83</v>
      </c>
      <c r="F69" s="24">
        <f>158.057+F107</f>
        <v>218.29299999999998</v>
      </c>
      <c r="G69" s="24">
        <f>767.259+G107+G110</f>
        <v>771.9140000000001</v>
      </c>
      <c r="H69" s="20">
        <f>VLOOKUP(A69,[1]TDSheet!$A:$H,8,0)</f>
        <v>1</v>
      </c>
      <c r="I69" s="2">
        <f>VLOOKUP(A69,[1]TDSheet!$A:$I,9,0)</f>
        <v>55</v>
      </c>
      <c r="J69" s="2">
        <f>VLOOKUP(A69,[2]Донецк!$A:$B,2,0)</f>
        <v>150.6</v>
      </c>
      <c r="K69" s="2">
        <f t="shared" si="5"/>
        <v>67.692999999999984</v>
      </c>
      <c r="L69" s="2">
        <f t="shared" si="13"/>
        <v>218.29299999999998</v>
      </c>
      <c r="O69" s="2">
        <v>646.17000000000007</v>
      </c>
      <c r="P69" s="2">
        <f t="shared" si="6"/>
        <v>43.658599999999993</v>
      </c>
      <c r="Q69" s="21">
        <f t="shared" si="7"/>
        <v>0</v>
      </c>
      <c r="R69" s="21"/>
      <c r="S69" s="21"/>
      <c r="T69" s="21"/>
      <c r="V69" s="2">
        <f t="shared" si="8"/>
        <v>32.481206451878911</v>
      </c>
      <c r="W69" s="2">
        <f t="shared" si="9"/>
        <v>32.481206451878911</v>
      </c>
      <c r="X69" s="2">
        <f>VLOOKUP(A69,[1]TDSheet!$A:$X,24,0)</f>
        <v>29.363999999999997</v>
      </c>
      <c r="Y69" s="2">
        <f>VLOOKUP(A69,[1]TDSheet!$A:$Y,25,0)</f>
        <v>29.183399999999999</v>
      </c>
      <c r="Z69" s="2">
        <f>VLOOKUP(A69,[1]TDSheet!$A:$P,16,0)</f>
        <v>35.005600000000001</v>
      </c>
      <c r="AA69" s="25" t="s">
        <v>137</v>
      </c>
      <c r="AB69" s="2">
        <f t="shared" si="10"/>
        <v>0</v>
      </c>
      <c r="AC69" s="2">
        <f t="shared" si="11"/>
        <v>0</v>
      </c>
      <c r="AD69" s="2">
        <f t="shared" si="12"/>
        <v>0</v>
      </c>
      <c r="AE69" s="21"/>
    </row>
    <row r="70" spans="1:31" ht="11.1" customHeight="1" outlineLevel="2" x14ac:dyDescent="0.2">
      <c r="A70" s="7" t="s">
        <v>62</v>
      </c>
      <c r="B70" s="7" t="s">
        <v>9</v>
      </c>
      <c r="C70" s="7"/>
      <c r="D70" s="8"/>
      <c r="E70" s="8">
        <v>56.411000000000001</v>
      </c>
      <c r="F70" s="8">
        <v>0</v>
      </c>
      <c r="G70" s="8">
        <v>56.411000000000001</v>
      </c>
      <c r="H70" s="20">
        <v>0</v>
      </c>
      <c r="I70" s="2" t="e">
        <f>VLOOKUP(A70,[1]TDSheet!$A:$I,9,0)</f>
        <v>#N/A</v>
      </c>
      <c r="J70" s="2">
        <f>VLOOKUP(A70,[2]Донецк!$A:$B,2,0)</f>
        <v>0.7</v>
      </c>
      <c r="K70" s="2">
        <f t="shared" si="5"/>
        <v>-0.7</v>
      </c>
      <c r="L70" s="2">
        <f t="shared" ref="L70:L101" si="14">F70-M70</f>
        <v>0</v>
      </c>
      <c r="P70" s="2">
        <f t="shared" si="6"/>
        <v>0</v>
      </c>
      <c r="Q70" s="21">
        <f t="shared" si="7"/>
        <v>0</v>
      </c>
      <c r="R70" s="21"/>
      <c r="S70" s="21"/>
      <c r="T70" s="21"/>
      <c r="V70" s="2" t="e">
        <f t="shared" si="8"/>
        <v>#DIV/0!</v>
      </c>
      <c r="W70" s="2" t="e">
        <f t="shared" si="9"/>
        <v>#DIV/0!</v>
      </c>
      <c r="X70" s="2">
        <v>0</v>
      </c>
      <c r="Y70" s="2">
        <v>0</v>
      </c>
      <c r="Z70" s="2">
        <v>0</v>
      </c>
      <c r="AB70" s="2">
        <f t="shared" si="10"/>
        <v>0</v>
      </c>
      <c r="AC70" s="2">
        <f t="shared" si="11"/>
        <v>0</v>
      </c>
      <c r="AD70" s="2">
        <f t="shared" si="12"/>
        <v>0</v>
      </c>
      <c r="AE70" s="21"/>
    </row>
    <row r="71" spans="1:31" ht="11.1" customHeight="1" outlineLevel="2" x14ac:dyDescent="0.2">
      <c r="A71" s="7" t="s">
        <v>63</v>
      </c>
      <c r="B71" s="7" t="s">
        <v>9</v>
      </c>
      <c r="C71" s="7"/>
      <c r="D71" s="8">
        <v>595.64599999999996</v>
      </c>
      <c r="E71" s="8"/>
      <c r="F71" s="8">
        <v>144.28899999999999</v>
      </c>
      <c r="G71" s="8">
        <v>433.459</v>
      </c>
      <c r="H71" s="20">
        <f>VLOOKUP(A71,[1]TDSheet!$A:$H,8,0)</f>
        <v>1</v>
      </c>
      <c r="I71" s="2">
        <f>VLOOKUP(A71,[1]TDSheet!$A:$I,9,0)</f>
        <v>40</v>
      </c>
      <c r="J71" s="2">
        <f>VLOOKUP(A71,[2]Донецк!$A:$B,2,0)</f>
        <v>153</v>
      </c>
      <c r="K71" s="2">
        <f t="shared" ref="K71:K110" si="15">F71-J71</f>
        <v>-8.7110000000000127</v>
      </c>
      <c r="L71" s="2">
        <f t="shared" si="14"/>
        <v>144.28899999999999</v>
      </c>
      <c r="O71" s="2">
        <v>137</v>
      </c>
      <c r="P71" s="2">
        <f t="shared" ref="P71:P110" si="16">L71/5</f>
        <v>28.857799999999997</v>
      </c>
      <c r="Q71" s="21">
        <f t="shared" ref="Q71:Q110" si="17">AE71-R71-S71</f>
        <v>0</v>
      </c>
      <c r="R71" s="21"/>
      <c r="S71" s="21"/>
      <c r="T71" s="21"/>
      <c r="V71" s="2">
        <f t="shared" ref="V71:V110" si="18">(G71+O71+Q71+R71+S71)/P71</f>
        <v>19.767931027313242</v>
      </c>
      <c r="W71" s="2">
        <f t="shared" ref="W71:W110" si="19">(G71+O71)/P71</f>
        <v>19.767931027313242</v>
      </c>
      <c r="X71" s="2">
        <f>VLOOKUP(A71,[1]TDSheet!$A:$X,24,0)</f>
        <v>13.687200000000001</v>
      </c>
      <c r="Y71" s="2">
        <f>VLOOKUP(A71,[1]TDSheet!$A:$Y,25,0)</f>
        <v>19.2638</v>
      </c>
      <c r="Z71" s="2">
        <f>VLOOKUP(A71,[1]TDSheet!$A:$P,16,0)</f>
        <v>29.025400000000001</v>
      </c>
      <c r="AB71" s="2">
        <f t="shared" ref="AB71:AB110" si="20">Q71*H71</f>
        <v>0</v>
      </c>
      <c r="AC71" s="2">
        <f t="shared" ref="AC71:AC110" si="21">R71*H71</f>
        <v>0</v>
      </c>
      <c r="AD71" s="2">
        <f t="shared" ref="AD71:AD110" si="22">S71*H71</f>
        <v>0</v>
      </c>
      <c r="AE71" s="21"/>
    </row>
    <row r="72" spans="1:31" ht="11.1" customHeight="1" outlineLevel="2" x14ac:dyDescent="0.2">
      <c r="A72" s="7" t="s">
        <v>94</v>
      </c>
      <c r="B72" s="7" t="s">
        <v>23</v>
      </c>
      <c r="C72" s="23" t="str">
        <f>VLOOKUP(A72,[1]TDSheet!$A:$C,3,0)</f>
        <v>Нояб</v>
      </c>
      <c r="D72" s="8">
        <v>516</v>
      </c>
      <c r="E72" s="8"/>
      <c r="F72" s="8">
        <v>320</v>
      </c>
      <c r="G72" s="8">
        <v>177</v>
      </c>
      <c r="H72" s="20">
        <f>VLOOKUP(A72,[1]TDSheet!$A:$H,8,0)</f>
        <v>0.4</v>
      </c>
      <c r="I72" s="2">
        <f>VLOOKUP(A72,[1]TDSheet!$A:$I,9,0)</f>
        <v>45</v>
      </c>
      <c r="J72" s="2">
        <f>VLOOKUP(A72,[2]Донецк!$A:$B,2,0)</f>
        <v>323</v>
      </c>
      <c r="K72" s="2">
        <f t="shared" si="15"/>
        <v>-3</v>
      </c>
      <c r="L72" s="2">
        <f t="shared" si="14"/>
        <v>320</v>
      </c>
      <c r="P72" s="2">
        <f t="shared" si="16"/>
        <v>64</v>
      </c>
      <c r="Q72" s="21">
        <f t="shared" si="17"/>
        <v>430</v>
      </c>
      <c r="R72" s="21"/>
      <c r="S72" s="21">
        <v>100</v>
      </c>
      <c r="T72" s="21"/>
      <c r="V72" s="2">
        <f t="shared" si="18"/>
        <v>11.046875</v>
      </c>
      <c r="W72" s="2">
        <f t="shared" si="19"/>
        <v>2.765625</v>
      </c>
      <c r="X72" s="2">
        <f>VLOOKUP(A72,[1]TDSheet!$A:$X,24,0)</f>
        <v>18.399999999999999</v>
      </c>
      <c r="Y72" s="2">
        <f>VLOOKUP(A72,[1]TDSheet!$A:$Y,25,0)</f>
        <v>62.8</v>
      </c>
      <c r="Z72" s="2">
        <f>VLOOKUP(A72,[1]TDSheet!$A:$P,16,0)</f>
        <v>13.6</v>
      </c>
      <c r="AB72" s="2">
        <f t="shared" si="20"/>
        <v>172</v>
      </c>
      <c r="AC72" s="2">
        <f t="shared" si="21"/>
        <v>0</v>
      </c>
      <c r="AD72" s="2">
        <f t="shared" si="22"/>
        <v>40</v>
      </c>
      <c r="AE72" s="21">
        <v>530</v>
      </c>
    </row>
    <row r="73" spans="1:31" ht="11.1" customHeight="1" outlineLevel="2" x14ac:dyDescent="0.2">
      <c r="A73" s="7" t="s">
        <v>95</v>
      </c>
      <c r="B73" s="7" t="s">
        <v>23</v>
      </c>
      <c r="C73" s="7"/>
      <c r="D73" s="8">
        <v>42</v>
      </c>
      <c r="E73" s="8"/>
      <c r="F73" s="8">
        <v>34</v>
      </c>
      <c r="G73" s="8">
        <v>3</v>
      </c>
      <c r="H73" s="20">
        <f>VLOOKUP(A73,[1]TDSheet!$A:$H,8,0)</f>
        <v>0.35</v>
      </c>
      <c r="I73" s="2">
        <f>VLOOKUP(A73,[1]TDSheet!$A:$I,9,0)</f>
        <v>40</v>
      </c>
      <c r="J73" s="2">
        <f>VLOOKUP(A73,[2]Донецк!$A:$B,2,0)</f>
        <v>42</v>
      </c>
      <c r="K73" s="2">
        <f t="shared" si="15"/>
        <v>-8</v>
      </c>
      <c r="L73" s="2">
        <f t="shared" si="14"/>
        <v>34</v>
      </c>
      <c r="P73" s="2">
        <f t="shared" si="16"/>
        <v>6.8</v>
      </c>
      <c r="Q73" s="21">
        <f t="shared" si="17"/>
        <v>55</v>
      </c>
      <c r="R73" s="21"/>
      <c r="S73" s="21"/>
      <c r="T73" s="21"/>
      <c r="V73" s="2">
        <f t="shared" si="18"/>
        <v>8.5294117647058822</v>
      </c>
      <c r="W73" s="2">
        <f t="shared" si="19"/>
        <v>0.44117647058823528</v>
      </c>
      <c r="X73" s="2">
        <f>VLOOKUP(A73,[1]TDSheet!$A:$X,24,0)</f>
        <v>0.2</v>
      </c>
      <c r="Y73" s="2">
        <f>VLOOKUP(A73,[1]TDSheet!$A:$Y,25,0)</f>
        <v>4.5999999999999996</v>
      </c>
      <c r="Z73" s="2">
        <f>VLOOKUP(A73,[1]TDSheet!$A:$P,16,0)</f>
        <v>0.8</v>
      </c>
      <c r="AB73" s="2">
        <f t="shared" si="20"/>
        <v>19.25</v>
      </c>
      <c r="AC73" s="2">
        <f t="shared" si="21"/>
        <v>0</v>
      </c>
      <c r="AD73" s="2">
        <f t="shared" si="22"/>
        <v>0</v>
      </c>
      <c r="AE73" s="21">
        <v>55</v>
      </c>
    </row>
    <row r="74" spans="1:31" ht="11.1" customHeight="1" outlineLevel="2" x14ac:dyDescent="0.2">
      <c r="A74" s="7" t="s">
        <v>96</v>
      </c>
      <c r="B74" s="7" t="s">
        <v>23</v>
      </c>
      <c r="C74" s="7"/>
      <c r="D74" s="8">
        <v>250</v>
      </c>
      <c r="E74" s="8">
        <v>20</v>
      </c>
      <c r="F74" s="8">
        <v>250</v>
      </c>
      <c r="G74" s="8">
        <v>20</v>
      </c>
      <c r="H74" s="20">
        <f>VLOOKUP(A74,[1]TDSheet!$A:$H,8,0)</f>
        <v>0</v>
      </c>
      <c r="I74" s="2">
        <f>VLOOKUP(A74,[1]TDSheet!$A:$I,9,0)</f>
        <v>60</v>
      </c>
      <c r="J74" s="2">
        <f>VLOOKUP(A74,[2]Донецк!$A:$B,2,0)</f>
        <v>250</v>
      </c>
      <c r="K74" s="2">
        <f t="shared" si="15"/>
        <v>0</v>
      </c>
      <c r="L74" s="2">
        <f t="shared" si="14"/>
        <v>0</v>
      </c>
      <c r="M74" s="2">
        <f>VLOOKUP(A74,[3]TDSheet!$A:$F,6,0)</f>
        <v>250</v>
      </c>
      <c r="P74" s="2">
        <f t="shared" si="16"/>
        <v>0</v>
      </c>
      <c r="Q74" s="21">
        <f t="shared" si="17"/>
        <v>0</v>
      </c>
      <c r="R74" s="21"/>
      <c r="S74" s="21"/>
      <c r="T74" s="21"/>
      <c r="V74" s="2" t="e">
        <f t="shared" si="18"/>
        <v>#DIV/0!</v>
      </c>
      <c r="W74" s="2" t="e">
        <f t="shared" si="19"/>
        <v>#DIV/0!</v>
      </c>
      <c r="X74" s="2">
        <f>VLOOKUP(A74,[1]TDSheet!$A:$X,24,0)</f>
        <v>0</v>
      </c>
      <c r="Y74" s="2">
        <f>VLOOKUP(A74,[1]TDSheet!$A:$Y,25,0)</f>
        <v>0</v>
      </c>
      <c r="Z74" s="2">
        <f>VLOOKUP(A74,[1]TDSheet!$A:$P,16,0)</f>
        <v>0</v>
      </c>
      <c r="AB74" s="2">
        <f t="shared" si="20"/>
        <v>0</v>
      </c>
      <c r="AC74" s="2">
        <f t="shared" si="21"/>
        <v>0</v>
      </c>
      <c r="AD74" s="2">
        <f t="shared" si="22"/>
        <v>0</v>
      </c>
      <c r="AE74" s="21"/>
    </row>
    <row r="75" spans="1:31" ht="11.1" customHeight="1" outlineLevel="2" x14ac:dyDescent="0.2">
      <c r="A75" s="7" t="s">
        <v>97</v>
      </c>
      <c r="B75" s="7" t="s">
        <v>23</v>
      </c>
      <c r="C75" s="7"/>
      <c r="D75" s="8">
        <v>42</v>
      </c>
      <c r="E75" s="8"/>
      <c r="F75" s="8">
        <v>42</v>
      </c>
      <c r="G75" s="8"/>
      <c r="H75" s="20">
        <f>VLOOKUP(A75,[1]TDSheet!$A:$H,8,0)</f>
        <v>0</v>
      </c>
      <c r="I75" s="2">
        <f>VLOOKUP(A75,[1]TDSheet!$A:$I,9,0)</f>
        <v>45</v>
      </c>
      <c r="J75" s="2">
        <f>VLOOKUP(A75,[2]Донецк!$A:$B,2,0)</f>
        <v>42</v>
      </c>
      <c r="K75" s="2">
        <f t="shared" si="15"/>
        <v>0</v>
      </c>
      <c r="L75" s="2">
        <f t="shared" si="14"/>
        <v>0</v>
      </c>
      <c r="M75" s="2">
        <f>VLOOKUP(A75,[3]TDSheet!$A:$F,6,0)</f>
        <v>42</v>
      </c>
      <c r="P75" s="2">
        <f t="shared" si="16"/>
        <v>0</v>
      </c>
      <c r="Q75" s="21">
        <f t="shared" si="17"/>
        <v>0</v>
      </c>
      <c r="R75" s="21"/>
      <c r="S75" s="21"/>
      <c r="T75" s="21"/>
      <c r="V75" s="2" t="e">
        <f t="shared" si="18"/>
        <v>#DIV/0!</v>
      </c>
      <c r="W75" s="2" t="e">
        <f t="shared" si="19"/>
        <v>#DIV/0!</v>
      </c>
      <c r="X75" s="2">
        <f>VLOOKUP(A75,[1]TDSheet!$A:$X,24,0)</f>
        <v>0.6</v>
      </c>
      <c r="Y75" s="2">
        <f>VLOOKUP(A75,[1]TDSheet!$A:$Y,25,0)</f>
        <v>0</v>
      </c>
      <c r="Z75" s="2">
        <f>VLOOKUP(A75,[1]TDSheet!$A:$P,16,0)</f>
        <v>0.2</v>
      </c>
      <c r="AB75" s="2">
        <f t="shared" si="20"/>
        <v>0</v>
      </c>
      <c r="AC75" s="2">
        <f t="shared" si="21"/>
        <v>0</v>
      </c>
      <c r="AD75" s="2">
        <f t="shared" si="22"/>
        <v>0</v>
      </c>
      <c r="AE75" s="21"/>
    </row>
    <row r="76" spans="1:31" ht="11.1" customHeight="1" outlineLevel="2" x14ac:dyDescent="0.2">
      <c r="A76" s="7" t="s">
        <v>98</v>
      </c>
      <c r="B76" s="7" t="s">
        <v>23</v>
      </c>
      <c r="C76" s="7"/>
      <c r="D76" s="8">
        <v>300</v>
      </c>
      <c r="E76" s="8"/>
      <c r="F76" s="8">
        <v>300</v>
      </c>
      <c r="G76" s="8"/>
      <c r="H76" s="20">
        <f>VLOOKUP(A76,[1]TDSheet!$A:$H,8,0)</f>
        <v>0</v>
      </c>
      <c r="I76" s="2">
        <f>VLOOKUP(A76,[1]TDSheet!$A:$I,9,0)</f>
        <v>730</v>
      </c>
      <c r="J76" s="2">
        <f>VLOOKUP(A76,[2]Донецк!$A:$B,2,0)</f>
        <v>300</v>
      </c>
      <c r="K76" s="2">
        <f t="shared" si="15"/>
        <v>0</v>
      </c>
      <c r="L76" s="2">
        <f t="shared" si="14"/>
        <v>0</v>
      </c>
      <c r="M76" s="2">
        <f>VLOOKUP(A76,[3]TDSheet!$A:$F,6,0)</f>
        <v>300</v>
      </c>
      <c r="P76" s="2">
        <f t="shared" si="16"/>
        <v>0</v>
      </c>
      <c r="Q76" s="21">
        <f t="shared" si="17"/>
        <v>0</v>
      </c>
      <c r="R76" s="21"/>
      <c r="S76" s="21"/>
      <c r="T76" s="21"/>
      <c r="V76" s="2" t="e">
        <f t="shared" si="18"/>
        <v>#DIV/0!</v>
      </c>
      <c r="W76" s="2" t="e">
        <f t="shared" si="19"/>
        <v>#DIV/0!</v>
      </c>
      <c r="X76" s="2">
        <f>VLOOKUP(A76,[1]TDSheet!$A:$X,24,0)</f>
        <v>0</v>
      </c>
      <c r="Y76" s="2">
        <f>VLOOKUP(A76,[1]TDSheet!$A:$Y,25,0)</f>
        <v>0</v>
      </c>
      <c r="Z76" s="2">
        <f>VLOOKUP(A76,[1]TDSheet!$A:$P,16,0)</f>
        <v>0</v>
      </c>
      <c r="AB76" s="2">
        <f t="shared" si="20"/>
        <v>0</v>
      </c>
      <c r="AC76" s="2">
        <f t="shared" si="21"/>
        <v>0</v>
      </c>
      <c r="AD76" s="2">
        <f t="shared" si="22"/>
        <v>0</v>
      </c>
      <c r="AE76" s="21"/>
    </row>
    <row r="77" spans="1:31" ht="11.1" customHeight="1" outlineLevel="2" x14ac:dyDescent="0.2">
      <c r="A77" s="7" t="s">
        <v>29</v>
      </c>
      <c r="B77" s="7" t="s">
        <v>23</v>
      </c>
      <c r="C77" s="7"/>
      <c r="D77" s="8">
        <v>96</v>
      </c>
      <c r="E77" s="8"/>
      <c r="F77" s="8">
        <v>95</v>
      </c>
      <c r="G77" s="8"/>
      <c r="H77" s="20">
        <f>VLOOKUP(A77,[1]TDSheet!$A:$H,8,0)</f>
        <v>0</v>
      </c>
      <c r="I77" s="2">
        <f>VLOOKUP(A77,[1]TDSheet!$A:$I,9,0)</f>
        <v>45</v>
      </c>
      <c r="J77" s="2">
        <f>VLOOKUP(A77,[2]Донецк!$A:$B,2,0)</f>
        <v>96</v>
      </c>
      <c r="K77" s="2">
        <f t="shared" si="15"/>
        <v>-1</v>
      </c>
      <c r="L77" s="2">
        <f t="shared" si="14"/>
        <v>-1</v>
      </c>
      <c r="M77" s="2">
        <f>VLOOKUP(A77,[3]TDSheet!$A:$F,6,0)</f>
        <v>96</v>
      </c>
      <c r="P77" s="2">
        <f t="shared" si="16"/>
        <v>-0.2</v>
      </c>
      <c r="Q77" s="21">
        <f t="shared" si="17"/>
        <v>0</v>
      </c>
      <c r="R77" s="21"/>
      <c r="S77" s="21"/>
      <c r="T77" s="21"/>
      <c r="V77" s="2">
        <f t="shared" si="18"/>
        <v>0</v>
      </c>
      <c r="W77" s="2">
        <f t="shared" si="19"/>
        <v>0</v>
      </c>
      <c r="X77" s="2">
        <f>VLOOKUP(A77,[1]TDSheet!$A:$X,24,0)</f>
        <v>-0.8</v>
      </c>
      <c r="Y77" s="2">
        <f>VLOOKUP(A77,[1]TDSheet!$A:$Y,25,0)</f>
        <v>0</v>
      </c>
      <c r="Z77" s="2">
        <f>VLOOKUP(A77,[1]TDSheet!$A:$P,16,0)</f>
        <v>0</v>
      </c>
      <c r="AB77" s="2">
        <f t="shared" si="20"/>
        <v>0</v>
      </c>
      <c r="AC77" s="2">
        <f t="shared" si="21"/>
        <v>0</v>
      </c>
      <c r="AD77" s="2">
        <f t="shared" si="22"/>
        <v>0</v>
      </c>
      <c r="AE77" s="21"/>
    </row>
    <row r="78" spans="1:31" ht="11.1" customHeight="1" outlineLevel="2" x14ac:dyDescent="0.2">
      <c r="A78" s="7" t="s">
        <v>99</v>
      </c>
      <c r="B78" s="7" t="s">
        <v>23</v>
      </c>
      <c r="C78" s="23" t="str">
        <f>VLOOKUP(A78,[1]TDSheet!$A:$C,3,0)</f>
        <v>Нояб</v>
      </c>
      <c r="D78" s="8">
        <v>245</v>
      </c>
      <c r="E78" s="8">
        <v>120</v>
      </c>
      <c r="F78" s="8">
        <v>236</v>
      </c>
      <c r="G78" s="8">
        <v>100</v>
      </c>
      <c r="H78" s="20">
        <f>VLOOKUP(A78,[1]TDSheet!$A:$H,8,0)</f>
        <v>0.4</v>
      </c>
      <c r="I78" s="2">
        <f>VLOOKUP(A78,[1]TDSheet!$A:$I,9,0)</f>
        <v>40</v>
      </c>
      <c r="J78" s="2">
        <f>VLOOKUP(A78,[2]Донецк!$A:$B,2,0)</f>
        <v>236</v>
      </c>
      <c r="K78" s="2">
        <f t="shared" si="15"/>
        <v>0</v>
      </c>
      <c r="L78" s="2">
        <f t="shared" si="14"/>
        <v>92</v>
      </c>
      <c r="M78" s="2">
        <f>VLOOKUP(A78,[3]TDSheet!$A:$F,6,0)</f>
        <v>144</v>
      </c>
      <c r="P78" s="2">
        <f t="shared" si="16"/>
        <v>18.399999999999999</v>
      </c>
      <c r="Q78" s="21">
        <f t="shared" si="17"/>
        <v>90</v>
      </c>
      <c r="R78" s="21"/>
      <c r="S78" s="21">
        <v>50</v>
      </c>
      <c r="T78" s="21"/>
      <c r="V78" s="2">
        <f t="shared" si="18"/>
        <v>13.043478260869566</v>
      </c>
      <c r="W78" s="2">
        <f t="shared" si="19"/>
        <v>5.4347826086956523</v>
      </c>
      <c r="X78" s="2">
        <f>VLOOKUP(A78,[1]TDSheet!$A:$X,24,0)</f>
        <v>19.8</v>
      </c>
      <c r="Y78" s="2">
        <f>VLOOKUP(A78,[1]TDSheet!$A:$Y,25,0)</f>
        <v>14.8</v>
      </c>
      <c r="Z78" s="2">
        <f>VLOOKUP(A78,[1]TDSheet!$A:$P,16,0)</f>
        <v>17.2</v>
      </c>
      <c r="AB78" s="2">
        <f t="shared" si="20"/>
        <v>36</v>
      </c>
      <c r="AC78" s="2">
        <f t="shared" si="21"/>
        <v>0</v>
      </c>
      <c r="AD78" s="2">
        <f t="shared" si="22"/>
        <v>20</v>
      </c>
      <c r="AE78" s="21">
        <v>140</v>
      </c>
    </row>
    <row r="79" spans="1:31" ht="11.1" customHeight="1" outlineLevel="2" x14ac:dyDescent="0.2">
      <c r="A79" s="7" t="s">
        <v>100</v>
      </c>
      <c r="B79" s="7" t="s">
        <v>23</v>
      </c>
      <c r="C79" s="7"/>
      <c r="D79" s="8">
        <v>204</v>
      </c>
      <c r="E79" s="8"/>
      <c r="F79" s="8">
        <v>204</v>
      </c>
      <c r="G79" s="8"/>
      <c r="H79" s="20">
        <f>VLOOKUP(A79,[1]TDSheet!$A:$H,8,0)</f>
        <v>0</v>
      </c>
      <c r="I79" s="2">
        <f>VLOOKUP(A79,[1]TDSheet!$A:$I,9,0)</f>
        <v>40</v>
      </c>
      <c r="J79" s="2">
        <f>VLOOKUP(A79,[2]Донецк!$A:$B,2,0)</f>
        <v>204</v>
      </c>
      <c r="K79" s="2">
        <f t="shared" si="15"/>
        <v>0</v>
      </c>
      <c r="L79" s="2">
        <f t="shared" si="14"/>
        <v>0</v>
      </c>
      <c r="M79" s="2">
        <f>VLOOKUP(A79,[3]TDSheet!$A:$F,6,0)</f>
        <v>204</v>
      </c>
      <c r="P79" s="2">
        <f t="shared" si="16"/>
        <v>0</v>
      </c>
      <c r="Q79" s="21">
        <f t="shared" si="17"/>
        <v>0</v>
      </c>
      <c r="R79" s="21"/>
      <c r="S79" s="21"/>
      <c r="T79" s="21"/>
      <c r="V79" s="2" t="e">
        <f t="shared" si="18"/>
        <v>#DIV/0!</v>
      </c>
      <c r="W79" s="2" t="e">
        <f t="shared" si="19"/>
        <v>#DIV/0!</v>
      </c>
      <c r="X79" s="2">
        <f>VLOOKUP(A79,[1]TDSheet!$A:$X,24,0)</f>
        <v>0</v>
      </c>
      <c r="Y79" s="2">
        <f>VLOOKUP(A79,[1]TDSheet!$A:$Y,25,0)</f>
        <v>0</v>
      </c>
      <c r="Z79" s="2">
        <f>VLOOKUP(A79,[1]TDSheet!$A:$P,16,0)</f>
        <v>0</v>
      </c>
      <c r="AB79" s="2">
        <f t="shared" si="20"/>
        <v>0</v>
      </c>
      <c r="AC79" s="2">
        <f t="shared" si="21"/>
        <v>0</v>
      </c>
      <c r="AD79" s="2">
        <f t="shared" si="22"/>
        <v>0</v>
      </c>
      <c r="AE79" s="21"/>
    </row>
    <row r="80" spans="1:31" ht="11.1" customHeight="1" outlineLevel="2" x14ac:dyDescent="0.2">
      <c r="A80" s="7" t="s">
        <v>64</v>
      </c>
      <c r="B80" s="7" t="s">
        <v>9</v>
      </c>
      <c r="C80" s="7"/>
      <c r="D80" s="8">
        <v>12.109</v>
      </c>
      <c r="E80" s="8">
        <v>12.784000000000001</v>
      </c>
      <c r="F80" s="8">
        <v>5.673</v>
      </c>
      <c r="G80" s="8">
        <v>18.507999999999999</v>
      </c>
      <c r="H80" s="20">
        <f>VLOOKUP(A80,[1]TDSheet!$A:$H,8,0)</f>
        <v>1</v>
      </c>
      <c r="I80" s="2">
        <f>VLOOKUP(A80,[1]TDSheet!$A:$I,9,0)</f>
        <v>40</v>
      </c>
      <c r="J80" s="2">
        <f>VLOOKUP(A80,[2]Донецк!$A:$B,2,0)</f>
        <v>5.8</v>
      </c>
      <c r="K80" s="2">
        <f t="shared" si="15"/>
        <v>-0.12699999999999978</v>
      </c>
      <c r="L80" s="2">
        <f t="shared" si="14"/>
        <v>5.673</v>
      </c>
      <c r="P80" s="2">
        <f t="shared" si="16"/>
        <v>1.1346000000000001</v>
      </c>
      <c r="Q80" s="21">
        <f t="shared" si="17"/>
        <v>0</v>
      </c>
      <c r="R80" s="21"/>
      <c r="S80" s="21"/>
      <c r="T80" s="21"/>
      <c r="V80" s="2">
        <f t="shared" si="18"/>
        <v>16.312356777719017</v>
      </c>
      <c r="W80" s="2">
        <f t="shared" si="19"/>
        <v>16.312356777719017</v>
      </c>
      <c r="X80" s="2">
        <f>VLOOKUP(A80,[1]TDSheet!$A:$X,24,0)</f>
        <v>-0.1464</v>
      </c>
      <c r="Y80" s="2">
        <f>VLOOKUP(A80,[1]TDSheet!$A:$Y,25,0)</f>
        <v>1.006</v>
      </c>
      <c r="Z80" s="2">
        <f>VLOOKUP(A80,[1]TDSheet!$A:$P,16,0)</f>
        <v>1.7116</v>
      </c>
      <c r="AB80" s="2">
        <f t="shared" si="20"/>
        <v>0</v>
      </c>
      <c r="AC80" s="2">
        <f t="shared" si="21"/>
        <v>0</v>
      </c>
      <c r="AD80" s="2">
        <f t="shared" si="22"/>
        <v>0</v>
      </c>
      <c r="AE80" s="21"/>
    </row>
    <row r="81" spans="1:31" ht="11.1" customHeight="1" outlineLevel="2" x14ac:dyDescent="0.2">
      <c r="A81" s="7" t="s">
        <v>101</v>
      </c>
      <c r="B81" s="7" t="s">
        <v>23</v>
      </c>
      <c r="C81" s="7"/>
      <c r="D81" s="8"/>
      <c r="E81" s="8">
        <v>16</v>
      </c>
      <c r="F81" s="8">
        <v>-1</v>
      </c>
      <c r="G81" s="8">
        <v>16</v>
      </c>
      <c r="H81" s="20">
        <f>VLOOKUP(A81,[1]TDSheet!$A:$H,8,0)</f>
        <v>0.35</v>
      </c>
      <c r="I81" s="2">
        <f>VLOOKUP(A81,[1]TDSheet!$A:$I,9,0)</f>
        <v>35</v>
      </c>
      <c r="K81" s="2">
        <f t="shared" si="15"/>
        <v>-1</v>
      </c>
      <c r="L81" s="2">
        <f t="shared" si="14"/>
        <v>-1</v>
      </c>
      <c r="P81" s="2">
        <f t="shared" si="16"/>
        <v>-0.2</v>
      </c>
      <c r="Q81" s="21">
        <f t="shared" si="17"/>
        <v>0</v>
      </c>
      <c r="R81" s="21"/>
      <c r="S81" s="21"/>
      <c r="T81" s="21"/>
      <c r="V81" s="2">
        <f t="shared" si="18"/>
        <v>-80</v>
      </c>
      <c r="W81" s="2">
        <f t="shared" si="19"/>
        <v>-80</v>
      </c>
      <c r="X81" s="2">
        <f>VLOOKUP(A81,[1]TDSheet!$A:$X,24,0)</f>
        <v>0</v>
      </c>
      <c r="Y81" s="2">
        <f>VLOOKUP(A81,[1]TDSheet!$A:$Y,25,0)</f>
        <v>0</v>
      </c>
      <c r="Z81" s="2">
        <f>VLOOKUP(A81,[1]TDSheet!$A:$P,16,0)</f>
        <v>0</v>
      </c>
      <c r="AB81" s="2">
        <f t="shared" si="20"/>
        <v>0</v>
      </c>
      <c r="AC81" s="2">
        <f t="shared" si="21"/>
        <v>0</v>
      </c>
      <c r="AD81" s="2">
        <f t="shared" si="22"/>
        <v>0</v>
      </c>
      <c r="AE81" s="21"/>
    </row>
    <row r="82" spans="1:31" ht="11.1" customHeight="1" outlineLevel="2" x14ac:dyDescent="0.2">
      <c r="A82" s="7" t="s">
        <v>102</v>
      </c>
      <c r="B82" s="7" t="s">
        <v>23</v>
      </c>
      <c r="C82" s="7"/>
      <c r="D82" s="8">
        <v>66</v>
      </c>
      <c r="E82" s="8"/>
      <c r="F82" s="8">
        <v>71</v>
      </c>
      <c r="G82" s="8">
        <v>-8</v>
      </c>
      <c r="H82" s="20">
        <f>VLOOKUP(A82,[1]TDSheet!$A:$H,8,0)</f>
        <v>0.28000000000000003</v>
      </c>
      <c r="I82" s="2">
        <f>VLOOKUP(A82,[1]TDSheet!$A:$I,9,0)</f>
        <v>45</v>
      </c>
      <c r="J82" s="2">
        <f>VLOOKUP(A82,[2]Донецк!$A:$B,2,0)</f>
        <v>72</v>
      </c>
      <c r="K82" s="2">
        <f t="shared" si="15"/>
        <v>-1</v>
      </c>
      <c r="L82" s="2">
        <f t="shared" si="14"/>
        <v>71</v>
      </c>
      <c r="P82" s="2">
        <f t="shared" si="16"/>
        <v>14.2</v>
      </c>
      <c r="Q82" s="21">
        <f t="shared" si="17"/>
        <v>75</v>
      </c>
      <c r="R82" s="21"/>
      <c r="S82" s="21">
        <v>50</v>
      </c>
      <c r="T82" s="21"/>
      <c r="V82" s="2">
        <f t="shared" si="18"/>
        <v>8.23943661971831</v>
      </c>
      <c r="W82" s="2">
        <f t="shared" si="19"/>
        <v>-0.56338028169014087</v>
      </c>
      <c r="X82" s="2">
        <f>VLOOKUP(A82,[1]TDSheet!$A:$X,24,0)</f>
        <v>4.5999999999999996</v>
      </c>
      <c r="Y82" s="2">
        <f>VLOOKUP(A82,[1]TDSheet!$A:$Y,25,0)</f>
        <v>7</v>
      </c>
      <c r="Z82" s="2">
        <f>VLOOKUP(A82,[1]TDSheet!$A:$P,16,0)</f>
        <v>2.8</v>
      </c>
      <c r="AB82" s="2">
        <f t="shared" si="20"/>
        <v>21.000000000000004</v>
      </c>
      <c r="AC82" s="2">
        <f t="shared" si="21"/>
        <v>0</v>
      </c>
      <c r="AD82" s="2">
        <f t="shared" si="22"/>
        <v>14.000000000000002</v>
      </c>
      <c r="AE82" s="21">
        <v>125</v>
      </c>
    </row>
    <row r="83" spans="1:31" ht="21.95" customHeight="1" outlineLevel="2" x14ac:dyDescent="0.2">
      <c r="A83" s="7" t="s">
        <v>16</v>
      </c>
      <c r="B83" s="7" t="s">
        <v>9</v>
      </c>
      <c r="C83" s="7"/>
      <c r="D83" s="8">
        <v>121.145</v>
      </c>
      <c r="E83" s="8">
        <v>47.978000000000002</v>
      </c>
      <c r="F83" s="8">
        <v>109.081</v>
      </c>
      <c r="G83" s="8">
        <v>37.369</v>
      </c>
      <c r="H83" s="20">
        <f>VLOOKUP(A83,[1]TDSheet!$A:$H,8,0)</f>
        <v>1</v>
      </c>
      <c r="I83" s="2">
        <f>VLOOKUP(A83,[1]TDSheet!$A:$I,9,0)</f>
        <v>30</v>
      </c>
      <c r="J83" s="2">
        <f>VLOOKUP(A83,[2]Донецк!$A:$B,2,0)</f>
        <v>113.6</v>
      </c>
      <c r="K83" s="2">
        <f t="shared" si="15"/>
        <v>-4.5189999999999912</v>
      </c>
      <c r="L83" s="2">
        <f t="shared" si="14"/>
        <v>109.081</v>
      </c>
      <c r="O83" s="2">
        <v>24</v>
      </c>
      <c r="P83" s="2">
        <f t="shared" si="16"/>
        <v>21.816200000000002</v>
      </c>
      <c r="Q83" s="21">
        <f t="shared" si="17"/>
        <v>120</v>
      </c>
      <c r="R83" s="21"/>
      <c r="S83" s="21">
        <v>60</v>
      </c>
      <c r="T83" s="21"/>
      <c r="V83" s="2">
        <f t="shared" si="18"/>
        <v>11.063750790696821</v>
      </c>
      <c r="W83" s="2">
        <f t="shared" si="19"/>
        <v>2.8130013476224089</v>
      </c>
      <c r="X83" s="2">
        <f>VLOOKUP(A83,[1]TDSheet!$A:$X,24,0)</f>
        <v>13.2972</v>
      </c>
      <c r="Y83" s="2">
        <f>VLOOKUP(A83,[1]TDSheet!$A:$Y,25,0)</f>
        <v>14.7242</v>
      </c>
      <c r="Z83" s="2">
        <f>VLOOKUP(A83,[1]TDSheet!$A:$P,16,0)</f>
        <v>13.5</v>
      </c>
      <c r="AB83" s="2">
        <f t="shared" si="20"/>
        <v>120</v>
      </c>
      <c r="AC83" s="2">
        <f t="shared" si="21"/>
        <v>0</v>
      </c>
      <c r="AD83" s="2">
        <f t="shared" si="22"/>
        <v>60</v>
      </c>
      <c r="AE83" s="21">
        <v>180</v>
      </c>
    </row>
    <row r="84" spans="1:31" ht="21.95" customHeight="1" outlineLevel="2" x14ac:dyDescent="0.2">
      <c r="A84" s="7" t="s">
        <v>103</v>
      </c>
      <c r="B84" s="7" t="s">
        <v>23</v>
      </c>
      <c r="C84" s="7"/>
      <c r="D84" s="8">
        <v>106</v>
      </c>
      <c r="E84" s="8">
        <v>30</v>
      </c>
      <c r="F84" s="8">
        <v>78</v>
      </c>
      <c r="G84" s="8">
        <v>44</v>
      </c>
      <c r="H84" s="20">
        <f>VLOOKUP(A84,[1]TDSheet!$A:$H,8,0)</f>
        <v>0.28000000000000003</v>
      </c>
      <c r="I84" s="2">
        <f>VLOOKUP(A84,[1]TDSheet!$A:$I,9,0)</f>
        <v>45</v>
      </c>
      <c r="J84" s="2">
        <f>VLOOKUP(A84,[2]Донецк!$A:$B,2,0)</f>
        <v>80</v>
      </c>
      <c r="K84" s="2">
        <f t="shared" si="15"/>
        <v>-2</v>
      </c>
      <c r="L84" s="2">
        <f t="shared" si="14"/>
        <v>78</v>
      </c>
      <c r="P84" s="2">
        <f t="shared" si="16"/>
        <v>15.6</v>
      </c>
      <c r="Q84" s="21">
        <f t="shared" si="17"/>
        <v>90</v>
      </c>
      <c r="R84" s="21"/>
      <c r="S84" s="21">
        <v>40</v>
      </c>
      <c r="T84" s="21"/>
      <c r="V84" s="2">
        <f t="shared" si="18"/>
        <v>11.153846153846153</v>
      </c>
      <c r="W84" s="2">
        <f t="shared" si="19"/>
        <v>2.8205128205128207</v>
      </c>
      <c r="X84" s="2">
        <f>VLOOKUP(A84,[1]TDSheet!$A:$X,24,0)</f>
        <v>4.5999999999999996</v>
      </c>
      <c r="Y84" s="2">
        <f>VLOOKUP(A84,[1]TDSheet!$A:$Y,25,0)</f>
        <v>11</v>
      </c>
      <c r="Z84" s="2">
        <f>VLOOKUP(A84,[1]TDSheet!$A:$P,16,0)</f>
        <v>10</v>
      </c>
      <c r="AB84" s="2">
        <f t="shared" si="20"/>
        <v>25.200000000000003</v>
      </c>
      <c r="AC84" s="2">
        <f t="shared" si="21"/>
        <v>0</v>
      </c>
      <c r="AD84" s="2">
        <f t="shared" si="22"/>
        <v>11.200000000000001</v>
      </c>
      <c r="AE84" s="21">
        <v>130</v>
      </c>
    </row>
    <row r="85" spans="1:31" ht="21.95" customHeight="1" outlineLevel="2" x14ac:dyDescent="0.2">
      <c r="A85" s="7" t="s">
        <v>17</v>
      </c>
      <c r="B85" s="7" t="s">
        <v>9</v>
      </c>
      <c r="C85" s="23" t="str">
        <f>VLOOKUP(A85,[1]TDSheet!$A:$C,3,0)</f>
        <v>Нояб</v>
      </c>
      <c r="D85" s="8">
        <v>97.212999999999994</v>
      </c>
      <c r="E85" s="8"/>
      <c r="F85" s="8">
        <v>86.375</v>
      </c>
      <c r="G85" s="8">
        <v>-2E-3</v>
      </c>
      <c r="H85" s="20">
        <f>VLOOKUP(A85,[1]TDSheet!$A:$H,8,0)</f>
        <v>1</v>
      </c>
      <c r="I85" s="2">
        <f>VLOOKUP(A85,[1]TDSheet!$A:$I,9,0)</f>
        <v>50</v>
      </c>
      <c r="J85" s="2">
        <f>VLOOKUP(A85,[2]Донецк!$A:$B,2,0)</f>
        <v>85.01</v>
      </c>
      <c r="K85" s="2">
        <f t="shared" si="15"/>
        <v>1.3649999999999949</v>
      </c>
      <c r="L85" s="2">
        <f t="shared" si="14"/>
        <v>86.375</v>
      </c>
      <c r="P85" s="2">
        <f t="shared" si="16"/>
        <v>17.274999999999999</v>
      </c>
      <c r="Q85" s="21">
        <f t="shared" si="17"/>
        <v>100</v>
      </c>
      <c r="R85" s="21"/>
      <c r="S85" s="21">
        <v>40</v>
      </c>
      <c r="T85" s="21"/>
      <c r="V85" s="2">
        <f t="shared" si="18"/>
        <v>8.104081041968163</v>
      </c>
      <c r="W85" s="2">
        <f t="shared" si="19"/>
        <v>-1.1577424023154849E-4</v>
      </c>
      <c r="X85" s="2">
        <f>VLOOKUP(A85,[1]TDSheet!$A:$X,24,0)</f>
        <v>3.2079999999999997</v>
      </c>
      <c r="Y85" s="2">
        <f>VLOOKUP(A85,[1]TDSheet!$A:$Y,25,0)</f>
        <v>11.856</v>
      </c>
      <c r="Z85" s="2">
        <f>VLOOKUP(A85,[1]TDSheet!$A:$P,16,0)</f>
        <v>2.1680000000000001</v>
      </c>
      <c r="AB85" s="2">
        <f t="shared" si="20"/>
        <v>100</v>
      </c>
      <c r="AC85" s="2">
        <f t="shared" si="21"/>
        <v>0</v>
      </c>
      <c r="AD85" s="2">
        <f t="shared" si="22"/>
        <v>40</v>
      </c>
      <c r="AE85" s="21">
        <v>140</v>
      </c>
    </row>
    <row r="86" spans="1:31" ht="11.1" customHeight="1" outlineLevel="2" x14ac:dyDescent="0.2">
      <c r="A86" s="7" t="s">
        <v>18</v>
      </c>
      <c r="B86" s="7" t="s">
        <v>9</v>
      </c>
      <c r="C86" s="23" t="str">
        <f>VLOOKUP(A86,[1]TDSheet!$A:$C,3,0)</f>
        <v>Нояб</v>
      </c>
      <c r="D86" s="8">
        <v>107.994</v>
      </c>
      <c r="E86" s="8"/>
      <c r="F86" s="8">
        <v>51.26</v>
      </c>
      <c r="G86" s="8">
        <v>56.734000000000002</v>
      </c>
      <c r="H86" s="20">
        <f>VLOOKUP(A86,[1]TDSheet!$A:$H,8,0)</f>
        <v>1</v>
      </c>
      <c r="I86" s="2">
        <f>VLOOKUP(A86,[1]TDSheet!$A:$I,9,0)</f>
        <v>50</v>
      </c>
      <c r="J86" s="2">
        <f>VLOOKUP(A86,[2]Донецк!$A:$B,2,0)</f>
        <v>48.2</v>
      </c>
      <c r="K86" s="2">
        <f t="shared" si="15"/>
        <v>3.0599999999999952</v>
      </c>
      <c r="L86" s="2">
        <f t="shared" si="14"/>
        <v>51.26</v>
      </c>
      <c r="P86" s="2">
        <f t="shared" si="16"/>
        <v>10.251999999999999</v>
      </c>
      <c r="Q86" s="21">
        <f t="shared" si="17"/>
        <v>60</v>
      </c>
      <c r="R86" s="21"/>
      <c r="S86" s="21">
        <v>20</v>
      </c>
      <c r="T86" s="21"/>
      <c r="V86" s="2">
        <f t="shared" si="18"/>
        <v>13.33730003901678</v>
      </c>
      <c r="W86" s="2">
        <f t="shared" si="19"/>
        <v>5.5339445961763563</v>
      </c>
      <c r="X86" s="2">
        <f>VLOOKUP(A86,[1]TDSheet!$A:$X,24,0)</f>
        <v>0</v>
      </c>
      <c r="Y86" s="2">
        <f>VLOOKUP(A86,[1]TDSheet!$A:$Y,25,0)</f>
        <v>0</v>
      </c>
      <c r="Z86" s="2">
        <f>VLOOKUP(A86,[1]TDSheet!$A:$P,16,0)</f>
        <v>0</v>
      </c>
      <c r="AB86" s="2">
        <f t="shared" si="20"/>
        <v>60</v>
      </c>
      <c r="AC86" s="2">
        <f t="shared" si="21"/>
        <v>0</v>
      </c>
      <c r="AD86" s="2">
        <f t="shared" si="22"/>
        <v>20</v>
      </c>
      <c r="AE86" s="21">
        <v>80</v>
      </c>
    </row>
    <row r="87" spans="1:31" ht="11.1" customHeight="1" outlineLevel="2" x14ac:dyDescent="0.2">
      <c r="A87" s="7" t="s">
        <v>104</v>
      </c>
      <c r="B87" s="7" t="s">
        <v>23</v>
      </c>
      <c r="C87" s="23" t="str">
        <f>VLOOKUP(A87,[1]TDSheet!$A:$C,3,0)</f>
        <v>Нояб</v>
      </c>
      <c r="D87" s="8">
        <v>516</v>
      </c>
      <c r="E87" s="8"/>
      <c r="F87" s="8">
        <v>417</v>
      </c>
      <c r="G87" s="8">
        <v>66</v>
      </c>
      <c r="H87" s="20">
        <f>VLOOKUP(A87,[1]TDSheet!$A:$H,8,0)</f>
        <v>0.4</v>
      </c>
      <c r="I87" s="2">
        <f>VLOOKUP(A87,[1]TDSheet!$A:$I,9,0)</f>
        <v>40</v>
      </c>
      <c r="J87" s="2">
        <f>VLOOKUP(A87,[2]Донецк!$A:$B,2,0)</f>
        <v>416</v>
      </c>
      <c r="K87" s="2">
        <f t="shared" si="15"/>
        <v>1</v>
      </c>
      <c r="L87" s="2">
        <f t="shared" si="14"/>
        <v>417</v>
      </c>
      <c r="P87" s="2">
        <f t="shared" si="16"/>
        <v>83.4</v>
      </c>
      <c r="Q87" s="21">
        <f t="shared" si="17"/>
        <v>485</v>
      </c>
      <c r="R87" s="21"/>
      <c r="S87" s="21">
        <v>200</v>
      </c>
      <c r="T87" s="21"/>
      <c r="V87" s="2">
        <f t="shared" si="18"/>
        <v>9.0047961630695443</v>
      </c>
      <c r="W87" s="2">
        <f t="shared" si="19"/>
        <v>0.79136690647482011</v>
      </c>
      <c r="X87" s="2">
        <f>VLOOKUP(A87,[1]TDSheet!$A:$X,24,0)</f>
        <v>23.6</v>
      </c>
      <c r="Y87" s="2">
        <f>VLOOKUP(A87,[1]TDSheet!$A:$Y,25,0)</f>
        <v>65.400000000000006</v>
      </c>
      <c r="Z87" s="2">
        <f>VLOOKUP(A87,[1]TDSheet!$A:$P,16,0)</f>
        <v>21.8</v>
      </c>
      <c r="AB87" s="2">
        <f t="shared" si="20"/>
        <v>194</v>
      </c>
      <c r="AC87" s="2">
        <f t="shared" si="21"/>
        <v>0</v>
      </c>
      <c r="AD87" s="2">
        <f t="shared" si="22"/>
        <v>80</v>
      </c>
      <c r="AE87" s="21">
        <v>685</v>
      </c>
    </row>
    <row r="88" spans="1:31" ht="11.1" customHeight="1" outlineLevel="2" x14ac:dyDescent="0.2">
      <c r="A88" s="7" t="s">
        <v>105</v>
      </c>
      <c r="B88" s="7" t="s">
        <v>23</v>
      </c>
      <c r="C88" s="23" t="str">
        <f>VLOOKUP(A88,[1]TDSheet!$A:$C,3,0)</f>
        <v>Нояб</v>
      </c>
      <c r="D88" s="8">
        <v>390</v>
      </c>
      <c r="E88" s="8"/>
      <c r="F88" s="8">
        <v>298</v>
      </c>
      <c r="G88" s="8">
        <v>67</v>
      </c>
      <c r="H88" s="20">
        <f>VLOOKUP(A88,[1]TDSheet!$A:$H,8,0)</f>
        <v>0.4</v>
      </c>
      <c r="I88" s="2">
        <f>VLOOKUP(A88,[1]TDSheet!$A:$I,9,0)</f>
        <v>40</v>
      </c>
      <c r="J88" s="2">
        <f>VLOOKUP(A88,[2]Донецк!$A:$B,2,0)</f>
        <v>298</v>
      </c>
      <c r="K88" s="2">
        <f t="shared" si="15"/>
        <v>0</v>
      </c>
      <c r="L88" s="2">
        <f t="shared" si="14"/>
        <v>298</v>
      </c>
      <c r="P88" s="2">
        <f t="shared" si="16"/>
        <v>59.6</v>
      </c>
      <c r="Q88" s="21">
        <f t="shared" si="17"/>
        <v>270</v>
      </c>
      <c r="R88" s="21"/>
      <c r="S88" s="21">
        <v>200</v>
      </c>
      <c r="T88" s="21"/>
      <c r="V88" s="2">
        <f t="shared" si="18"/>
        <v>9.0100671140939603</v>
      </c>
      <c r="W88" s="2">
        <f t="shared" si="19"/>
        <v>1.1241610738255032</v>
      </c>
      <c r="X88" s="2">
        <f>VLOOKUP(A88,[1]TDSheet!$A:$X,24,0)</f>
        <v>20.399999999999999</v>
      </c>
      <c r="Y88" s="2">
        <f>VLOOKUP(A88,[1]TDSheet!$A:$Y,25,0)</f>
        <v>48</v>
      </c>
      <c r="Z88" s="2">
        <f>VLOOKUP(A88,[1]TDSheet!$A:$P,16,0)</f>
        <v>5</v>
      </c>
      <c r="AB88" s="2">
        <f t="shared" si="20"/>
        <v>108</v>
      </c>
      <c r="AC88" s="2">
        <f t="shared" si="21"/>
        <v>0</v>
      </c>
      <c r="AD88" s="2">
        <f t="shared" si="22"/>
        <v>80</v>
      </c>
      <c r="AE88" s="21">
        <v>470</v>
      </c>
    </row>
    <row r="89" spans="1:31" ht="11.1" customHeight="1" outlineLevel="2" x14ac:dyDescent="0.2">
      <c r="A89" s="7" t="s">
        <v>30</v>
      </c>
      <c r="B89" s="7" t="s">
        <v>23</v>
      </c>
      <c r="C89" s="7"/>
      <c r="D89" s="8">
        <v>72</v>
      </c>
      <c r="E89" s="8"/>
      <c r="F89" s="8">
        <v>42</v>
      </c>
      <c r="G89" s="8">
        <v>30</v>
      </c>
      <c r="H89" s="20">
        <f>VLOOKUP(A89,[1]TDSheet!$A:$H,8,0)</f>
        <v>0</v>
      </c>
      <c r="I89" s="2">
        <f>VLOOKUP(A89,[1]TDSheet!$A:$I,9,0)</f>
        <v>50</v>
      </c>
      <c r="J89" s="2">
        <f>VLOOKUP(A89,[2]Донецк!$A:$B,2,0)</f>
        <v>44</v>
      </c>
      <c r="K89" s="2">
        <f t="shared" si="15"/>
        <v>-2</v>
      </c>
      <c r="L89" s="2">
        <f t="shared" si="14"/>
        <v>0</v>
      </c>
      <c r="M89" s="2">
        <f>VLOOKUP(A89,[3]TDSheet!$A:$F,6,0)</f>
        <v>42</v>
      </c>
      <c r="P89" s="2">
        <f t="shared" si="16"/>
        <v>0</v>
      </c>
      <c r="Q89" s="21">
        <f t="shared" si="17"/>
        <v>0</v>
      </c>
      <c r="R89" s="21"/>
      <c r="S89" s="21"/>
      <c r="T89" s="21"/>
      <c r="V89" s="2" t="e">
        <f t="shared" si="18"/>
        <v>#DIV/0!</v>
      </c>
      <c r="W89" s="2" t="e">
        <f t="shared" si="19"/>
        <v>#DIV/0!</v>
      </c>
      <c r="X89" s="2">
        <f>VLOOKUP(A89,[1]TDSheet!$A:$X,24,0)</f>
        <v>0</v>
      </c>
      <c r="Y89" s="2">
        <f>VLOOKUP(A89,[1]TDSheet!$A:$Y,25,0)</f>
        <v>0</v>
      </c>
      <c r="Z89" s="2">
        <f>VLOOKUP(A89,[1]TDSheet!$A:$P,16,0)</f>
        <v>0.2</v>
      </c>
      <c r="AB89" s="2">
        <f t="shared" si="20"/>
        <v>0</v>
      </c>
      <c r="AC89" s="2">
        <f t="shared" si="21"/>
        <v>0</v>
      </c>
      <c r="AD89" s="2">
        <f t="shared" si="22"/>
        <v>0</v>
      </c>
      <c r="AE89" s="21"/>
    </row>
    <row r="90" spans="1:31" ht="11.1" customHeight="1" outlineLevel="2" x14ac:dyDescent="0.2">
      <c r="A90" s="7" t="s">
        <v>106</v>
      </c>
      <c r="B90" s="7" t="s">
        <v>23</v>
      </c>
      <c r="C90" s="7"/>
      <c r="D90" s="8">
        <v>88</v>
      </c>
      <c r="E90" s="8"/>
      <c r="F90" s="8">
        <v>88</v>
      </c>
      <c r="G90" s="8"/>
      <c r="H90" s="20">
        <f>VLOOKUP(A90,[1]TDSheet!$A:$H,8,0)</f>
        <v>0</v>
      </c>
      <c r="I90" s="2">
        <f>VLOOKUP(A90,[1]TDSheet!$A:$I,9,0)</f>
        <v>45</v>
      </c>
      <c r="J90" s="2">
        <f>VLOOKUP(A90,[2]Донецк!$A:$B,2,0)</f>
        <v>88</v>
      </c>
      <c r="K90" s="2">
        <f t="shared" si="15"/>
        <v>0</v>
      </c>
      <c r="L90" s="2">
        <f t="shared" si="14"/>
        <v>0</v>
      </c>
      <c r="M90" s="2">
        <f>VLOOKUP(A90,[3]TDSheet!$A:$F,6,0)</f>
        <v>88</v>
      </c>
      <c r="P90" s="2">
        <f t="shared" si="16"/>
        <v>0</v>
      </c>
      <c r="Q90" s="21">
        <f t="shared" si="17"/>
        <v>0</v>
      </c>
      <c r="R90" s="21"/>
      <c r="S90" s="21"/>
      <c r="T90" s="21"/>
      <c r="V90" s="2" t="e">
        <f t="shared" si="18"/>
        <v>#DIV/0!</v>
      </c>
      <c r="W90" s="2" t="e">
        <f t="shared" si="19"/>
        <v>#DIV/0!</v>
      </c>
      <c r="X90" s="2">
        <f>VLOOKUP(A90,[1]TDSheet!$A:$X,24,0)</f>
        <v>0</v>
      </c>
      <c r="Y90" s="2">
        <f>VLOOKUP(A90,[1]TDSheet!$A:$Y,25,0)</f>
        <v>0</v>
      </c>
      <c r="Z90" s="2">
        <f>VLOOKUP(A90,[1]TDSheet!$A:$P,16,0)</f>
        <v>0</v>
      </c>
      <c r="AB90" s="2">
        <f t="shared" si="20"/>
        <v>0</v>
      </c>
      <c r="AC90" s="2">
        <f t="shared" si="21"/>
        <v>0</v>
      </c>
      <c r="AD90" s="2">
        <f t="shared" si="22"/>
        <v>0</v>
      </c>
      <c r="AE90" s="21"/>
    </row>
    <row r="91" spans="1:31" ht="11.1" customHeight="1" outlineLevel="2" x14ac:dyDescent="0.2">
      <c r="A91" s="7" t="s">
        <v>107</v>
      </c>
      <c r="B91" s="7" t="s">
        <v>23</v>
      </c>
      <c r="C91" s="7"/>
      <c r="D91" s="8">
        <v>96</v>
      </c>
      <c r="E91" s="8"/>
      <c r="F91" s="8">
        <v>96</v>
      </c>
      <c r="G91" s="8"/>
      <c r="H91" s="20">
        <f>VLOOKUP(A91,[1]TDSheet!$A:$H,8,0)</f>
        <v>0</v>
      </c>
      <c r="I91" s="2">
        <f>VLOOKUP(A91,[1]TDSheet!$A:$I,9,0)</f>
        <v>40</v>
      </c>
      <c r="J91" s="2">
        <f>VLOOKUP(A91,[2]Донецк!$A:$B,2,0)</f>
        <v>96</v>
      </c>
      <c r="K91" s="2">
        <f t="shared" si="15"/>
        <v>0</v>
      </c>
      <c r="L91" s="2">
        <f t="shared" si="14"/>
        <v>0</v>
      </c>
      <c r="M91" s="2">
        <f>VLOOKUP(A91,[3]TDSheet!$A:$F,6,0)</f>
        <v>96</v>
      </c>
      <c r="P91" s="2">
        <f t="shared" si="16"/>
        <v>0</v>
      </c>
      <c r="Q91" s="21">
        <f t="shared" si="17"/>
        <v>0</v>
      </c>
      <c r="R91" s="21"/>
      <c r="S91" s="21"/>
      <c r="T91" s="21"/>
      <c r="V91" s="2" t="e">
        <f t="shared" si="18"/>
        <v>#DIV/0!</v>
      </c>
      <c r="W91" s="2" t="e">
        <f t="shared" si="19"/>
        <v>#DIV/0!</v>
      </c>
      <c r="X91" s="2">
        <f>VLOOKUP(A91,[1]TDSheet!$A:$X,24,0)</f>
        <v>0</v>
      </c>
      <c r="Y91" s="2">
        <f>VLOOKUP(A91,[1]TDSheet!$A:$Y,25,0)</f>
        <v>0</v>
      </c>
      <c r="Z91" s="2">
        <f>VLOOKUP(A91,[1]TDSheet!$A:$P,16,0)</f>
        <v>1</v>
      </c>
      <c r="AB91" s="2">
        <f t="shared" si="20"/>
        <v>0</v>
      </c>
      <c r="AC91" s="2">
        <f t="shared" si="21"/>
        <v>0</v>
      </c>
      <c r="AD91" s="2">
        <f t="shared" si="22"/>
        <v>0</v>
      </c>
      <c r="AE91" s="21"/>
    </row>
    <row r="92" spans="1:31" ht="21.95" customHeight="1" outlineLevel="2" x14ac:dyDescent="0.2">
      <c r="A92" s="7" t="s">
        <v>108</v>
      </c>
      <c r="B92" s="7" t="s">
        <v>23</v>
      </c>
      <c r="C92" s="7"/>
      <c r="D92" s="8">
        <v>52</v>
      </c>
      <c r="E92" s="8"/>
      <c r="F92" s="8">
        <v>52</v>
      </c>
      <c r="G92" s="8"/>
      <c r="H92" s="20">
        <f>VLOOKUP(A92,[1]TDSheet!$A:$H,8,0)</f>
        <v>0</v>
      </c>
      <c r="I92" s="2">
        <f>VLOOKUP(A92,[1]TDSheet!$A:$I,9,0)</f>
        <v>40</v>
      </c>
      <c r="J92" s="2">
        <f>VLOOKUP(A92,[2]Донецк!$A:$B,2,0)</f>
        <v>52</v>
      </c>
      <c r="K92" s="2">
        <f t="shared" si="15"/>
        <v>0</v>
      </c>
      <c r="L92" s="2">
        <f t="shared" si="14"/>
        <v>0</v>
      </c>
      <c r="M92" s="2">
        <f>VLOOKUP(A92,[3]TDSheet!$A:$F,6,0)</f>
        <v>52</v>
      </c>
      <c r="P92" s="2">
        <f t="shared" si="16"/>
        <v>0</v>
      </c>
      <c r="Q92" s="21">
        <f t="shared" si="17"/>
        <v>0</v>
      </c>
      <c r="R92" s="21"/>
      <c r="S92" s="21"/>
      <c r="T92" s="21"/>
      <c r="V92" s="2" t="e">
        <f t="shared" si="18"/>
        <v>#DIV/0!</v>
      </c>
      <c r="W92" s="2" t="e">
        <f t="shared" si="19"/>
        <v>#DIV/0!</v>
      </c>
      <c r="X92" s="2">
        <f>VLOOKUP(A92,[1]TDSheet!$A:$X,24,0)</f>
        <v>0</v>
      </c>
      <c r="Y92" s="2">
        <f>VLOOKUP(A92,[1]TDSheet!$A:$Y,25,0)</f>
        <v>0</v>
      </c>
      <c r="Z92" s="2">
        <f>VLOOKUP(A92,[1]TDSheet!$A:$P,16,0)</f>
        <v>0</v>
      </c>
      <c r="AB92" s="2">
        <f t="shared" si="20"/>
        <v>0</v>
      </c>
      <c r="AC92" s="2">
        <f t="shared" si="21"/>
        <v>0</v>
      </c>
      <c r="AD92" s="2">
        <f t="shared" si="22"/>
        <v>0</v>
      </c>
      <c r="AE92" s="21"/>
    </row>
    <row r="93" spans="1:31" ht="21.95" customHeight="1" outlineLevel="2" x14ac:dyDescent="0.2">
      <c r="A93" s="7" t="s">
        <v>109</v>
      </c>
      <c r="B93" s="7" t="s">
        <v>23</v>
      </c>
      <c r="C93" s="23" t="str">
        <f>VLOOKUP(A93,[1]TDSheet!$A:$C,3,0)</f>
        <v>Нояб</v>
      </c>
      <c r="D93" s="8">
        <v>61</v>
      </c>
      <c r="E93" s="8"/>
      <c r="F93" s="8">
        <v>36</v>
      </c>
      <c r="G93" s="8">
        <v>16</v>
      </c>
      <c r="H93" s="20">
        <f>VLOOKUP(A93,[1]TDSheet!$A:$H,8,0)</f>
        <v>0.4</v>
      </c>
      <c r="I93" s="2">
        <f>VLOOKUP(A93,[1]TDSheet!$A:$I,9,0)</f>
        <v>40</v>
      </c>
      <c r="J93" s="2">
        <f>VLOOKUP(A93,[2]Донецк!$A:$B,2,0)</f>
        <v>36</v>
      </c>
      <c r="K93" s="2">
        <f t="shared" si="15"/>
        <v>0</v>
      </c>
      <c r="L93" s="2">
        <f t="shared" si="14"/>
        <v>36</v>
      </c>
      <c r="O93" s="2">
        <v>42</v>
      </c>
      <c r="P93" s="2">
        <f t="shared" si="16"/>
        <v>7.2</v>
      </c>
      <c r="Q93" s="21">
        <f t="shared" si="17"/>
        <v>35</v>
      </c>
      <c r="R93" s="21"/>
      <c r="S93" s="21"/>
      <c r="T93" s="21"/>
      <c r="V93" s="2">
        <f t="shared" si="18"/>
        <v>12.916666666666666</v>
      </c>
      <c r="W93" s="2">
        <f t="shared" si="19"/>
        <v>8.0555555555555554</v>
      </c>
      <c r="X93" s="2">
        <f>VLOOKUP(A93,[1]TDSheet!$A:$X,24,0)</f>
        <v>1.4</v>
      </c>
      <c r="Y93" s="2">
        <f>VLOOKUP(A93,[1]TDSheet!$A:$Y,25,0)</f>
        <v>2.8</v>
      </c>
      <c r="Z93" s="2">
        <f>VLOOKUP(A93,[1]TDSheet!$A:$P,16,0)</f>
        <v>4.4000000000000004</v>
      </c>
      <c r="AB93" s="2">
        <f t="shared" si="20"/>
        <v>14</v>
      </c>
      <c r="AC93" s="2">
        <f t="shared" si="21"/>
        <v>0</v>
      </c>
      <c r="AD93" s="2">
        <f t="shared" si="22"/>
        <v>0</v>
      </c>
      <c r="AE93" s="21">
        <v>35</v>
      </c>
    </row>
    <row r="94" spans="1:31" ht="21.95" customHeight="1" outlineLevel="2" x14ac:dyDescent="0.2">
      <c r="A94" s="7" t="s">
        <v>65</v>
      </c>
      <c r="B94" s="7" t="s">
        <v>9</v>
      </c>
      <c r="C94" s="7"/>
      <c r="D94" s="8">
        <v>260.733</v>
      </c>
      <c r="E94" s="8"/>
      <c r="F94" s="8">
        <v>189.56700000000001</v>
      </c>
      <c r="G94" s="8">
        <v>63.829000000000001</v>
      </c>
      <c r="H94" s="20">
        <f>VLOOKUP(A94,[1]TDSheet!$A:$H,8,0)</f>
        <v>1</v>
      </c>
      <c r="I94" s="2">
        <f>VLOOKUP(A94,[1]TDSheet!$A:$I,9,0)</f>
        <v>40</v>
      </c>
      <c r="J94" s="2">
        <f>VLOOKUP(A94,[2]Донецк!$A:$B,2,0)</f>
        <v>170.01</v>
      </c>
      <c r="K94" s="2">
        <f t="shared" si="15"/>
        <v>19.557000000000016</v>
      </c>
      <c r="L94" s="2">
        <f t="shared" si="14"/>
        <v>189.56700000000001</v>
      </c>
      <c r="O94" s="2">
        <v>1</v>
      </c>
      <c r="P94" s="2">
        <f t="shared" si="16"/>
        <v>37.913400000000003</v>
      </c>
      <c r="Q94" s="21">
        <f t="shared" si="17"/>
        <v>215</v>
      </c>
      <c r="R94" s="21"/>
      <c r="S94" s="21">
        <v>100</v>
      </c>
      <c r="T94" s="21"/>
      <c r="V94" s="2">
        <f t="shared" si="18"/>
        <v>10.018331249637331</v>
      </c>
      <c r="W94" s="2">
        <f t="shared" si="19"/>
        <v>1.7099231406310171</v>
      </c>
      <c r="X94" s="2">
        <f>VLOOKUP(A94,[1]TDSheet!$A:$X,24,0)</f>
        <v>16.965600000000002</v>
      </c>
      <c r="Y94" s="2">
        <f>VLOOKUP(A94,[1]TDSheet!$A:$Y,25,0)</f>
        <v>33.175599999999996</v>
      </c>
      <c r="Z94" s="2">
        <f>VLOOKUP(A94,[1]TDSheet!$A:$P,16,0)</f>
        <v>9.6782000000000004</v>
      </c>
      <c r="AB94" s="2">
        <f t="shared" si="20"/>
        <v>215</v>
      </c>
      <c r="AC94" s="2">
        <f t="shared" si="21"/>
        <v>0</v>
      </c>
      <c r="AD94" s="2">
        <f t="shared" si="22"/>
        <v>100</v>
      </c>
      <c r="AE94" s="21">
        <v>315</v>
      </c>
    </row>
    <row r="95" spans="1:31" ht="21.95" customHeight="1" outlineLevel="2" x14ac:dyDescent="0.2">
      <c r="A95" s="7" t="s">
        <v>66</v>
      </c>
      <c r="B95" s="7" t="s">
        <v>9</v>
      </c>
      <c r="C95" s="7"/>
      <c r="D95" s="8">
        <v>100.898</v>
      </c>
      <c r="E95" s="8">
        <v>24.181000000000001</v>
      </c>
      <c r="F95" s="8">
        <v>76.629000000000005</v>
      </c>
      <c r="G95" s="8">
        <v>36.256</v>
      </c>
      <c r="H95" s="20">
        <f>VLOOKUP(A95,[1]TDSheet!$A:$H,8,0)</f>
        <v>1</v>
      </c>
      <c r="I95" s="2">
        <f>VLOOKUP(A95,[1]TDSheet!$A:$I,9,0)</f>
        <v>40</v>
      </c>
      <c r="J95" s="2">
        <f>VLOOKUP(A95,[2]Донецк!$A:$B,2,0)</f>
        <v>72.5</v>
      </c>
      <c r="K95" s="2">
        <f t="shared" si="15"/>
        <v>4.1290000000000049</v>
      </c>
      <c r="L95" s="2">
        <f t="shared" si="14"/>
        <v>76.629000000000005</v>
      </c>
      <c r="O95" s="2">
        <v>16</v>
      </c>
      <c r="P95" s="2">
        <f t="shared" si="16"/>
        <v>15.325800000000001</v>
      </c>
      <c r="Q95" s="21">
        <f t="shared" si="17"/>
        <v>75</v>
      </c>
      <c r="R95" s="21"/>
      <c r="S95" s="21">
        <v>40</v>
      </c>
      <c r="T95" s="21"/>
      <c r="V95" s="2">
        <f t="shared" si="18"/>
        <v>10.91336178209294</v>
      </c>
      <c r="W95" s="2">
        <f t="shared" si="19"/>
        <v>3.409675188244659</v>
      </c>
      <c r="X95" s="2">
        <f>VLOOKUP(A95,[1]TDSheet!$A:$X,24,0)</f>
        <v>9.6776</v>
      </c>
      <c r="Y95" s="2">
        <f>VLOOKUP(A95,[1]TDSheet!$A:$Y,25,0)</f>
        <v>11.95</v>
      </c>
      <c r="Z95" s="2">
        <f>VLOOKUP(A95,[1]TDSheet!$A:$P,16,0)</f>
        <v>10.315200000000001</v>
      </c>
      <c r="AB95" s="2">
        <f t="shared" si="20"/>
        <v>75</v>
      </c>
      <c r="AC95" s="2">
        <f t="shared" si="21"/>
        <v>0</v>
      </c>
      <c r="AD95" s="2">
        <f t="shared" si="22"/>
        <v>40</v>
      </c>
      <c r="AE95" s="21">
        <v>115</v>
      </c>
    </row>
    <row r="96" spans="1:31" ht="11.1" customHeight="1" outlineLevel="2" x14ac:dyDescent="0.2">
      <c r="A96" s="7" t="s">
        <v>67</v>
      </c>
      <c r="B96" s="7" t="s">
        <v>9</v>
      </c>
      <c r="C96" s="7"/>
      <c r="D96" s="8"/>
      <c r="E96" s="8">
        <v>10.88</v>
      </c>
      <c r="F96" s="8">
        <v>0</v>
      </c>
      <c r="G96" s="8">
        <v>10.88</v>
      </c>
      <c r="H96" s="20">
        <v>0</v>
      </c>
      <c r="I96" s="2" t="e">
        <f>VLOOKUP(A96,[1]TDSheet!$A:$I,9,0)</f>
        <v>#N/A</v>
      </c>
      <c r="K96" s="2">
        <f t="shared" si="15"/>
        <v>0</v>
      </c>
      <c r="L96" s="2">
        <f t="shared" si="14"/>
        <v>0</v>
      </c>
      <c r="P96" s="2">
        <f t="shared" si="16"/>
        <v>0</v>
      </c>
      <c r="Q96" s="21">
        <f t="shared" si="17"/>
        <v>0</v>
      </c>
      <c r="R96" s="21"/>
      <c r="S96" s="21"/>
      <c r="T96" s="21"/>
      <c r="V96" s="2" t="e">
        <f t="shared" si="18"/>
        <v>#DIV/0!</v>
      </c>
      <c r="W96" s="2" t="e">
        <f t="shared" si="19"/>
        <v>#DIV/0!</v>
      </c>
      <c r="X96" s="2">
        <v>0</v>
      </c>
      <c r="Y96" s="2">
        <v>0</v>
      </c>
      <c r="Z96" s="2">
        <v>0</v>
      </c>
      <c r="AB96" s="2">
        <f t="shared" si="20"/>
        <v>0</v>
      </c>
      <c r="AC96" s="2">
        <f t="shared" si="21"/>
        <v>0</v>
      </c>
      <c r="AD96" s="2">
        <f t="shared" si="22"/>
        <v>0</v>
      </c>
      <c r="AE96" s="21"/>
    </row>
    <row r="97" spans="1:31" ht="11.1" customHeight="1" outlineLevel="2" x14ac:dyDescent="0.2">
      <c r="A97" s="7" t="s">
        <v>68</v>
      </c>
      <c r="B97" s="7" t="s">
        <v>9</v>
      </c>
      <c r="C97" s="7"/>
      <c r="D97" s="8"/>
      <c r="E97" s="8">
        <v>4.3339999999999996</v>
      </c>
      <c r="F97" s="8">
        <v>0</v>
      </c>
      <c r="G97" s="8">
        <v>4.3339999999999996</v>
      </c>
      <c r="H97" s="20">
        <v>0</v>
      </c>
      <c r="I97" s="2" t="e">
        <f>VLOOKUP(A97,[1]TDSheet!$A:$I,9,0)</f>
        <v>#N/A</v>
      </c>
      <c r="J97" s="2">
        <f>VLOOKUP(A97,[2]Донецк!$A:$B,2,0)</f>
        <v>4.2</v>
      </c>
      <c r="K97" s="2">
        <f t="shared" si="15"/>
        <v>-4.2</v>
      </c>
      <c r="L97" s="2">
        <f t="shared" si="14"/>
        <v>0</v>
      </c>
      <c r="P97" s="2">
        <f t="shared" si="16"/>
        <v>0</v>
      </c>
      <c r="Q97" s="21">
        <f t="shared" si="17"/>
        <v>0</v>
      </c>
      <c r="R97" s="21"/>
      <c r="S97" s="21"/>
      <c r="T97" s="21"/>
      <c r="V97" s="2" t="e">
        <f t="shared" si="18"/>
        <v>#DIV/0!</v>
      </c>
      <c r="W97" s="2" t="e">
        <f t="shared" si="19"/>
        <v>#DIV/0!</v>
      </c>
      <c r="X97" s="2">
        <v>0</v>
      </c>
      <c r="Y97" s="2">
        <v>0</v>
      </c>
      <c r="Z97" s="2">
        <v>0</v>
      </c>
      <c r="AB97" s="2">
        <f t="shared" si="20"/>
        <v>0</v>
      </c>
      <c r="AC97" s="2">
        <f t="shared" si="21"/>
        <v>0</v>
      </c>
      <c r="AD97" s="2">
        <f t="shared" si="22"/>
        <v>0</v>
      </c>
      <c r="AE97" s="21"/>
    </row>
    <row r="98" spans="1:31" ht="21.95" customHeight="1" outlineLevel="2" x14ac:dyDescent="0.2">
      <c r="A98" s="7" t="s">
        <v>110</v>
      </c>
      <c r="B98" s="7" t="s">
        <v>23</v>
      </c>
      <c r="C98" s="7"/>
      <c r="D98" s="8">
        <v>2</v>
      </c>
      <c r="E98" s="8">
        <v>3</v>
      </c>
      <c r="F98" s="8">
        <v>-1</v>
      </c>
      <c r="G98" s="8">
        <v>1</v>
      </c>
      <c r="H98" s="20">
        <f>VLOOKUP(A98,[1]TDSheet!$A:$H,8,0)</f>
        <v>0</v>
      </c>
      <c r="I98" s="2">
        <f>VLOOKUP(A98,[1]TDSheet!$A:$I,9,0)</f>
        <v>35</v>
      </c>
      <c r="J98" s="2">
        <f>VLOOKUP(A98,[2]Донецк!$A:$B,2,0)</f>
        <v>3</v>
      </c>
      <c r="K98" s="2">
        <f t="shared" si="15"/>
        <v>-4</v>
      </c>
      <c r="L98" s="2">
        <f t="shared" si="14"/>
        <v>-1</v>
      </c>
      <c r="P98" s="2">
        <f t="shared" si="16"/>
        <v>-0.2</v>
      </c>
      <c r="Q98" s="21">
        <f t="shared" si="17"/>
        <v>0</v>
      </c>
      <c r="R98" s="21"/>
      <c r="S98" s="21"/>
      <c r="T98" s="21"/>
      <c r="V98" s="2">
        <f t="shared" si="18"/>
        <v>-5</v>
      </c>
      <c r="W98" s="2">
        <f t="shared" si="19"/>
        <v>-5</v>
      </c>
      <c r="X98" s="2">
        <f>VLOOKUP(A98,[1]TDSheet!$A:$X,24,0)</f>
        <v>7.2</v>
      </c>
      <c r="Y98" s="2">
        <f>VLOOKUP(A98,[1]TDSheet!$A:$Y,25,0)</f>
        <v>2.2000000000000002</v>
      </c>
      <c r="Z98" s="2">
        <f>VLOOKUP(A98,[1]TDSheet!$A:$P,16,0)</f>
        <v>1.4</v>
      </c>
      <c r="AB98" s="2">
        <f t="shared" si="20"/>
        <v>0</v>
      </c>
      <c r="AC98" s="2">
        <f t="shared" si="21"/>
        <v>0</v>
      </c>
      <c r="AD98" s="2">
        <f t="shared" si="22"/>
        <v>0</v>
      </c>
      <c r="AE98" s="21"/>
    </row>
    <row r="99" spans="1:31" ht="21.95" customHeight="1" outlineLevel="2" x14ac:dyDescent="0.2">
      <c r="A99" s="7" t="s">
        <v>31</v>
      </c>
      <c r="B99" s="7" t="s">
        <v>23</v>
      </c>
      <c r="C99" s="7"/>
      <c r="D99" s="8">
        <v>78</v>
      </c>
      <c r="E99" s="8">
        <v>120</v>
      </c>
      <c r="F99" s="8">
        <v>80</v>
      </c>
      <c r="G99" s="8">
        <v>115</v>
      </c>
      <c r="H99" s="20">
        <f>VLOOKUP(A99,[1]TDSheet!$A:$H,8,0)</f>
        <v>0.4</v>
      </c>
      <c r="I99" s="2">
        <f>VLOOKUP(A99,[1]TDSheet!$A:$I,9,0)</f>
        <v>90</v>
      </c>
      <c r="J99" s="2">
        <f>VLOOKUP(A99,[2]Донецк!$A:$B,2,0)</f>
        <v>81</v>
      </c>
      <c r="K99" s="2">
        <f t="shared" si="15"/>
        <v>-1</v>
      </c>
      <c r="L99" s="2">
        <f t="shared" si="14"/>
        <v>80</v>
      </c>
      <c r="P99" s="2">
        <f t="shared" si="16"/>
        <v>16</v>
      </c>
      <c r="Q99" s="21">
        <f t="shared" si="17"/>
        <v>65</v>
      </c>
      <c r="R99" s="21"/>
      <c r="S99" s="21">
        <v>30</v>
      </c>
      <c r="T99" s="21"/>
      <c r="V99" s="2">
        <f t="shared" si="18"/>
        <v>13.125</v>
      </c>
      <c r="W99" s="2">
        <f t="shared" si="19"/>
        <v>7.1875</v>
      </c>
      <c r="X99" s="2">
        <f>VLOOKUP(A99,[1]TDSheet!$A:$X,24,0)</f>
        <v>20</v>
      </c>
      <c r="Y99" s="2">
        <f>VLOOKUP(A99,[1]TDSheet!$A:$Y,25,0)</f>
        <v>12</v>
      </c>
      <c r="Z99" s="2">
        <f>VLOOKUP(A99,[1]TDSheet!$A:$P,16,0)</f>
        <v>17.2</v>
      </c>
      <c r="AB99" s="2">
        <f t="shared" si="20"/>
        <v>26</v>
      </c>
      <c r="AC99" s="2">
        <f t="shared" si="21"/>
        <v>0</v>
      </c>
      <c r="AD99" s="2">
        <f t="shared" si="22"/>
        <v>12</v>
      </c>
      <c r="AE99" s="21">
        <v>95</v>
      </c>
    </row>
    <row r="100" spans="1:31" ht="21.95" customHeight="1" outlineLevel="2" x14ac:dyDescent="0.2">
      <c r="A100" s="7" t="s">
        <v>32</v>
      </c>
      <c r="B100" s="7" t="s">
        <v>23</v>
      </c>
      <c r="C100" s="7"/>
      <c r="D100" s="8">
        <v>136</v>
      </c>
      <c r="E100" s="8">
        <v>240</v>
      </c>
      <c r="F100" s="8">
        <v>102</v>
      </c>
      <c r="G100" s="8">
        <v>255</v>
      </c>
      <c r="H100" s="20">
        <f>VLOOKUP(A100,[1]TDSheet!$A:$H,8,0)</f>
        <v>0.33</v>
      </c>
      <c r="I100" s="2">
        <f>VLOOKUP(A100,[1]TDSheet!$A:$I,9,0)</f>
        <v>60</v>
      </c>
      <c r="J100" s="2">
        <f>VLOOKUP(A100,[2]Донецк!$A:$B,2,0)</f>
        <v>103</v>
      </c>
      <c r="K100" s="2">
        <f t="shared" si="15"/>
        <v>-1</v>
      </c>
      <c r="L100" s="2">
        <f t="shared" si="14"/>
        <v>102</v>
      </c>
      <c r="P100" s="2">
        <f t="shared" si="16"/>
        <v>20.399999999999999</v>
      </c>
      <c r="Q100" s="21">
        <f t="shared" si="17"/>
        <v>10</v>
      </c>
      <c r="R100" s="21"/>
      <c r="S100" s="21"/>
      <c r="T100" s="21"/>
      <c r="V100" s="2">
        <f t="shared" si="18"/>
        <v>12.990196078431373</v>
      </c>
      <c r="W100" s="2">
        <f t="shared" si="19"/>
        <v>12.5</v>
      </c>
      <c r="X100" s="2">
        <f>VLOOKUP(A100,[1]TDSheet!$A:$X,24,0)</f>
        <v>25.2</v>
      </c>
      <c r="Y100" s="2">
        <f>VLOOKUP(A100,[1]TDSheet!$A:$Y,25,0)</f>
        <v>21.2</v>
      </c>
      <c r="Z100" s="2">
        <f>VLOOKUP(A100,[1]TDSheet!$A:$P,16,0)</f>
        <v>32.6</v>
      </c>
      <c r="AB100" s="2">
        <f t="shared" si="20"/>
        <v>3.3000000000000003</v>
      </c>
      <c r="AC100" s="2">
        <f t="shared" si="21"/>
        <v>0</v>
      </c>
      <c r="AD100" s="2">
        <f t="shared" si="22"/>
        <v>0</v>
      </c>
      <c r="AE100" s="21">
        <v>10</v>
      </c>
    </row>
    <row r="101" spans="1:31" ht="11.1" customHeight="1" outlineLevel="2" x14ac:dyDescent="0.2">
      <c r="A101" s="7" t="s">
        <v>69</v>
      </c>
      <c r="B101" s="7" t="s">
        <v>9</v>
      </c>
      <c r="C101" s="7"/>
      <c r="D101" s="8"/>
      <c r="E101" s="8">
        <v>10.945</v>
      </c>
      <c r="F101" s="8">
        <v>0</v>
      </c>
      <c r="G101" s="8">
        <v>10.945</v>
      </c>
      <c r="H101" s="20">
        <v>0</v>
      </c>
      <c r="I101" s="2" t="e">
        <f>VLOOKUP(A101,[1]TDSheet!$A:$I,9,0)</f>
        <v>#N/A</v>
      </c>
      <c r="K101" s="2">
        <f t="shared" si="15"/>
        <v>0</v>
      </c>
      <c r="L101" s="2">
        <f t="shared" si="14"/>
        <v>0</v>
      </c>
      <c r="P101" s="2">
        <f t="shared" si="16"/>
        <v>0</v>
      </c>
      <c r="Q101" s="21">
        <f t="shared" si="17"/>
        <v>0</v>
      </c>
      <c r="R101" s="21"/>
      <c r="S101" s="21"/>
      <c r="T101" s="21"/>
      <c r="V101" s="2" t="e">
        <f t="shared" si="18"/>
        <v>#DIV/0!</v>
      </c>
      <c r="W101" s="2" t="e">
        <f t="shared" si="19"/>
        <v>#DIV/0!</v>
      </c>
      <c r="X101" s="2">
        <v>0</v>
      </c>
      <c r="Y101" s="2">
        <v>0</v>
      </c>
      <c r="Z101" s="2">
        <v>0</v>
      </c>
      <c r="AB101" s="2">
        <f t="shared" si="20"/>
        <v>0</v>
      </c>
      <c r="AC101" s="2">
        <f t="shared" si="21"/>
        <v>0</v>
      </c>
      <c r="AD101" s="2">
        <f t="shared" si="22"/>
        <v>0</v>
      </c>
      <c r="AE101" s="21"/>
    </row>
    <row r="102" spans="1:31" ht="11.1" customHeight="1" outlineLevel="2" x14ac:dyDescent="0.2">
      <c r="A102" s="7" t="s">
        <v>70</v>
      </c>
      <c r="B102" s="7" t="s">
        <v>9</v>
      </c>
      <c r="C102" s="7"/>
      <c r="D102" s="8"/>
      <c r="E102" s="8">
        <v>258.10500000000002</v>
      </c>
      <c r="F102" s="8">
        <v>0</v>
      </c>
      <c r="G102" s="8">
        <v>258.10500000000002</v>
      </c>
      <c r="H102" s="20">
        <v>0</v>
      </c>
      <c r="I102" s="2" t="e">
        <f>VLOOKUP(A102,[1]TDSheet!$A:$I,9,0)</f>
        <v>#N/A</v>
      </c>
      <c r="J102" s="2">
        <f>VLOOKUP(A102,[2]Донецк!$A:$B,2,0)</f>
        <v>2.4</v>
      </c>
      <c r="K102" s="2">
        <f t="shared" si="15"/>
        <v>-2.4</v>
      </c>
      <c r="L102" s="2">
        <f t="shared" ref="L102:L133" si="23">F102-M102</f>
        <v>0</v>
      </c>
      <c r="P102" s="2">
        <f t="shared" si="16"/>
        <v>0</v>
      </c>
      <c r="Q102" s="21">
        <f t="shared" si="17"/>
        <v>0</v>
      </c>
      <c r="R102" s="21"/>
      <c r="S102" s="21"/>
      <c r="T102" s="21"/>
      <c r="V102" s="2" t="e">
        <f t="shared" si="18"/>
        <v>#DIV/0!</v>
      </c>
      <c r="W102" s="2" t="e">
        <f t="shared" si="19"/>
        <v>#DIV/0!</v>
      </c>
      <c r="X102" s="2">
        <v>0</v>
      </c>
      <c r="Y102" s="2">
        <v>0</v>
      </c>
      <c r="Z102" s="2">
        <v>0</v>
      </c>
      <c r="AB102" s="2">
        <f t="shared" si="20"/>
        <v>0</v>
      </c>
      <c r="AC102" s="2">
        <f t="shared" si="21"/>
        <v>0</v>
      </c>
      <c r="AD102" s="2">
        <f t="shared" si="22"/>
        <v>0</v>
      </c>
      <c r="AE102" s="21"/>
    </row>
    <row r="103" spans="1:31" ht="11.1" customHeight="1" outlineLevel="2" x14ac:dyDescent="0.2">
      <c r="A103" s="7" t="s">
        <v>111</v>
      </c>
      <c r="B103" s="7" t="s">
        <v>23</v>
      </c>
      <c r="C103" s="7"/>
      <c r="D103" s="8"/>
      <c r="E103" s="8">
        <v>6</v>
      </c>
      <c r="F103" s="8">
        <v>0</v>
      </c>
      <c r="G103" s="8">
        <v>6</v>
      </c>
      <c r="H103" s="20">
        <v>0</v>
      </c>
      <c r="I103" s="2" t="e">
        <f>VLOOKUP(A103,[1]TDSheet!$A:$I,9,0)</f>
        <v>#N/A</v>
      </c>
      <c r="K103" s="2">
        <f t="shared" si="15"/>
        <v>0</v>
      </c>
      <c r="L103" s="2">
        <f t="shared" si="23"/>
        <v>0</v>
      </c>
      <c r="P103" s="2">
        <f t="shared" si="16"/>
        <v>0</v>
      </c>
      <c r="Q103" s="21">
        <f t="shared" si="17"/>
        <v>0</v>
      </c>
      <c r="R103" s="21"/>
      <c r="S103" s="21"/>
      <c r="T103" s="21"/>
      <c r="V103" s="2" t="e">
        <f t="shared" si="18"/>
        <v>#DIV/0!</v>
      </c>
      <c r="W103" s="2" t="e">
        <f t="shared" si="19"/>
        <v>#DIV/0!</v>
      </c>
      <c r="X103" s="2">
        <v>0</v>
      </c>
      <c r="Y103" s="2">
        <v>0</v>
      </c>
      <c r="Z103" s="2">
        <v>0</v>
      </c>
      <c r="AB103" s="2">
        <f t="shared" si="20"/>
        <v>0</v>
      </c>
      <c r="AC103" s="2">
        <f t="shared" si="21"/>
        <v>0</v>
      </c>
      <c r="AD103" s="2">
        <f t="shared" si="22"/>
        <v>0</v>
      </c>
      <c r="AE103" s="21"/>
    </row>
    <row r="104" spans="1:31" ht="21.95" customHeight="1" outlineLevel="2" x14ac:dyDescent="0.2">
      <c r="A104" s="7" t="s">
        <v>112</v>
      </c>
      <c r="B104" s="7" t="s">
        <v>23</v>
      </c>
      <c r="C104" s="7"/>
      <c r="D104" s="8"/>
      <c r="E104" s="8">
        <v>6</v>
      </c>
      <c r="F104" s="8">
        <v>0</v>
      </c>
      <c r="G104" s="8">
        <v>6</v>
      </c>
      <c r="H104" s="20">
        <v>0</v>
      </c>
      <c r="I104" s="2" t="e">
        <f>VLOOKUP(A104,[1]TDSheet!$A:$I,9,0)</f>
        <v>#N/A</v>
      </c>
      <c r="K104" s="2">
        <f t="shared" si="15"/>
        <v>0</v>
      </c>
      <c r="L104" s="2">
        <f t="shared" si="23"/>
        <v>0</v>
      </c>
      <c r="P104" s="2">
        <f t="shared" si="16"/>
        <v>0</v>
      </c>
      <c r="Q104" s="21">
        <f t="shared" si="17"/>
        <v>0</v>
      </c>
      <c r="R104" s="21"/>
      <c r="S104" s="21"/>
      <c r="T104" s="21"/>
      <c r="V104" s="2" t="e">
        <f t="shared" si="18"/>
        <v>#DIV/0!</v>
      </c>
      <c r="W104" s="2" t="e">
        <f t="shared" si="19"/>
        <v>#DIV/0!</v>
      </c>
      <c r="X104" s="2">
        <v>0</v>
      </c>
      <c r="Y104" s="2">
        <v>0</v>
      </c>
      <c r="Z104" s="2">
        <v>0</v>
      </c>
      <c r="AB104" s="2">
        <f t="shared" si="20"/>
        <v>0</v>
      </c>
      <c r="AC104" s="2">
        <f t="shared" si="21"/>
        <v>0</v>
      </c>
      <c r="AD104" s="2">
        <f t="shared" si="22"/>
        <v>0</v>
      </c>
      <c r="AE104" s="21"/>
    </row>
    <row r="105" spans="1:31" ht="21.95" customHeight="1" outlineLevel="2" x14ac:dyDescent="0.2">
      <c r="A105" s="7" t="s">
        <v>113</v>
      </c>
      <c r="B105" s="7" t="s">
        <v>23</v>
      </c>
      <c r="C105" s="7"/>
      <c r="D105" s="8">
        <v>-6</v>
      </c>
      <c r="E105" s="8">
        <v>7</v>
      </c>
      <c r="F105" s="24">
        <v>2</v>
      </c>
      <c r="G105" s="24">
        <v>-2</v>
      </c>
      <c r="H105" s="20">
        <f>VLOOKUP(A105,[1]TDSheet!$A:$H,8,0)</f>
        <v>0</v>
      </c>
      <c r="I105" s="2">
        <f>VLOOKUP(A105,[1]TDSheet!$A:$I,9,0)</f>
        <v>0</v>
      </c>
      <c r="J105" s="2">
        <f>VLOOKUP(A105,[2]Донецк!$A:$B,2,0)</f>
        <v>293</v>
      </c>
      <c r="K105" s="2">
        <f t="shared" si="15"/>
        <v>-291</v>
      </c>
      <c r="L105" s="2">
        <f t="shared" si="23"/>
        <v>2</v>
      </c>
      <c r="P105" s="2">
        <f t="shared" si="16"/>
        <v>0.4</v>
      </c>
      <c r="Q105" s="21">
        <f t="shared" si="17"/>
        <v>0</v>
      </c>
      <c r="R105" s="21"/>
      <c r="S105" s="21"/>
      <c r="T105" s="21"/>
      <c r="V105" s="2">
        <f t="shared" si="18"/>
        <v>-5</v>
      </c>
      <c r="W105" s="2">
        <f t="shared" si="19"/>
        <v>-5</v>
      </c>
      <c r="X105" s="2">
        <f>VLOOKUP(A105,[1]TDSheet!$A:$X,24,0)</f>
        <v>0</v>
      </c>
      <c r="Y105" s="2">
        <f>VLOOKUP(A105,[1]TDSheet!$A:$Y,25,0)</f>
        <v>49.4</v>
      </c>
      <c r="Z105" s="2">
        <f>VLOOKUP(A105,[1]TDSheet!$A:$P,16,0)</f>
        <v>16.84</v>
      </c>
      <c r="AB105" s="2">
        <f t="shared" si="20"/>
        <v>0</v>
      </c>
      <c r="AC105" s="2">
        <f t="shared" si="21"/>
        <v>0</v>
      </c>
      <c r="AD105" s="2">
        <f t="shared" si="22"/>
        <v>0</v>
      </c>
      <c r="AE105" s="21"/>
    </row>
    <row r="106" spans="1:31" ht="11.1" customHeight="1" outlineLevel="2" x14ac:dyDescent="0.2">
      <c r="A106" s="7" t="s">
        <v>71</v>
      </c>
      <c r="B106" s="7" t="s">
        <v>9</v>
      </c>
      <c r="C106" s="7"/>
      <c r="D106" s="8"/>
      <c r="E106" s="8">
        <v>36.241</v>
      </c>
      <c r="F106" s="24">
        <v>261.09300000000002</v>
      </c>
      <c r="G106" s="24">
        <v>-261.09300000000002</v>
      </c>
      <c r="H106" s="20">
        <f>VLOOKUP(A106,[1]TDSheet!$A:$H,8,0)</f>
        <v>0</v>
      </c>
      <c r="I106" s="2">
        <f>VLOOKUP(A106,[1]TDSheet!$A:$I,9,0)</f>
        <v>0</v>
      </c>
      <c r="J106" s="2">
        <f>VLOOKUP(A106,[2]Донецк!$A:$B,2,0)</f>
        <v>332</v>
      </c>
      <c r="K106" s="2">
        <f t="shared" si="15"/>
        <v>-70.906999999999982</v>
      </c>
      <c r="L106" s="2">
        <f t="shared" si="23"/>
        <v>261.09300000000002</v>
      </c>
      <c r="P106" s="2">
        <f t="shared" si="16"/>
        <v>52.218600000000002</v>
      </c>
      <c r="Q106" s="21">
        <f t="shared" si="17"/>
        <v>0</v>
      </c>
      <c r="R106" s="21"/>
      <c r="S106" s="21"/>
      <c r="T106" s="21"/>
      <c r="V106" s="2">
        <f t="shared" si="18"/>
        <v>-5</v>
      </c>
      <c r="W106" s="2">
        <f t="shared" si="19"/>
        <v>-5</v>
      </c>
      <c r="X106" s="2">
        <f>VLOOKUP(A106,[1]TDSheet!$A:$X,24,0)</f>
        <v>2.8083999999999998</v>
      </c>
      <c r="Y106" s="2">
        <f>VLOOKUP(A106,[1]TDSheet!$A:$Y,25,0)</f>
        <v>43.427199999999999</v>
      </c>
      <c r="Z106" s="2">
        <f>VLOOKUP(A106,[1]TDSheet!$A:$P,16,0)</f>
        <v>18.182600000000001</v>
      </c>
      <c r="AB106" s="2">
        <f t="shared" si="20"/>
        <v>0</v>
      </c>
      <c r="AC106" s="2">
        <f t="shared" si="21"/>
        <v>0</v>
      </c>
      <c r="AD106" s="2">
        <f t="shared" si="22"/>
        <v>0</v>
      </c>
      <c r="AE106" s="21"/>
    </row>
    <row r="107" spans="1:31" ht="21.95" customHeight="1" outlineLevel="2" x14ac:dyDescent="0.2">
      <c r="A107" s="7" t="s">
        <v>19</v>
      </c>
      <c r="B107" s="7" t="s">
        <v>9</v>
      </c>
      <c r="C107" s="7"/>
      <c r="D107" s="8">
        <v>-6.7220000000000004</v>
      </c>
      <c r="E107" s="8">
        <v>23.036999999999999</v>
      </c>
      <c r="F107" s="24">
        <v>60.235999999999997</v>
      </c>
      <c r="G107" s="24">
        <v>-57.515999999999998</v>
      </c>
      <c r="H107" s="20">
        <f>VLOOKUP(A107,[1]TDSheet!$A:$H,8,0)</f>
        <v>0</v>
      </c>
      <c r="I107" s="2">
        <f>VLOOKUP(A107,[1]TDSheet!$A:$I,9,0)</f>
        <v>0</v>
      </c>
      <c r="J107" s="2">
        <f>VLOOKUP(A107,[2]Донецк!$A:$B,2,0)</f>
        <v>58.5</v>
      </c>
      <c r="K107" s="2">
        <f t="shared" si="15"/>
        <v>1.7359999999999971</v>
      </c>
      <c r="L107" s="2">
        <f t="shared" si="23"/>
        <v>60.235999999999997</v>
      </c>
      <c r="P107" s="2">
        <f t="shared" si="16"/>
        <v>12.0472</v>
      </c>
      <c r="Q107" s="21">
        <f t="shared" si="17"/>
        <v>0</v>
      </c>
      <c r="R107" s="21"/>
      <c r="S107" s="21"/>
      <c r="T107" s="21"/>
      <c r="V107" s="2">
        <f t="shared" si="18"/>
        <v>-4.7742213958430169</v>
      </c>
      <c r="W107" s="2">
        <f t="shared" si="19"/>
        <v>-4.7742213958430169</v>
      </c>
      <c r="X107" s="2">
        <f>VLOOKUP(A107,[1]TDSheet!$A:$X,24,0)</f>
        <v>3.2462000000000004</v>
      </c>
      <c r="Y107" s="2">
        <f>VLOOKUP(A107,[1]TDSheet!$A:$Y,25,0)</f>
        <v>4.8810000000000002</v>
      </c>
      <c r="Z107" s="2">
        <f>VLOOKUP(A107,[1]TDSheet!$A:$P,16,0)</f>
        <v>9.7664000000000009</v>
      </c>
      <c r="AB107" s="2">
        <f t="shared" si="20"/>
        <v>0</v>
      </c>
      <c r="AC107" s="2">
        <f t="shared" si="21"/>
        <v>0</v>
      </c>
      <c r="AD107" s="2">
        <f t="shared" si="22"/>
        <v>0</v>
      </c>
      <c r="AE107" s="21"/>
    </row>
    <row r="108" spans="1:31" ht="21.95" customHeight="1" outlineLevel="2" x14ac:dyDescent="0.2">
      <c r="A108" s="7" t="s">
        <v>33</v>
      </c>
      <c r="B108" s="7" t="s">
        <v>23</v>
      </c>
      <c r="C108" s="7"/>
      <c r="D108" s="8">
        <v>8</v>
      </c>
      <c r="E108" s="8"/>
      <c r="F108" s="8">
        <v>1</v>
      </c>
      <c r="G108" s="8">
        <v>7</v>
      </c>
      <c r="H108" s="20">
        <f>VLOOKUP(A108,[1]TDSheet!$A:$H,8,0)</f>
        <v>0</v>
      </c>
      <c r="I108" s="2">
        <f>VLOOKUP(A108,[1]TDSheet!$A:$I,9,0)</f>
        <v>0</v>
      </c>
      <c r="J108" s="2">
        <f>VLOOKUP(A108,[2]Донецк!$A:$B,2,0)</f>
        <v>1</v>
      </c>
      <c r="K108" s="2">
        <f t="shared" si="15"/>
        <v>0</v>
      </c>
      <c r="L108" s="2">
        <f t="shared" si="23"/>
        <v>1</v>
      </c>
      <c r="P108" s="2">
        <f t="shared" si="16"/>
        <v>0.2</v>
      </c>
      <c r="Q108" s="21">
        <f t="shared" si="17"/>
        <v>0</v>
      </c>
      <c r="R108" s="21"/>
      <c r="S108" s="21"/>
      <c r="T108" s="21"/>
      <c r="V108" s="2">
        <f t="shared" si="18"/>
        <v>35</v>
      </c>
      <c r="W108" s="2">
        <f t="shared" si="19"/>
        <v>35</v>
      </c>
      <c r="X108" s="2">
        <f>VLOOKUP(A108,[1]TDSheet!$A:$X,24,0)</f>
        <v>0</v>
      </c>
      <c r="Y108" s="2">
        <f>VLOOKUP(A108,[1]TDSheet!$A:$Y,25,0)</f>
        <v>0.8</v>
      </c>
      <c r="Z108" s="2">
        <f>VLOOKUP(A108,[1]TDSheet!$A:$P,16,0)</f>
        <v>0</v>
      </c>
      <c r="AB108" s="2">
        <f t="shared" si="20"/>
        <v>0</v>
      </c>
      <c r="AC108" s="2">
        <f t="shared" si="21"/>
        <v>0</v>
      </c>
      <c r="AD108" s="2">
        <f t="shared" si="22"/>
        <v>0</v>
      </c>
      <c r="AE108" s="21"/>
    </row>
    <row r="109" spans="1:31" ht="21.95" customHeight="1" outlineLevel="2" x14ac:dyDescent="0.2">
      <c r="A109" s="7" t="s">
        <v>20</v>
      </c>
      <c r="B109" s="7" t="s">
        <v>9</v>
      </c>
      <c r="C109" s="7"/>
      <c r="D109" s="8">
        <v>36.814</v>
      </c>
      <c r="E109" s="8"/>
      <c r="F109" s="8">
        <v>0</v>
      </c>
      <c r="G109" s="8">
        <v>36.814</v>
      </c>
      <c r="H109" s="20">
        <f>VLOOKUP(A109,[1]TDSheet!$A:$H,8,0)</f>
        <v>0</v>
      </c>
      <c r="I109" s="2">
        <f>VLOOKUP(A109,[1]TDSheet!$A:$I,9,0)</f>
        <v>0</v>
      </c>
      <c r="J109" s="2">
        <f>VLOOKUP(A109,[2]Донецк!$A:$B,2,0)</f>
        <v>21.1</v>
      </c>
      <c r="K109" s="2">
        <f t="shared" si="15"/>
        <v>-21.1</v>
      </c>
      <c r="L109" s="2">
        <f t="shared" si="23"/>
        <v>0</v>
      </c>
      <c r="P109" s="2">
        <f t="shared" si="16"/>
        <v>0</v>
      </c>
      <c r="Q109" s="21">
        <f t="shared" si="17"/>
        <v>0</v>
      </c>
      <c r="R109" s="21"/>
      <c r="S109" s="21"/>
      <c r="T109" s="21"/>
      <c r="V109" s="2" t="e">
        <f t="shared" si="18"/>
        <v>#DIV/0!</v>
      </c>
      <c r="W109" s="2" t="e">
        <f t="shared" si="19"/>
        <v>#DIV/0!</v>
      </c>
      <c r="X109" s="2">
        <f>VLOOKUP(A109,[1]TDSheet!$A:$X,24,0)</f>
        <v>2.1781999999999999</v>
      </c>
      <c r="Y109" s="2">
        <f>VLOOKUP(A109,[1]TDSheet!$A:$Y,25,0)</f>
        <v>3.5387999999999997</v>
      </c>
      <c r="Z109" s="2">
        <f>VLOOKUP(A109,[1]TDSheet!$A:$P,16,0)</f>
        <v>0.54600000000000004</v>
      </c>
      <c r="AB109" s="2">
        <f t="shared" si="20"/>
        <v>0</v>
      </c>
      <c r="AC109" s="2">
        <f t="shared" si="21"/>
        <v>0</v>
      </c>
      <c r="AD109" s="2">
        <f t="shared" si="22"/>
        <v>0</v>
      </c>
      <c r="AE109" s="21"/>
    </row>
    <row r="110" spans="1:31" ht="11.1" customHeight="1" outlineLevel="2" x14ac:dyDescent="0.2">
      <c r="A110" s="7" t="s">
        <v>21</v>
      </c>
      <c r="B110" s="7" t="s">
        <v>9</v>
      </c>
      <c r="C110" s="7"/>
      <c r="D110" s="8">
        <v>167.078</v>
      </c>
      <c r="E110" s="8"/>
      <c r="F110" s="8">
        <v>96.771000000000001</v>
      </c>
      <c r="G110" s="24">
        <v>62.170999999999999</v>
      </c>
      <c r="H110" s="20">
        <f>VLOOKUP(A110,[1]TDSheet!$A:$H,8,0)</f>
        <v>0</v>
      </c>
      <c r="I110" s="2">
        <f>VLOOKUP(A110,[1]TDSheet!$A:$I,9,0)</f>
        <v>0</v>
      </c>
      <c r="J110" s="2">
        <f>VLOOKUP(A110,[2]Донецк!$A:$B,2,0)</f>
        <v>89.1</v>
      </c>
      <c r="K110" s="2">
        <f t="shared" si="15"/>
        <v>7.6710000000000065</v>
      </c>
      <c r="L110" s="2">
        <f t="shared" si="23"/>
        <v>96.771000000000001</v>
      </c>
      <c r="P110" s="2">
        <f t="shared" si="16"/>
        <v>19.354199999999999</v>
      </c>
      <c r="Q110" s="21">
        <f t="shared" si="17"/>
        <v>0</v>
      </c>
      <c r="R110" s="21"/>
      <c r="S110" s="21"/>
      <c r="T110" s="21"/>
      <c r="V110" s="2">
        <f t="shared" si="18"/>
        <v>3.2122743383865004</v>
      </c>
      <c r="W110" s="2">
        <f t="shared" si="19"/>
        <v>3.2122743383865004</v>
      </c>
      <c r="X110" s="2">
        <f>VLOOKUP(A110,[1]TDSheet!$A:$X,24,0)</f>
        <v>7.0591999999999997</v>
      </c>
      <c r="Y110" s="2">
        <f>VLOOKUP(A110,[1]TDSheet!$A:$Y,25,0)</f>
        <v>3.5218000000000003</v>
      </c>
      <c r="Z110" s="2">
        <f>VLOOKUP(A110,[1]TDSheet!$A:$P,16,0)</f>
        <v>6.3593999999999999</v>
      </c>
      <c r="AB110" s="2">
        <f t="shared" si="20"/>
        <v>0</v>
      </c>
      <c r="AC110" s="2">
        <f t="shared" si="21"/>
        <v>0</v>
      </c>
      <c r="AD110" s="2">
        <f t="shared" si="22"/>
        <v>0</v>
      </c>
      <c r="AE110" s="21"/>
    </row>
  </sheetData>
  <autoFilter ref="A3:AB110" xr:uid="{87CDB82F-8E02-441A-BF91-CD44C408F315}"/>
  <phoneticPr fontId="0" type="noConversion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0C52-7D95-4F45-BD4E-C5DB99447CA4}">
  <dimension ref="A1:B36"/>
  <sheetViews>
    <sheetView workbookViewId="0">
      <selection activeCell="I29" sqref="I29"/>
    </sheetView>
  </sheetViews>
  <sheetFormatPr defaultRowHeight="11.25" x14ac:dyDescent="0.2"/>
  <cols>
    <col min="1" max="1" width="100.83203125" bestFit="1" customWidth="1"/>
  </cols>
  <sheetData>
    <row r="1" spans="1:2" x14ac:dyDescent="0.2">
      <c r="A1" t="s">
        <v>11</v>
      </c>
      <c r="B1">
        <v>16.41</v>
      </c>
    </row>
    <row r="2" spans="1:2" x14ac:dyDescent="0.2">
      <c r="A2" t="s">
        <v>12</v>
      </c>
      <c r="B2">
        <v>61.871000000000002</v>
      </c>
    </row>
    <row r="3" spans="1:2" x14ac:dyDescent="0.2">
      <c r="A3" t="s">
        <v>74</v>
      </c>
      <c r="B3">
        <v>20</v>
      </c>
    </row>
    <row r="4" spans="1:2" x14ac:dyDescent="0.2">
      <c r="A4" t="s">
        <v>78</v>
      </c>
      <c r="B4">
        <v>20</v>
      </c>
    </row>
    <row r="5" spans="1:2" x14ac:dyDescent="0.2">
      <c r="A5" t="s">
        <v>82</v>
      </c>
      <c r="B5">
        <v>6</v>
      </c>
    </row>
    <row r="6" spans="1:2" x14ac:dyDescent="0.2">
      <c r="A6" t="s">
        <v>83</v>
      </c>
      <c r="B6">
        <v>6</v>
      </c>
    </row>
    <row r="7" spans="1:2" x14ac:dyDescent="0.2">
      <c r="A7" t="s">
        <v>84</v>
      </c>
      <c r="B7">
        <v>6</v>
      </c>
    </row>
    <row r="8" spans="1:2" x14ac:dyDescent="0.2">
      <c r="A8" t="s">
        <v>34</v>
      </c>
      <c r="B8">
        <v>749.59100000000001</v>
      </c>
    </row>
    <row r="9" spans="1:2" x14ac:dyDescent="0.2">
      <c r="A9" t="s">
        <v>35</v>
      </c>
      <c r="B9" t="s">
        <v>136</v>
      </c>
    </row>
    <row r="10" spans="1:2" x14ac:dyDescent="0.2">
      <c r="A10" t="s">
        <v>36</v>
      </c>
      <c r="B10">
        <v>298.40699999999998</v>
      </c>
    </row>
    <row r="11" spans="1:2" x14ac:dyDescent="0.2">
      <c r="A11" t="s">
        <v>37</v>
      </c>
      <c r="B11">
        <v>12.042</v>
      </c>
    </row>
    <row r="12" spans="1:2" x14ac:dyDescent="0.2">
      <c r="A12" t="s">
        <v>38</v>
      </c>
      <c r="B12">
        <v>868.41600000000005</v>
      </c>
    </row>
    <row r="13" spans="1:2" x14ac:dyDescent="0.2">
      <c r="A13" t="s">
        <v>39</v>
      </c>
      <c r="B13">
        <v>259.40699999999998</v>
      </c>
    </row>
    <row r="14" spans="1:2" x14ac:dyDescent="0.2">
      <c r="A14" t="s">
        <v>40</v>
      </c>
      <c r="B14">
        <v>26.31</v>
      </c>
    </row>
    <row r="15" spans="1:2" x14ac:dyDescent="0.2">
      <c r="A15" t="s">
        <v>41</v>
      </c>
      <c r="B15">
        <v>37.075000000000003</v>
      </c>
    </row>
    <row r="16" spans="1:2" x14ac:dyDescent="0.2">
      <c r="A16" t="s">
        <v>42</v>
      </c>
      <c r="B16">
        <v>217.05500000000001</v>
      </c>
    </row>
    <row r="17" spans="1:2" x14ac:dyDescent="0.2">
      <c r="A17" t="s">
        <v>43</v>
      </c>
      <c r="B17">
        <v>11.56</v>
      </c>
    </row>
    <row r="18" spans="1:2" x14ac:dyDescent="0.2">
      <c r="A18" t="s">
        <v>44</v>
      </c>
      <c r="B18">
        <v>903.73500000000001</v>
      </c>
    </row>
    <row r="19" spans="1:2" x14ac:dyDescent="0.2">
      <c r="A19" t="s">
        <v>45</v>
      </c>
      <c r="B19">
        <v>79.168000000000006</v>
      </c>
    </row>
    <row r="20" spans="1:2" x14ac:dyDescent="0.2">
      <c r="A20" t="s">
        <v>46</v>
      </c>
      <c r="B20">
        <v>10.765000000000001</v>
      </c>
    </row>
    <row r="21" spans="1:2" x14ac:dyDescent="0.2">
      <c r="A21" t="s">
        <v>47</v>
      </c>
      <c r="B21">
        <v>72.704999999999998</v>
      </c>
    </row>
    <row r="22" spans="1:2" x14ac:dyDescent="0.2">
      <c r="A22" t="s">
        <v>49</v>
      </c>
      <c r="B22">
        <v>36.848999999999997</v>
      </c>
    </row>
    <row r="23" spans="1:2" x14ac:dyDescent="0.2">
      <c r="A23" t="s">
        <v>53</v>
      </c>
      <c r="B23">
        <v>56.128</v>
      </c>
    </row>
    <row r="24" spans="1:2" x14ac:dyDescent="0.2">
      <c r="A24" t="s">
        <v>57</v>
      </c>
      <c r="B24">
        <v>8.5</v>
      </c>
    </row>
    <row r="25" spans="1:2" x14ac:dyDescent="0.2">
      <c r="A25" t="s">
        <v>58</v>
      </c>
      <c r="B25">
        <v>162.33699999999999</v>
      </c>
    </row>
    <row r="26" spans="1:2" x14ac:dyDescent="0.2">
      <c r="A26" t="s">
        <v>59</v>
      </c>
      <c r="B26">
        <v>17.154</v>
      </c>
    </row>
    <row r="27" spans="1:2" x14ac:dyDescent="0.2">
      <c r="A27" t="s">
        <v>96</v>
      </c>
      <c r="B27">
        <v>20</v>
      </c>
    </row>
    <row r="28" spans="1:2" x14ac:dyDescent="0.2">
      <c r="A28" t="s">
        <v>13</v>
      </c>
      <c r="B28">
        <v>371.14800000000002</v>
      </c>
    </row>
    <row r="29" spans="1:2" x14ac:dyDescent="0.2">
      <c r="A29" t="s">
        <v>62</v>
      </c>
      <c r="B29">
        <v>56.411000000000001</v>
      </c>
    </row>
    <row r="30" spans="1:2" x14ac:dyDescent="0.2">
      <c r="A30" t="s">
        <v>67</v>
      </c>
      <c r="B30">
        <v>10.88</v>
      </c>
    </row>
    <row r="31" spans="1:2" x14ac:dyDescent="0.2">
      <c r="A31" t="s">
        <v>15</v>
      </c>
      <c r="B31">
        <v>470.83</v>
      </c>
    </row>
    <row r="32" spans="1:2" x14ac:dyDescent="0.2">
      <c r="A32" t="s">
        <v>69</v>
      </c>
      <c r="B32">
        <v>10.945</v>
      </c>
    </row>
    <row r="33" spans="1:2" x14ac:dyDescent="0.2">
      <c r="A33" t="s">
        <v>68</v>
      </c>
      <c r="B33">
        <v>4.3339999999999996</v>
      </c>
    </row>
    <row r="34" spans="1:2" x14ac:dyDescent="0.2">
      <c r="A34" t="s">
        <v>70</v>
      </c>
      <c r="B34">
        <v>258.10500000000002</v>
      </c>
    </row>
    <row r="35" spans="1:2" x14ac:dyDescent="0.2">
      <c r="A35" t="s">
        <v>111</v>
      </c>
      <c r="B35">
        <v>6</v>
      </c>
    </row>
    <row r="36" spans="1:2" x14ac:dyDescent="0.2">
      <c r="A36" t="s">
        <v>112</v>
      </c>
      <c r="B3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Ростов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2023-11-23T09:17:40Z</dcterms:modified>
</cp:coreProperties>
</file>