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11,23 филиалы\"/>
    </mc:Choice>
  </mc:AlternateContent>
  <xr:revisionPtr revIDLastSave="0" documentId="13_ncr:1_{694307F8-B9E1-4BAF-A22B-3C83C9105629}" xr6:coauthVersionLast="45" xr6:coauthVersionMax="45" xr10:uidLastSave="{00000000-0000-0000-0000-000000000000}"/>
  <bookViews>
    <workbookView xWindow="-120" yWindow="-120" windowWidth="29040" windowHeight="15840" tabRatio="306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TDSheet!$A$3:$X$94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6" i="1"/>
  <c r="N7" i="1" l="1"/>
  <c r="O7" i="1" s="1"/>
  <c r="N8" i="1"/>
  <c r="O8" i="1" s="1"/>
  <c r="N9" i="1"/>
  <c r="O9" i="1" s="1"/>
  <c r="N10" i="1"/>
  <c r="N11" i="1"/>
  <c r="O11" i="1" s="1"/>
  <c r="N12" i="1"/>
  <c r="O12" i="1" s="1"/>
  <c r="N13" i="1"/>
  <c r="N14" i="1"/>
  <c r="O14" i="1" s="1"/>
  <c r="N15" i="1"/>
  <c r="N16" i="1"/>
  <c r="N17" i="1"/>
  <c r="N18" i="1"/>
  <c r="O18" i="1" s="1"/>
  <c r="N19" i="1"/>
  <c r="N21" i="1"/>
  <c r="N22" i="1"/>
  <c r="O22" i="1" s="1"/>
  <c r="N23" i="1"/>
  <c r="O23" i="1" s="1"/>
  <c r="N24" i="1"/>
  <c r="N25" i="1"/>
  <c r="O25" i="1" s="1"/>
  <c r="N26" i="1"/>
  <c r="O26" i="1" s="1"/>
  <c r="N27" i="1"/>
  <c r="O27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N36" i="1"/>
  <c r="O36" i="1" s="1"/>
  <c r="N37" i="1"/>
  <c r="O37" i="1" s="1"/>
  <c r="N38" i="1"/>
  <c r="O38" i="1" s="1"/>
  <c r="N39" i="1"/>
  <c r="N40" i="1"/>
  <c r="O40" i="1" s="1"/>
  <c r="N41" i="1"/>
  <c r="N42" i="1"/>
  <c r="N43" i="1"/>
  <c r="N44" i="1"/>
  <c r="O44" i="1" s="1"/>
  <c r="N45" i="1"/>
  <c r="N46" i="1"/>
  <c r="N47" i="1"/>
  <c r="O47" i="1" s="1"/>
  <c r="N48" i="1"/>
  <c r="O48" i="1" s="1"/>
  <c r="N49" i="1"/>
  <c r="N50" i="1"/>
  <c r="O50" i="1" s="1"/>
  <c r="N51" i="1"/>
  <c r="O51" i="1" s="1"/>
  <c r="N52" i="1"/>
  <c r="O52" i="1" s="1"/>
  <c r="N53" i="1"/>
  <c r="O53" i="1" s="1"/>
  <c r="N54" i="1"/>
  <c r="N56" i="1"/>
  <c r="N57" i="1"/>
  <c r="O57" i="1" s="1"/>
  <c r="N58" i="1"/>
  <c r="O58" i="1" s="1"/>
  <c r="N59" i="1"/>
  <c r="N60" i="1"/>
  <c r="N61" i="1"/>
  <c r="O61" i="1" s="1"/>
  <c r="N62" i="1"/>
  <c r="N63" i="1"/>
  <c r="N64" i="1"/>
  <c r="N65" i="1"/>
  <c r="O65" i="1" s="1"/>
  <c r="N66" i="1"/>
  <c r="N67" i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N79" i="1"/>
  <c r="N80" i="1"/>
  <c r="O80" i="1" s="1"/>
  <c r="N81" i="1"/>
  <c r="N82" i="1"/>
  <c r="O82" i="1" s="1"/>
  <c r="N83" i="1"/>
  <c r="O83" i="1" s="1"/>
  <c r="N84" i="1"/>
  <c r="N85" i="1"/>
  <c r="N86" i="1"/>
  <c r="N87" i="1"/>
  <c r="N88" i="1"/>
  <c r="N89" i="1"/>
  <c r="N90" i="1"/>
  <c r="N91" i="1"/>
  <c r="N92" i="1"/>
  <c r="N93" i="1"/>
  <c r="N94" i="1"/>
  <c r="N6" i="1"/>
  <c r="G55" i="1"/>
  <c r="F55" i="1"/>
  <c r="N55" i="1" s="1"/>
  <c r="G28" i="1"/>
  <c r="F28" i="1"/>
  <c r="N28" i="1" s="1"/>
  <c r="G20" i="1"/>
  <c r="F20" i="1"/>
  <c r="N20" i="1" s="1"/>
  <c r="O20" i="1" l="1"/>
  <c r="O28" i="1"/>
  <c r="O55" i="1"/>
  <c r="R55" i="1" s="1"/>
  <c r="S20" i="1"/>
  <c r="R20" i="1"/>
  <c r="S28" i="1"/>
  <c r="S55" i="1"/>
  <c r="S94" i="1"/>
  <c r="R94" i="1"/>
  <c r="S92" i="1"/>
  <c r="R92" i="1"/>
  <c r="R90" i="1"/>
  <c r="S90" i="1"/>
  <c r="R88" i="1"/>
  <c r="S88" i="1"/>
  <c r="R86" i="1"/>
  <c r="S86" i="1"/>
  <c r="R84" i="1"/>
  <c r="S84" i="1"/>
  <c r="R82" i="1"/>
  <c r="S82" i="1"/>
  <c r="R80" i="1"/>
  <c r="S80" i="1"/>
  <c r="S78" i="1"/>
  <c r="R78" i="1"/>
  <c r="R76" i="1"/>
  <c r="S76" i="1"/>
  <c r="S74" i="1"/>
  <c r="R74" i="1"/>
  <c r="R72" i="1"/>
  <c r="S72" i="1"/>
  <c r="S70" i="1"/>
  <c r="R70" i="1"/>
  <c r="R68" i="1"/>
  <c r="S68" i="1"/>
  <c r="S66" i="1"/>
  <c r="R66" i="1"/>
  <c r="R64" i="1"/>
  <c r="S64" i="1"/>
  <c r="S62" i="1"/>
  <c r="R62" i="1"/>
  <c r="R60" i="1"/>
  <c r="S60" i="1"/>
  <c r="S58" i="1"/>
  <c r="R58" i="1"/>
  <c r="R56" i="1"/>
  <c r="S56" i="1"/>
  <c r="S54" i="1"/>
  <c r="R54" i="1"/>
  <c r="R52" i="1"/>
  <c r="S52" i="1"/>
  <c r="S50" i="1"/>
  <c r="R50" i="1"/>
  <c r="R48" i="1"/>
  <c r="S48" i="1"/>
  <c r="S46" i="1"/>
  <c r="R46" i="1"/>
  <c r="R44" i="1"/>
  <c r="S44" i="1"/>
  <c r="S42" i="1"/>
  <c r="R42" i="1"/>
  <c r="R40" i="1"/>
  <c r="S40" i="1"/>
  <c r="S38" i="1"/>
  <c r="R38" i="1"/>
  <c r="R36" i="1"/>
  <c r="S36" i="1"/>
  <c r="S34" i="1"/>
  <c r="R34" i="1"/>
  <c r="R32" i="1"/>
  <c r="S32" i="1"/>
  <c r="S30" i="1"/>
  <c r="R30" i="1"/>
  <c r="R26" i="1"/>
  <c r="S26" i="1"/>
  <c r="S24" i="1"/>
  <c r="R24" i="1"/>
  <c r="R22" i="1"/>
  <c r="S22" i="1"/>
  <c r="S18" i="1"/>
  <c r="R18" i="1"/>
  <c r="R16" i="1"/>
  <c r="S16" i="1"/>
  <c r="S14" i="1"/>
  <c r="R14" i="1"/>
  <c r="R12" i="1"/>
  <c r="S12" i="1"/>
  <c r="S10" i="1"/>
  <c r="R10" i="1"/>
  <c r="R8" i="1"/>
  <c r="S8" i="1"/>
  <c r="R6" i="1"/>
  <c r="S6" i="1"/>
  <c r="S93" i="1"/>
  <c r="R93" i="1"/>
  <c r="S91" i="1"/>
  <c r="R91" i="1"/>
  <c r="R89" i="1"/>
  <c r="S89" i="1"/>
  <c r="S87" i="1"/>
  <c r="R87" i="1"/>
  <c r="R85" i="1"/>
  <c r="S85" i="1"/>
  <c r="S83" i="1"/>
  <c r="R83" i="1"/>
  <c r="R81" i="1"/>
  <c r="S81" i="1"/>
  <c r="S79" i="1"/>
  <c r="R79" i="1"/>
  <c r="R77" i="1"/>
  <c r="S77" i="1"/>
  <c r="S75" i="1"/>
  <c r="R75" i="1"/>
  <c r="R73" i="1"/>
  <c r="S73" i="1"/>
  <c r="S71" i="1"/>
  <c r="R71" i="1"/>
  <c r="R69" i="1"/>
  <c r="S69" i="1"/>
  <c r="S67" i="1"/>
  <c r="R67" i="1"/>
  <c r="R65" i="1"/>
  <c r="S65" i="1"/>
  <c r="S63" i="1"/>
  <c r="R63" i="1"/>
  <c r="R61" i="1"/>
  <c r="S61" i="1"/>
  <c r="S59" i="1"/>
  <c r="R59" i="1"/>
  <c r="R57" i="1"/>
  <c r="S57" i="1"/>
  <c r="S53" i="1"/>
  <c r="R53" i="1"/>
  <c r="R51" i="1"/>
  <c r="S51" i="1"/>
  <c r="S49" i="1"/>
  <c r="R49" i="1"/>
  <c r="R47" i="1"/>
  <c r="S47" i="1"/>
  <c r="S45" i="1"/>
  <c r="R45" i="1"/>
  <c r="R43" i="1"/>
  <c r="S43" i="1"/>
  <c r="S41" i="1"/>
  <c r="R41" i="1"/>
  <c r="R39" i="1"/>
  <c r="S39" i="1"/>
  <c r="S37" i="1"/>
  <c r="R37" i="1"/>
  <c r="R35" i="1"/>
  <c r="S35" i="1"/>
  <c r="S33" i="1"/>
  <c r="R33" i="1"/>
  <c r="R31" i="1"/>
  <c r="S31" i="1"/>
  <c r="S29" i="1"/>
  <c r="R29" i="1"/>
  <c r="R27" i="1"/>
  <c r="S27" i="1"/>
  <c r="S25" i="1"/>
  <c r="R25" i="1"/>
  <c r="R23" i="1"/>
  <c r="S23" i="1"/>
  <c r="S21" i="1"/>
  <c r="R21" i="1"/>
  <c r="R19" i="1"/>
  <c r="S19" i="1"/>
  <c r="S17" i="1"/>
  <c r="R17" i="1"/>
  <c r="R15" i="1"/>
  <c r="S15" i="1"/>
  <c r="S13" i="1"/>
  <c r="R13" i="1"/>
  <c r="R11" i="1"/>
  <c r="S11" i="1"/>
  <c r="S9" i="1"/>
  <c r="R9" i="1"/>
  <c r="R7" i="1"/>
  <c r="S7" i="1"/>
  <c r="K21" i="1"/>
  <c r="K41" i="1"/>
  <c r="K86" i="1"/>
  <c r="K90" i="1"/>
  <c r="K91" i="1"/>
  <c r="K92" i="1"/>
  <c r="K93" i="1"/>
  <c r="K94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7" i="1"/>
  <c r="K87" i="1" s="1"/>
  <c r="J88" i="1"/>
  <c r="K88" i="1" s="1"/>
  <c r="J89" i="1"/>
  <c r="K89" i="1" s="1"/>
  <c r="J6" i="1"/>
  <c r="K6" i="1" s="1"/>
  <c r="W10" i="1"/>
  <c r="W13" i="1"/>
  <c r="W14" i="1"/>
  <c r="W15" i="1"/>
  <c r="W21" i="1"/>
  <c r="W46" i="1"/>
  <c r="W52" i="1"/>
  <c r="W56" i="1"/>
  <c r="W57" i="1"/>
  <c r="W60" i="1"/>
  <c r="W61" i="1"/>
  <c r="W63" i="1"/>
  <c r="W68" i="1"/>
  <c r="W69" i="1"/>
  <c r="W70" i="1"/>
  <c r="W71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V6" i="1"/>
  <c r="U6" i="1"/>
  <c r="T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6" i="1"/>
  <c r="H92" i="1"/>
  <c r="X92" i="1" s="1"/>
  <c r="H93" i="1"/>
  <c r="X93" i="1" s="1"/>
  <c r="H94" i="1"/>
  <c r="X94" i="1" s="1"/>
  <c r="H15" i="1"/>
  <c r="X15" i="1" s="1"/>
  <c r="H10" i="1"/>
  <c r="X10" i="1" s="1"/>
  <c r="H13" i="1"/>
  <c r="X13" i="1" s="1"/>
  <c r="H21" i="1"/>
  <c r="X21" i="1" s="1"/>
  <c r="H46" i="1"/>
  <c r="X46" i="1" s="1"/>
  <c r="H56" i="1"/>
  <c r="X56" i="1" s="1"/>
  <c r="H60" i="1"/>
  <c r="X60" i="1" s="1"/>
  <c r="H63" i="1"/>
  <c r="X63" i="1" s="1"/>
  <c r="G5" i="1"/>
  <c r="F5" i="1"/>
  <c r="R28" i="1" l="1"/>
  <c r="H6" i="1"/>
  <c r="X6" i="1" s="1"/>
  <c r="H7" i="1"/>
  <c r="X7" i="1" s="1"/>
  <c r="H8" i="1"/>
  <c r="X8" i="1" s="1"/>
  <c r="H9" i="1"/>
  <c r="X9" i="1" s="1"/>
  <c r="H11" i="1"/>
  <c r="X11" i="1" s="1"/>
  <c r="H12" i="1"/>
  <c r="X12" i="1" s="1"/>
  <c r="H14" i="1"/>
  <c r="X14" i="1" s="1"/>
  <c r="H16" i="1"/>
  <c r="X16" i="1" s="1"/>
  <c r="H17" i="1"/>
  <c r="X17" i="1" s="1"/>
  <c r="H18" i="1"/>
  <c r="X18" i="1" s="1"/>
  <c r="H19" i="1"/>
  <c r="X19" i="1" s="1"/>
  <c r="H20" i="1"/>
  <c r="X20" i="1" s="1"/>
  <c r="H22" i="1"/>
  <c r="X22" i="1" s="1"/>
  <c r="H23" i="1"/>
  <c r="X23" i="1" s="1"/>
  <c r="H24" i="1"/>
  <c r="X24" i="1" s="1"/>
  <c r="H25" i="1"/>
  <c r="X25" i="1" s="1"/>
  <c r="H26" i="1"/>
  <c r="X26" i="1" s="1"/>
  <c r="H27" i="1"/>
  <c r="X27" i="1" s="1"/>
  <c r="H28" i="1"/>
  <c r="X28" i="1" s="1"/>
  <c r="H29" i="1"/>
  <c r="X29" i="1" s="1"/>
  <c r="H30" i="1"/>
  <c r="X30" i="1" s="1"/>
  <c r="H31" i="1"/>
  <c r="X31" i="1" s="1"/>
  <c r="H32" i="1"/>
  <c r="X32" i="1" s="1"/>
  <c r="H33" i="1"/>
  <c r="X33" i="1" s="1"/>
  <c r="H34" i="1"/>
  <c r="X34" i="1" s="1"/>
  <c r="H35" i="1"/>
  <c r="X35" i="1" s="1"/>
  <c r="H36" i="1"/>
  <c r="X36" i="1" s="1"/>
  <c r="H37" i="1"/>
  <c r="X37" i="1" s="1"/>
  <c r="H38" i="1"/>
  <c r="X38" i="1" s="1"/>
  <c r="H39" i="1"/>
  <c r="X39" i="1" s="1"/>
  <c r="H40" i="1"/>
  <c r="X40" i="1" s="1"/>
  <c r="H41" i="1"/>
  <c r="X41" i="1" s="1"/>
  <c r="H42" i="1"/>
  <c r="X42" i="1" s="1"/>
  <c r="H43" i="1"/>
  <c r="X43" i="1" s="1"/>
  <c r="H44" i="1"/>
  <c r="X44" i="1" s="1"/>
  <c r="H45" i="1"/>
  <c r="X45" i="1" s="1"/>
  <c r="H47" i="1"/>
  <c r="X47" i="1" s="1"/>
  <c r="H48" i="1"/>
  <c r="X48" i="1" s="1"/>
  <c r="H49" i="1"/>
  <c r="X49" i="1" s="1"/>
  <c r="H50" i="1"/>
  <c r="X50" i="1" s="1"/>
  <c r="H51" i="1"/>
  <c r="X51" i="1" s="1"/>
  <c r="H52" i="1"/>
  <c r="X52" i="1" s="1"/>
  <c r="H53" i="1"/>
  <c r="X53" i="1" s="1"/>
  <c r="H54" i="1"/>
  <c r="X54" i="1" s="1"/>
  <c r="H55" i="1"/>
  <c r="X55" i="1" s="1"/>
  <c r="H57" i="1"/>
  <c r="X57" i="1" s="1"/>
  <c r="H58" i="1"/>
  <c r="X58" i="1" s="1"/>
  <c r="H59" i="1"/>
  <c r="X59" i="1" s="1"/>
  <c r="H61" i="1"/>
  <c r="X61" i="1" s="1"/>
  <c r="H62" i="1"/>
  <c r="X62" i="1" s="1"/>
  <c r="H64" i="1"/>
  <c r="X64" i="1" s="1"/>
  <c r="H65" i="1"/>
  <c r="X65" i="1" s="1"/>
  <c r="H66" i="1"/>
  <c r="X66" i="1" s="1"/>
  <c r="H67" i="1"/>
  <c r="X67" i="1" s="1"/>
  <c r="H68" i="1"/>
  <c r="X68" i="1" s="1"/>
  <c r="H69" i="1"/>
  <c r="X69" i="1" s="1"/>
  <c r="H70" i="1"/>
  <c r="X70" i="1" s="1"/>
  <c r="H71" i="1"/>
  <c r="X71" i="1" s="1"/>
  <c r="H72" i="1"/>
  <c r="X72" i="1" s="1"/>
  <c r="H73" i="1"/>
  <c r="X73" i="1" s="1"/>
  <c r="H74" i="1"/>
  <c r="X74" i="1" s="1"/>
  <c r="H75" i="1"/>
  <c r="X75" i="1" s="1"/>
  <c r="H76" i="1"/>
  <c r="X76" i="1" s="1"/>
  <c r="H77" i="1"/>
  <c r="X77" i="1" s="1"/>
  <c r="H78" i="1"/>
  <c r="X78" i="1" s="1"/>
  <c r="H79" i="1"/>
  <c r="X79" i="1" s="1"/>
  <c r="H80" i="1"/>
  <c r="X80" i="1" s="1"/>
  <c r="H81" i="1"/>
  <c r="X81" i="1" s="1"/>
  <c r="H82" i="1"/>
  <c r="X82" i="1" s="1"/>
  <c r="H83" i="1"/>
  <c r="X83" i="1" s="1"/>
  <c r="H84" i="1"/>
  <c r="X84" i="1" s="1"/>
  <c r="H85" i="1"/>
  <c r="X85" i="1" s="1"/>
  <c r="H86" i="1"/>
  <c r="X86" i="1" s="1"/>
  <c r="H87" i="1"/>
  <c r="X87" i="1" s="1"/>
  <c r="H88" i="1"/>
  <c r="X88" i="1" s="1"/>
  <c r="H89" i="1"/>
  <c r="X89" i="1" s="1"/>
  <c r="H90" i="1"/>
  <c r="X90" i="1" s="1"/>
  <c r="H91" i="1"/>
  <c r="X91" i="1" s="1"/>
  <c r="C6" i="1"/>
  <c r="C20" i="1"/>
  <c r="C22" i="1"/>
  <c r="C25" i="1"/>
  <c r="C27" i="1"/>
  <c r="C28" i="1"/>
  <c r="C31" i="1"/>
  <c r="C32" i="1"/>
  <c r="C33" i="1"/>
  <c r="C45" i="1"/>
  <c r="C50" i="1"/>
  <c r="C51" i="1"/>
  <c r="C52" i="1"/>
  <c r="C53" i="1"/>
  <c r="C54" i="1"/>
  <c r="C55" i="1"/>
  <c r="C57" i="1"/>
  <c r="C61" i="1"/>
  <c r="C68" i="1"/>
  <c r="C69" i="1"/>
  <c r="C70" i="1"/>
  <c r="C71" i="1"/>
  <c r="C72" i="1"/>
  <c r="X5" i="1" l="1"/>
  <c r="V5" i="1"/>
  <c r="U5" i="1"/>
  <c r="T5" i="1"/>
  <c r="P5" i="1"/>
  <c r="O5" i="1"/>
  <c r="N5" i="1"/>
  <c r="M5" i="1"/>
  <c r="L5" i="1"/>
  <c r="K5" i="1"/>
  <c r="J5" i="1"/>
</calcChain>
</file>

<file path=xl/sharedStrings.xml><?xml version="1.0" encoding="utf-8"?>
<sst xmlns="http://schemas.openxmlformats.org/spreadsheetml/2006/main" count="215" uniqueCount="118">
  <si>
    <t>Период: 15.11.2023 - 22.11.2023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</si>
  <si>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</si>
  <si>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</si>
  <si>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</si>
  <si>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</si>
  <si>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</si>
  <si>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</si>
  <si>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</si>
  <si>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</si>
  <si>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</si>
  <si>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</si>
  <si>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</si>
  <si>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</si>
  <si>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</si>
  <si>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</si>
  <si>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</si>
  <si>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</si>
  <si>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</si>
  <si>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</si>
  <si>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</si>
  <si>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027  Колбаса Сервелат Столичный, Вязанка фиброуз в/у, 0.35кг,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</si>
  <si>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</si>
  <si>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</si>
  <si>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</si>
  <si>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</si>
  <si>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</si>
  <si>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339  Колбаса вареная Филейская ТМ Вязанка ТС Классическая, 0,40 кг.  ПОКОМ</t>
  </si>
  <si>
    <t>344 Колбаса Салями Финская ТМ Стародворски колбасы ТС Вязанка в оболочке фиброуз в вак 0,35 кг ПОКОМ</t>
  </si>
  <si>
    <t>367 Вареные колбасы Молокуша Вязанка Фикс.вес 0,45 п/а Вязанка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</si>
  <si>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</si>
  <si>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</si>
  <si>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391 Вареные колбасы «Докторская ГОСТ» Фикс.вес 0,37 п/а ТМ «Вязанка»  Поком</t>
  </si>
  <si>
    <t>393 Ветчины Сливушка с индейкой Вязанка Фикс.вес 0,4 П/а Вязанка  Поком</t>
  </si>
  <si>
    <t>396 Сардельки «Филейские» Фикс.вес 0,4 NDX мгс ТМ «Вязанка»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</si>
  <si>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</si>
  <si>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</si>
  <si>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</si>
  <si>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</si>
  <si>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</si>
  <si>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</si>
  <si>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</si>
  <si>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</si>
  <si>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</si>
  <si>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</si>
  <si>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</si>
  <si>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</si>
  <si>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</si>
  <si>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</si>
  <si>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</si>
  <si>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</si>
  <si>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</si>
  <si>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</si>
  <si>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</si>
  <si>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</si>
  <si>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</si>
  <si>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</si>
  <si>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</si>
  <si>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</si>
  <si>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</si>
  <si>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</si>
  <si>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</si>
  <si>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</si>
  <si>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</si>
  <si>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398 Сосиски Молочные Дугушки Дугушка Весовые П/а мгс Дугушка  Поком</t>
  </si>
  <si>
    <t>БОНУС_229  Колбаса Молочная Дугушка, в/у, ВЕС, ТМ Стародворье   ПОКОМ</t>
  </si>
  <si>
    <t>047  Кол Баварская, белков.обол. в термоусад. пакете 0.17 кг, ТМ Стародворье 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</si>
  <si>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</si>
  <si>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</si>
  <si>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</si>
  <si>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</si>
  <si>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</si>
  <si>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117  Колбаса Сервелат Филейбургский с ароматными пряностями,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</si>
  <si>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</si>
  <si>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</si>
  <si>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</si>
  <si>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</si>
  <si>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</si>
  <si>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</si>
  <si>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</si>
  <si>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352  Сардельки Сочинки с сыром 0,4 кг ТМ Стародворье 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</si>
  <si>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</si>
  <si>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</si>
  <si>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</si>
  <si>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</si>
  <si>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</si>
  <si>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</si>
  <si>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</si>
  <si>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</si>
  <si>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392 Вареные колбасы «Докторская ГОСТ» Фикс.вес 0,6 Вектор ТМ «Дугушка»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</si>
  <si>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</si>
  <si>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</si>
  <si>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397 Сосиски Сливочные по-стародворски Бордо Фикс.вес 0,45 П/а мгс Стародворье  Поком</t>
  </si>
  <si>
    <t>БОНУС_096  Сосиски Баварские,  0.42кг,ПОКОМ</t>
  </si>
  <si>
    <t>У_296  Колбаса Мясорубская с рубленой грудинкой 0,35кг срез ТМ Стародворье  ПОКОМ</t>
  </si>
  <si>
    <t>У_325 Колбаса Сервелат Мясорубский ТМ Стародворье с мелкорубленным окороком 0,35 кг  ПОКОМ</t>
  </si>
  <si>
    <t>крат</t>
  </si>
  <si>
    <t>сроки</t>
  </si>
  <si>
    <t>заяв</t>
  </si>
  <si>
    <t>раз</t>
  </si>
  <si>
    <t>заказ</t>
  </si>
  <si>
    <t>ср</t>
  </si>
  <si>
    <t>кон ост</t>
  </si>
  <si>
    <t>опт</t>
  </si>
  <si>
    <t>ср 01,11</t>
  </si>
  <si>
    <t>ср 08,11</t>
  </si>
  <si>
    <t>коментарий</t>
  </si>
  <si>
    <t>вес</t>
  </si>
  <si>
    <t>от филиала</t>
  </si>
  <si>
    <t>комментарий филиала</t>
  </si>
  <si>
    <t>ср 15,11</t>
  </si>
  <si>
    <t>АКЦИЯ</t>
  </si>
  <si>
    <t>062  Колбаса Кракушка пряная с сальцем, 0.3кг в/у п/к, БАВАРУШКА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</si>
  <si>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</si>
  <si>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</si>
  <si>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</si>
  <si>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ЗАВЕСТИ</t>
  </si>
  <si>
    <t>необходимо увеличить продажи</t>
  </si>
  <si>
    <t>в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</si>
</sst>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" fontId="3" fillId="0" borderId="0" xfId="0" applyNumberFormat="1" applyFont="1" applyAlignment="1">
      <alignment horizontal="center"/>
    </xf>
    <xf numFmtId="164" fontId="0" fillId="0" borderId="0" xfId="0" applyNumberFormat="1"/>
    <xf numFmtId="164" fontId="4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8" borderId="0" xfId="0" applyNumberFormat="1" applyFill="1" applyAlignment="1"/>
    <xf numFmtId="164" fontId="0" fillId="9" borderId="0" xfId="0" applyNumberFormat="1" applyFill="1" applyAlignment="1"/>
    <xf numFmtId="164" fontId="0" fillId="10" borderId="0" xfId="0" applyNumberFormat="1" applyFill="1" applyAlignment="1"/>
    <xf numFmtId="164" fontId="7" fillId="4" borderId="1" xfId="0" applyNumberFormat="1" applyFont="1" applyFill="1" applyBorder="1" applyAlignment="1">
      <alignment horizontal="right" vertical="top"/>
    </xf>
    <xf numFmtId="164" fontId="3" fillId="4" borderId="0" xfId="0" applyNumberFormat="1" applyFont="1" applyFill="1" applyAlignment="1"/>
    <xf numFmtId="164" fontId="3" fillId="0" borderId="0" xfId="0" applyNumberFormat="1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15,11,23%20&#1050;&#1048;/&#1076;&#1074;%2015,11,23%20&#1083;&#107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_&#1086;&#1090;&#1075;&#1088;&#1091;&#1078;&#1077;&#1085;&#1086;%2016,11,23-22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08.11.2023 - 15.11.2023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T3" t="str">
            <v>кон ост</v>
          </cell>
          <cell r="U3" t="str">
            <v>опт</v>
          </cell>
          <cell r="V3" t="str">
            <v>ср 25,10</v>
          </cell>
          <cell r="W3" t="str">
            <v>ср 01,11</v>
          </cell>
          <cell r="X3" t="str">
            <v>ср 08,11</v>
          </cell>
          <cell r="Y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P4" t="str">
            <v>усредн.</v>
          </cell>
          <cell r="Q4" t="str">
            <v>усредн.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22048.166999999998</v>
          </cell>
          <cell r="G5">
            <v>24308.518999999993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4409.6334000000006</v>
          </cell>
          <cell r="O5">
            <v>30063.539600000007</v>
          </cell>
          <cell r="P5">
            <v>22110.246800000001</v>
          </cell>
          <cell r="Q5">
            <v>9460</v>
          </cell>
          <cell r="R5">
            <v>11447</v>
          </cell>
          <cell r="V5">
            <v>3530.1481999999983</v>
          </cell>
          <cell r="W5">
            <v>3065.9645999999989</v>
          </cell>
          <cell r="X5">
            <v>3608.76</v>
          </cell>
        </row>
        <row r="6">
          <cell r="A6" t="str">
            <v>001   Ветчина Столичная Вязанка, вектор, ВЕС.ПОКОМ</v>
          </cell>
          <cell r="B6" t="str">
            <v>кг</v>
          </cell>
          <cell r="D6">
            <v>-1.36</v>
          </cell>
          <cell r="E6">
            <v>1.36</v>
          </cell>
          <cell r="H6">
            <v>0</v>
          </cell>
          <cell r="I6">
            <v>50</v>
          </cell>
          <cell r="N6">
            <v>0</v>
          </cell>
          <cell r="T6" t="e">
            <v>#DIV/0!</v>
          </cell>
          <cell r="U6" t="e">
            <v>#DIV/0!</v>
          </cell>
          <cell r="V6">
            <v>0</v>
          </cell>
          <cell r="W6">
            <v>0</v>
          </cell>
          <cell r="X6">
            <v>0.27200000000000002</v>
          </cell>
          <cell r="Y6" t="str">
            <v>Вывести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Нояб</v>
          </cell>
          <cell r="D7">
            <v>728.94299999999998</v>
          </cell>
          <cell r="E7">
            <v>281.97500000000002</v>
          </cell>
          <cell r="F7">
            <v>625.16499999999996</v>
          </cell>
          <cell r="G7">
            <v>355.87599999999998</v>
          </cell>
          <cell r="H7">
            <v>1</v>
          </cell>
          <cell r="I7">
            <v>50</v>
          </cell>
          <cell r="N7">
            <v>125.03299999999999</v>
          </cell>
          <cell r="O7">
            <v>1019.4869999999999</v>
          </cell>
          <cell r="P7">
            <v>660</v>
          </cell>
          <cell r="Q7">
            <v>500</v>
          </cell>
          <cell r="R7">
            <v>1164</v>
          </cell>
          <cell r="S7" t="str">
            <v>145кг под СПАР</v>
          </cell>
          <cell r="T7">
            <v>12.123807314868875</v>
          </cell>
          <cell r="U7">
            <v>2.8462565882606992</v>
          </cell>
          <cell r="V7">
            <v>67.971199999999996</v>
          </cell>
          <cell r="W7">
            <v>107.8706</v>
          </cell>
          <cell r="X7">
            <v>71.121200000000002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399.83199999999999</v>
          </cell>
          <cell r="E8">
            <v>577.15</v>
          </cell>
          <cell r="F8">
            <v>329.214</v>
          </cell>
          <cell r="G8">
            <v>575.851</v>
          </cell>
          <cell r="H8">
            <v>1</v>
          </cell>
          <cell r="I8">
            <v>45</v>
          </cell>
          <cell r="N8">
            <v>65.842799999999997</v>
          </cell>
          <cell r="O8">
            <v>280.10539999999992</v>
          </cell>
          <cell r="P8">
            <v>280.10539999999992</v>
          </cell>
          <cell r="T8">
            <v>13</v>
          </cell>
          <cell r="U8">
            <v>8.7458461669309333</v>
          </cell>
          <cell r="V8">
            <v>24.565799999999999</v>
          </cell>
          <cell r="W8">
            <v>59.5792</v>
          </cell>
          <cell r="X8">
            <v>76.882599999999996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347.08199999999999</v>
          </cell>
          <cell r="E9">
            <v>612.25</v>
          </cell>
          <cell r="F9">
            <v>330.92700000000002</v>
          </cell>
          <cell r="G9">
            <v>560.49900000000002</v>
          </cell>
          <cell r="H9">
            <v>1</v>
          </cell>
          <cell r="I9">
            <v>45</v>
          </cell>
          <cell r="N9">
            <v>66.185400000000001</v>
          </cell>
          <cell r="O9">
            <v>299.91120000000001</v>
          </cell>
          <cell r="P9">
            <v>290</v>
          </cell>
          <cell r="T9">
            <v>12.850250961692458</v>
          </cell>
          <cell r="U9">
            <v>8.4686199675457132</v>
          </cell>
          <cell r="V9">
            <v>91.713999999999999</v>
          </cell>
          <cell r="W9">
            <v>19.3156</v>
          </cell>
          <cell r="X9">
            <v>75.430800000000005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D10">
            <v>311.06200000000001</v>
          </cell>
          <cell r="E10">
            <v>465.05</v>
          </cell>
          <cell r="F10">
            <v>247.50200000000001</v>
          </cell>
          <cell r="G10">
            <v>485.9</v>
          </cell>
          <cell r="H10">
            <v>1</v>
          </cell>
          <cell r="I10">
            <v>40</v>
          </cell>
          <cell r="N10">
            <v>49.500399999999999</v>
          </cell>
          <cell r="O10">
            <v>157.60519999999997</v>
          </cell>
          <cell r="P10">
            <v>150</v>
          </cell>
          <cell r="T10">
            <v>12.846360837488183</v>
          </cell>
          <cell r="U10">
            <v>9.8160822942844899</v>
          </cell>
          <cell r="V10">
            <v>57.903999999999996</v>
          </cell>
          <cell r="W10">
            <v>21.476199999999999</v>
          </cell>
          <cell r="X10">
            <v>58.703400000000002</v>
          </cell>
        </row>
        <row r="11">
          <cell r="A11" t="str">
            <v>027  Колбаса Сервелат Столичный, Вязанка фиброуз в/у, 0.35кг, ПОКОМ</v>
          </cell>
          <cell r="B11" t="str">
            <v>шт</v>
          </cell>
          <cell r="D11">
            <v>40</v>
          </cell>
          <cell r="E11">
            <v>8</v>
          </cell>
          <cell r="F11">
            <v>13</v>
          </cell>
          <cell r="G11">
            <v>26</v>
          </cell>
          <cell r="H11">
            <v>0</v>
          </cell>
          <cell r="I11">
            <v>40</v>
          </cell>
          <cell r="N11">
            <v>2.6</v>
          </cell>
          <cell r="T11">
            <v>10</v>
          </cell>
          <cell r="U11">
            <v>10</v>
          </cell>
          <cell r="V11">
            <v>5.2</v>
          </cell>
          <cell r="W11">
            <v>1.8</v>
          </cell>
          <cell r="X11">
            <v>2.8</v>
          </cell>
          <cell r="Y11" t="str">
            <v>Вывести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D12">
            <v>251</v>
          </cell>
          <cell r="E12">
            <v>384</v>
          </cell>
          <cell r="F12">
            <v>209</v>
          </cell>
          <cell r="G12">
            <v>366</v>
          </cell>
          <cell r="H12">
            <v>0.45</v>
          </cell>
          <cell r="I12">
            <v>45</v>
          </cell>
          <cell r="N12">
            <v>41.8</v>
          </cell>
          <cell r="O12">
            <v>177.39999999999998</v>
          </cell>
          <cell r="P12">
            <v>170</v>
          </cell>
          <cell r="T12">
            <v>12.822966507177034</v>
          </cell>
          <cell r="U12">
            <v>8.7559808612440193</v>
          </cell>
          <cell r="V12">
            <v>48.8</v>
          </cell>
          <cell r="W12">
            <v>36.799999999999997</v>
          </cell>
          <cell r="X12">
            <v>50.2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D13">
            <v>309</v>
          </cell>
          <cell r="E13">
            <v>300</v>
          </cell>
          <cell r="F13">
            <v>238</v>
          </cell>
          <cell r="G13">
            <v>315</v>
          </cell>
          <cell r="H13">
            <v>0.45</v>
          </cell>
          <cell r="I13">
            <v>45</v>
          </cell>
          <cell r="N13">
            <v>47.6</v>
          </cell>
          <cell r="O13">
            <v>303.80000000000007</v>
          </cell>
          <cell r="P13">
            <v>300</v>
          </cell>
          <cell r="T13">
            <v>12.920168067226891</v>
          </cell>
          <cell r="U13">
            <v>6.617647058823529</v>
          </cell>
          <cell r="V13">
            <v>39</v>
          </cell>
          <cell r="W13">
            <v>37.4</v>
          </cell>
          <cell r="X13">
            <v>39.799999999999997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D14">
            <v>52</v>
          </cell>
          <cell r="G14">
            <v>52</v>
          </cell>
          <cell r="H14">
            <v>0</v>
          </cell>
          <cell r="I14">
            <v>45</v>
          </cell>
          <cell r="N14">
            <v>0</v>
          </cell>
          <cell r="T14" t="e">
            <v>#DIV/0!</v>
          </cell>
          <cell r="U14" t="e">
            <v>#DIV/0!</v>
          </cell>
          <cell r="V14">
            <v>2</v>
          </cell>
          <cell r="W14">
            <v>0.6</v>
          </cell>
          <cell r="X14">
            <v>0.6</v>
          </cell>
          <cell r="Y14" t="str">
            <v>Вывести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D15">
            <v>186</v>
          </cell>
          <cell r="F15">
            <v>69</v>
          </cell>
          <cell r="G15">
            <v>112</v>
          </cell>
          <cell r="H15">
            <v>0.17</v>
          </cell>
          <cell r="I15">
            <v>180</v>
          </cell>
          <cell r="N15">
            <v>13.8</v>
          </cell>
          <cell r="O15">
            <v>67.400000000000006</v>
          </cell>
          <cell r="P15">
            <v>100</v>
          </cell>
          <cell r="R15">
            <v>112</v>
          </cell>
          <cell r="S15" t="str">
            <v>45шт под СПАР</v>
          </cell>
          <cell r="T15">
            <v>15.362318840579709</v>
          </cell>
          <cell r="U15">
            <v>8.115942028985506</v>
          </cell>
          <cell r="V15">
            <v>0</v>
          </cell>
          <cell r="W15">
            <v>3.6</v>
          </cell>
          <cell r="X15">
            <v>6.2</v>
          </cell>
          <cell r="Y15" t="str">
            <v>ЗАВЕСТИ</v>
          </cell>
        </row>
        <row r="16">
          <cell r="A16" t="str">
            <v>062  Колбаса Кракушка пряная с сальцем, 0.3кг в/у п/к, БАВАРУШКА ПОКОМ</v>
          </cell>
          <cell r="B16" t="str">
            <v>шт</v>
          </cell>
          <cell r="D16">
            <v>39</v>
          </cell>
          <cell r="F16">
            <v>29</v>
          </cell>
          <cell r="H16">
            <v>0.3</v>
          </cell>
          <cell r="I16">
            <v>40</v>
          </cell>
          <cell r="N16">
            <v>5.8</v>
          </cell>
          <cell r="P16">
            <v>180</v>
          </cell>
          <cell r="R16">
            <v>200</v>
          </cell>
          <cell r="S16" t="str">
            <v>96 шт под СПАР, 100шт на филиал, пользуется спросом в ТТ</v>
          </cell>
          <cell r="T16">
            <v>31.03448275862069</v>
          </cell>
          <cell r="U16">
            <v>0</v>
          </cell>
          <cell r="V16">
            <v>0</v>
          </cell>
          <cell r="W16">
            <v>18.8</v>
          </cell>
          <cell r="X16">
            <v>10.4</v>
          </cell>
          <cell r="Y16" t="str">
            <v>Вывести/ директор попросил оставить</v>
          </cell>
        </row>
        <row r="17">
          <cell r="A17" t="str">
            <v>064  Колбаса Молочная Дугушка, вектор 0,4 кг, ТМ Стародворье  ПОКОМ</v>
          </cell>
          <cell r="B17" t="str">
            <v>шт</v>
          </cell>
          <cell r="D17">
            <v>20</v>
          </cell>
          <cell r="E17">
            <v>126</v>
          </cell>
          <cell r="F17">
            <v>54</v>
          </cell>
          <cell r="G17">
            <v>91</v>
          </cell>
          <cell r="H17">
            <v>0.4</v>
          </cell>
          <cell r="I17">
            <v>50</v>
          </cell>
          <cell r="N17">
            <v>10.8</v>
          </cell>
          <cell r="O17">
            <v>49.400000000000006</v>
          </cell>
          <cell r="P17">
            <v>150</v>
          </cell>
          <cell r="R17">
            <v>181</v>
          </cell>
          <cell r="S17" t="str">
            <v>132 шт под СПАР</v>
          </cell>
          <cell r="T17">
            <v>22.314814814814813</v>
          </cell>
          <cell r="U17">
            <v>8.4259259259259256</v>
          </cell>
          <cell r="V17">
            <v>0</v>
          </cell>
          <cell r="W17">
            <v>8.4</v>
          </cell>
          <cell r="X17">
            <v>0.6</v>
          </cell>
        </row>
        <row r="18">
          <cell r="A18" t="str">
            <v>079  Колбаса Сервелат Кремлевский,  0.35 кг, ПОКОМ</v>
          </cell>
          <cell r="B18" t="str">
            <v>шт</v>
          </cell>
          <cell r="D18">
            <v>176</v>
          </cell>
          <cell r="F18">
            <v>105</v>
          </cell>
          <cell r="G18">
            <v>69</v>
          </cell>
          <cell r="H18">
            <v>0.35</v>
          </cell>
          <cell r="I18">
            <v>40</v>
          </cell>
          <cell r="N18">
            <v>21</v>
          </cell>
          <cell r="O18">
            <v>162</v>
          </cell>
          <cell r="P18">
            <v>240</v>
          </cell>
          <cell r="R18">
            <v>264</v>
          </cell>
          <cell r="S18" t="str">
            <v>102 шт под СПАР</v>
          </cell>
          <cell r="T18">
            <v>14.714285714285714</v>
          </cell>
          <cell r="U18">
            <v>3.2857142857142856</v>
          </cell>
          <cell r="V18">
            <v>0</v>
          </cell>
          <cell r="W18">
            <v>1.4</v>
          </cell>
          <cell r="X18">
            <v>1.2</v>
          </cell>
        </row>
        <row r="19">
          <cell r="A19" t="str">
            <v>083  Колбаса Швейцарская 0,17 кг., ШТ., сырокопченая   ПОКОМ</v>
          </cell>
          <cell r="B19" t="str">
            <v>шт</v>
          </cell>
          <cell r="D19">
            <v>400</v>
          </cell>
          <cell r="F19">
            <v>207</v>
          </cell>
          <cell r="G19">
            <v>180</v>
          </cell>
          <cell r="H19">
            <v>0.17</v>
          </cell>
          <cell r="I19">
            <v>120</v>
          </cell>
          <cell r="N19">
            <v>41.4</v>
          </cell>
          <cell r="O19">
            <v>316.79999999999995</v>
          </cell>
          <cell r="P19">
            <v>400</v>
          </cell>
          <cell r="R19">
            <v>407</v>
          </cell>
          <cell r="S19" t="str">
            <v>90шт под СПАР</v>
          </cell>
          <cell r="T19">
            <v>14.009661835748792</v>
          </cell>
          <cell r="U19">
            <v>4.3478260869565215</v>
          </cell>
          <cell r="V19">
            <v>30.8</v>
          </cell>
          <cell r="W19">
            <v>31.4</v>
          </cell>
          <cell r="X19">
            <v>21</v>
          </cell>
        </row>
        <row r="20">
          <cell r="A20" t="str">
            <v>092  Сосиски Баварские с сыром,  0.42кг,ПОКОМ</v>
          </cell>
          <cell r="B20" t="str">
            <v>шт</v>
          </cell>
          <cell r="D20">
            <v>161</v>
          </cell>
          <cell r="E20">
            <v>132</v>
          </cell>
          <cell r="F20">
            <v>60</v>
          </cell>
          <cell r="G20">
            <v>190</v>
          </cell>
          <cell r="H20">
            <v>0.42</v>
          </cell>
          <cell r="I20">
            <v>40</v>
          </cell>
          <cell r="N20">
            <v>12</v>
          </cell>
          <cell r="T20">
            <v>15.833333333333334</v>
          </cell>
          <cell r="U20">
            <v>15.833333333333334</v>
          </cell>
          <cell r="V20">
            <v>23.6</v>
          </cell>
          <cell r="W20">
            <v>14.8</v>
          </cell>
          <cell r="X20">
            <v>16</v>
          </cell>
        </row>
        <row r="21">
          <cell r="A21" t="str">
            <v>096  Сосиски Баварские,  0.42кг,ПОКОМ</v>
          </cell>
          <cell r="B21" t="str">
            <v>шт</v>
          </cell>
          <cell r="C21" t="str">
            <v>бонус_Н</v>
          </cell>
          <cell r="D21">
            <v>217</v>
          </cell>
          <cell r="E21">
            <v>336</v>
          </cell>
          <cell r="F21">
            <v>135</v>
          </cell>
          <cell r="G21">
            <v>284</v>
          </cell>
          <cell r="H21">
            <v>0.42</v>
          </cell>
          <cell r="I21">
            <v>45</v>
          </cell>
          <cell r="N21">
            <v>27</v>
          </cell>
          <cell r="O21">
            <v>67</v>
          </cell>
          <cell r="P21">
            <v>140</v>
          </cell>
          <cell r="R21">
            <v>150</v>
          </cell>
          <cell r="S21" t="str">
            <v>бонусная позиция, за сегодня продано 63 акции</v>
          </cell>
          <cell r="T21">
            <v>15.703703703703704</v>
          </cell>
          <cell r="U21">
            <v>10.518518518518519</v>
          </cell>
          <cell r="V21">
            <v>0</v>
          </cell>
          <cell r="W21">
            <v>0</v>
          </cell>
          <cell r="X21">
            <v>42.4</v>
          </cell>
        </row>
        <row r="22">
          <cell r="A22" t="str">
            <v>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D22">
            <v>-1</v>
          </cell>
          <cell r="G22">
            <v>-1</v>
          </cell>
          <cell r="H22">
            <v>0.35</v>
          </cell>
          <cell r="I22">
            <v>45</v>
          </cell>
          <cell r="N22">
            <v>0</v>
          </cell>
          <cell r="O22">
            <v>30</v>
          </cell>
          <cell r="P22">
            <v>30</v>
          </cell>
          <cell r="T22" t="e">
            <v>#DIV/0!</v>
          </cell>
          <cell r="U22" t="e">
            <v>#DIV/0!</v>
          </cell>
          <cell r="V22">
            <v>0</v>
          </cell>
          <cell r="W22">
            <v>0.2</v>
          </cell>
          <cell r="X22">
            <v>0</v>
          </cell>
          <cell r="Y22" t="str">
            <v>ЗАВЕСТИ</v>
          </cell>
        </row>
        <row r="23">
          <cell r="A23" t="str">
            <v>200  Ветчина Дугушка ТМ Стародворье, вектор в/у    ПОКОМ</v>
          </cell>
          <cell r="B23" t="str">
            <v>кг</v>
          </cell>
          <cell r="C23" t="str">
            <v>Нояб</v>
          </cell>
          <cell r="D23">
            <v>752.096</v>
          </cell>
          <cell r="E23">
            <v>258.315</v>
          </cell>
          <cell r="F23">
            <v>472.654</v>
          </cell>
          <cell r="G23">
            <v>461.04300000000001</v>
          </cell>
          <cell r="H23">
            <v>1</v>
          </cell>
          <cell r="I23">
            <v>55</v>
          </cell>
          <cell r="N23">
            <v>94.530799999999999</v>
          </cell>
          <cell r="O23">
            <v>767.85739999999998</v>
          </cell>
          <cell r="P23">
            <v>767.85739999999998</v>
          </cell>
          <cell r="T23">
            <v>13</v>
          </cell>
          <cell r="U23">
            <v>4.8771723078615645</v>
          </cell>
          <cell r="V23">
            <v>52.028399999999998</v>
          </cell>
          <cell r="W23">
            <v>86.920600000000007</v>
          </cell>
          <cell r="X23">
            <v>72.325400000000002</v>
          </cell>
        </row>
        <row r="24">
          <cell r="A24" t="str">
            <v>201  Ветчина Нежная ТМ Особый рецепт, (2,5кг), ПОКОМ</v>
          </cell>
          <cell r="B24" t="str">
            <v>кг</v>
          </cell>
          <cell r="D24">
            <v>1383.1389999999999</v>
          </cell>
          <cell r="E24">
            <v>2106.1129999999998</v>
          </cell>
          <cell r="F24">
            <v>1413.768</v>
          </cell>
          <cell r="G24">
            <v>1890.06</v>
          </cell>
          <cell r="H24">
            <v>1</v>
          </cell>
          <cell r="I24">
            <v>50</v>
          </cell>
          <cell r="N24">
            <v>282.75360000000001</v>
          </cell>
          <cell r="O24">
            <v>1785.7368000000001</v>
          </cell>
          <cell r="P24">
            <v>1000</v>
          </cell>
          <cell r="Q24">
            <v>750</v>
          </cell>
          <cell r="T24">
            <v>12.873611511931236</v>
          </cell>
          <cell r="U24">
            <v>6.6844772268151491</v>
          </cell>
          <cell r="V24">
            <v>231.45120000000003</v>
          </cell>
          <cell r="W24">
            <v>176.9264</v>
          </cell>
          <cell r="X24">
            <v>291.58479999999997</v>
          </cell>
        </row>
        <row r="25">
          <cell r="A25" t="str">
            <v>215  Колбаса Докторская ГОСТ Дугушка, ВЕС, ТМ Стародворье ПОКОМ</v>
          </cell>
          <cell r="B25" t="str">
            <v>кг</v>
          </cell>
          <cell r="D25">
            <v>130.75800000000001</v>
          </cell>
          <cell r="E25">
            <v>94.685000000000002</v>
          </cell>
          <cell r="F25">
            <v>69.171000000000006</v>
          </cell>
          <cell r="G25">
            <v>147.51499999999999</v>
          </cell>
          <cell r="H25">
            <v>1</v>
          </cell>
          <cell r="I25">
            <v>55</v>
          </cell>
          <cell r="N25">
            <v>13.834200000000001</v>
          </cell>
          <cell r="O25">
            <v>32.329600000000028</v>
          </cell>
          <cell r="P25">
            <v>30</v>
          </cell>
          <cell r="T25">
            <v>12.831605730725302</v>
          </cell>
          <cell r="U25">
            <v>10.663066892194704</v>
          </cell>
          <cell r="V25">
            <v>17.914400000000001</v>
          </cell>
          <cell r="W25">
            <v>17.264599999999998</v>
          </cell>
          <cell r="X25">
            <v>16.531600000000001</v>
          </cell>
        </row>
        <row r="26">
          <cell r="A26" t="str">
            <v>217  Колбаса Докторская Дугушка, ВЕС, НЕ ГОСТ, ТМ Стародворье ПОКОМ</v>
          </cell>
          <cell r="B26" t="str">
            <v>кг</v>
          </cell>
          <cell r="C26" t="str">
            <v>Нояб</v>
          </cell>
          <cell r="D26">
            <v>1128.3869999999999</v>
          </cell>
          <cell r="E26">
            <v>757.40099999999995</v>
          </cell>
          <cell r="F26">
            <v>862.49099999999999</v>
          </cell>
          <cell r="G26">
            <v>868.69100000000003</v>
          </cell>
          <cell r="H26">
            <v>1</v>
          </cell>
          <cell r="I26">
            <v>55</v>
          </cell>
          <cell r="N26">
            <v>172.4982</v>
          </cell>
          <cell r="O26">
            <v>1373.7855999999999</v>
          </cell>
          <cell r="P26">
            <v>1000</v>
          </cell>
          <cell r="Q26">
            <v>350</v>
          </cell>
          <cell r="T26">
            <v>12.862111024926635</v>
          </cell>
          <cell r="U26">
            <v>5.03594240403668</v>
          </cell>
          <cell r="V26">
            <v>153.8288</v>
          </cell>
          <cell r="W26">
            <v>135.22239999999999</v>
          </cell>
          <cell r="X26">
            <v>126.547</v>
          </cell>
        </row>
        <row r="27">
          <cell r="A27" t="str">
            <v>219  Колбаса Докторская Особая ТМ Особый рецепт, ВЕС  ПОКОМ</v>
          </cell>
          <cell r="B27" t="str">
            <v>кг</v>
          </cell>
          <cell r="D27">
            <v>3499.4830000000002</v>
          </cell>
          <cell r="E27">
            <v>1304.809</v>
          </cell>
          <cell r="F27">
            <v>2128.2370000000001</v>
          </cell>
          <cell r="G27">
            <v>2462.3470000000002</v>
          </cell>
          <cell r="H27">
            <v>1</v>
          </cell>
          <cell r="I27">
            <v>60</v>
          </cell>
          <cell r="N27">
            <v>425.6474</v>
          </cell>
          <cell r="O27">
            <v>3071.0691999999995</v>
          </cell>
          <cell r="P27">
            <v>1000</v>
          </cell>
          <cell r="Q27">
            <v>2000</v>
          </cell>
          <cell r="T27">
            <v>12.833032693257376</v>
          </cell>
          <cell r="U27">
            <v>5.7849454736479071</v>
          </cell>
          <cell r="V27">
            <v>500.17740000000003</v>
          </cell>
          <cell r="W27">
            <v>427.39859999999999</v>
          </cell>
          <cell r="X27">
            <v>368.22979999999995</v>
          </cell>
        </row>
        <row r="28">
          <cell r="A28" t="str">
            <v>225  Колбаса Дугушка со шпиком, ВЕС, ТМ Стародворье   ПОКОМ</v>
          </cell>
          <cell r="B28" t="str">
            <v>кг</v>
          </cell>
          <cell r="C28" t="str">
            <v>Нояб</v>
          </cell>
          <cell r="D28">
            <v>237.65799999999999</v>
          </cell>
          <cell r="E28">
            <v>407.29</v>
          </cell>
          <cell r="F28">
            <v>250.71799999999999</v>
          </cell>
          <cell r="G28">
            <v>343.80799999999999</v>
          </cell>
          <cell r="H28">
            <v>1</v>
          </cell>
          <cell r="I28">
            <v>50</v>
          </cell>
          <cell r="N28">
            <v>50.143599999999999</v>
          </cell>
          <cell r="O28">
            <v>308.05880000000002</v>
          </cell>
          <cell r="P28">
            <v>190</v>
          </cell>
          <cell r="Q28">
            <v>150</v>
          </cell>
          <cell r="R28">
            <v>346</v>
          </cell>
          <cell r="S28" t="str">
            <v>38кг под СПАР</v>
          </cell>
          <cell r="T28">
            <v>13.636994551647668</v>
          </cell>
          <cell r="U28">
            <v>6.8564682232627892</v>
          </cell>
          <cell r="V28">
            <v>61.3996</v>
          </cell>
          <cell r="W28">
            <v>26.118599999999997</v>
          </cell>
          <cell r="X28">
            <v>46.8842</v>
          </cell>
        </row>
        <row r="29">
          <cell r="A29" t="str">
            <v>229  Колбаса Молочная Дугушка, в/у, ВЕС, ТМ Стародворье   ПОКОМ</v>
          </cell>
          <cell r="B29" t="str">
            <v>кг</v>
          </cell>
          <cell r="C29" t="str">
            <v>Нояб</v>
          </cell>
          <cell r="D29">
            <v>380.97</v>
          </cell>
          <cell r="E29">
            <v>803.053</v>
          </cell>
          <cell r="F29">
            <v>420.45799999999997</v>
          </cell>
          <cell r="G29">
            <v>639.62400000000002</v>
          </cell>
          <cell r="H29">
            <v>1</v>
          </cell>
          <cell r="I29">
            <v>55</v>
          </cell>
          <cell r="N29">
            <v>84.0916</v>
          </cell>
          <cell r="O29">
            <v>453.56680000000006</v>
          </cell>
          <cell r="P29">
            <v>250</v>
          </cell>
          <cell r="Q29">
            <v>230</v>
          </cell>
          <cell r="R29">
            <v>500</v>
          </cell>
          <cell r="S29" t="str">
            <v>акционная позиция, идет на бонус! Остатки не соответствуют действительности из-за бонуса, бонус бьет в минус, когда переведут, будет меньше</v>
          </cell>
          <cell r="T29">
            <v>13.314338174086354</v>
          </cell>
          <cell r="U29">
            <v>7.6062769646433175</v>
          </cell>
          <cell r="V29">
            <v>90.722999999999999</v>
          </cell>
          <cell r="W29">
            <v>1.3026</v>
          </cell>
          <cell r="X29">
            <v>111.992</v>
          </cell>
        </row>
        <row r="30">
          <cell r="A30" t="str">
            <v>230  Колбаса Молочная Особая ТМ Особый рецепт, п/а, ВЕС. ПОКОМ</v>
          </cell>
          <cell r="B30" t="str">
            <v>кг</v>
          </cell>
          <cell r="D30">
            <v>2014.152</v>
          </cell>
          <cell r="E30">
            <v>1098.17</v>
          </cell>
          <cell r="F30">
            <v>1536.07</v>
          </cell>
          <cell r="G30">
            <v>1413.8309999999999</v>
          </cell>
          <cell r="H30">
            <v>1</v>
          </cell>
          <cell r="I30">
            <v>60</v>
          </cell>
          <cell r="N30">
            <v>307.214</v>
          </cell>
          <cell r="O30">
            <v>2579.951</v>
          </cell>
          <cell r="P30">
            <v>1000</v>
          </cell>
          <cell r="Q30">
            <v>1500</v>
          </cell>
          <cell r="T30">
            <v>12.739754698679096</v>
          </cell>
          <cell r="U30">
            <v>4.6021047217900222</v>
          </cell>
          <cell r="V30">
            <v>240.22539999999998</v>
          </cell>
          <cell r="W30">
            <v>260.38980000000004</v>
          </cell>
          <cell r="X30">
            <v>251.24160000000001</v>
          </cell>
        </row>
        <row r="31">
          <cell r="A31" t="str">
            <v>235  Колбаса Особая ТМ Особый рецепт, ВЕС, ТМ Стародворье ПОКОМ</v>
          </cell>
          <cell r="B31" t="str">
            <v>кг</v>
          </cell>
          <cell r="D31">
            <v>1464.866</v>
          </cell>
          <cell r="E31">
            <v>1199.48</v>
          </cell>
          <cell r="F31">
            <v>1086.4549999999999</v>
          </cell>
          <cell r="G31">
            <v>1385.8309999999999</v>
          </cell>
          <cell r="H31">
            <v>1</v>
          </cell>
          <cell r="I31">
            <v>60</v>
          </cell>
          <cell r="N31">
            <v>217.291</v>
          </cell>
          <cell r="O31">
            <v>1438.952</v>
          </cell>
          <cell r="P31">
            <v>900</v>
          </cell>
          <cell r="Q31">
            <v>500</v>
          </cell>
          <cell r="T31">
            <v>12.82073808855406</v>
          </cell>
          <cell r="U31">
            <v>6.3777653009098394</v>
          </cell>
          <cell r="V31">
            <v>168.22739999999999</v>
          </cell>
          <cell r="W31">
            <v>194.398</v>
          </cell>
          <cell r="X31">
            <v>211.74979999999999</v>
          </cell>
        </row>
        <row r="32">
          <cell r="A32" t="str">
            <v>236  Колбаса Рубленая ЗАПЕЧ. Дугушка ТМ Стародворье, вектор, в/к    ПОКОМ</v>
          </cell>
          <cell r="B32" t="str">
            <v>кг</v>
          </cell>
          <cell r="C32" t="str">
            <v>Нояб</v>
          </cell>
          <cell r="D32">
            <v>569.14099999999996</v>
          </cell>
          <cell r="E32">
            <v>502.93900000000002</v>
          </cell>
          <cell r="F32">
            <v>467.30099999999999</v>
          </cell>
          <cell r="G32">
            <v>539.59</v>
          </cell>
          <cell r="H32">
            <v>1</v>
          </cell>
          <cell r="I32">
            <v>60</v>
          </cell>
          <cell r="N32">
            <v>93.4602</v>
          </cell>
          <cell r="O32">
            <v>675.39260000000002</v>
          </cell>
          <cell r="P32">
            <v>300</v>
          </cell>
          <cell r="Q32">
            <v>350</v>
          </cell>
          <cell r="T32">
            <v>12.728305738699468</v>
          </cell>
          <cell r="U32">
            <v>5.7734736283466122</v>
          </cell>
          <cell r="V32">
            <v>75.543599999999998</v>
          </cell>
          <cell r="W32">
            <v>79.097799999999992</v>
          </cell>
          <cell r="X32">
            <v>87.461199999999991</v>
          </cell>
        </row>
        <row r="33">
          <cell r="A33" t="str">
            <v>239  Колбаса Салями запеч Дугушка, оболочка вектор, ВЕС, ТМ Стародворье  ПОКОМ</v>
          </cell>
          <cell r="B33" t="str">
            <v>кг</v>
          </cell>
          <cell r="C33" t="str">
            <v>Нояб</v>
          </cell>
          <cell r="D33">
            <v>233.06899999999999</v>
          </cell>
          <cell r="E33">
            <v>501.279</v>
          </cell>
          <cell r="F33">
            <v>229.542</v>
          </cell>
          <cell r="G33">
            <v>439.71</v>
          </cell>
          <cell r="H33">
            <v>1</v>
          </cell>
          <cell r="I33">
            <v>60</v>
          </cell>
          <cell r="N33">
            <v>45.9084</v>
          </cell>
          <cell r="O33">
            <v>157.09920000000005</v>
          </cell>
          <cell r="P33">
            <v>155</v>
          </cell>
          <cell r="T33">
            <v>12.954274163333944</v>
          </cell>
          <cell r="U33">
            <v>9.5779857281020462</v>
          </cell>
          <cell r="V33">
            <v>74.547799999999995</v>
          </cell>
          <cell r="W33">
            <v>0.64300000000000002</v>
          </cell>
          <cell r="X33">
            <v>71.5214</v>
          </cell>
        </row>
        <row r="34">
          <cell r="A34" t="str">
            <v>242  Колбаса Сервелат ЗАПЕЧ.Дугушка ТМ Стародворье, вектор, в/к     ПОКОМ</v>
          </cell>
          <cell r="B34" t="str">
            <v>кг</v>
          </cell>
          <cell r="C34" t="str">
            <v>Нояб</v>
          </cell>
          <cell r="D34">
            <v>359.09899999999999</v>
          </cell>
          <cell r="E34">
            <v>602.99300000000005</v>
          </cell>
          <cell r="F34">
            <v>401.30700000000002</v>
          </cell>
          <cell r="G34">
            <v>494.78500000000003</v>
          </cell>
          <cell r="H34">
            <v>1</v>
          </cell>
          <cell r="I34">
            <v>60</v>
          </cell>
          <cell r="N34">
            <v>80.261400000000009</v>
          </cell>
          <cell r="O34">
            <v>548.61320000000001</v>
          </cell>
          <cell r="P34">
            <v>545</v>
          </cell>
          <cell r="T34">
            <v>12.954982096001315</v>
          </cell>
          <cell r="U34">
            <v>6.164669442596316</v>
          </cell>
          <cell r="V34">
            <v>94.67519999999999</v>
          </cell>
          <cell r="W34">
            <v>35.489199999999997</v>
          </cell>
          <cell r="X34">
            <v>79.133200000000002</v>
          </cell>
        </row>
        <row r="35">
          <cell r="A35" t="str">
            <v>243  Колбаса Сервелат Зернистый, ВЕС.  ПОКОМ</v>
          </cell>
          <cell r="B35" t="str">
            <v>кг</v>
          </cell>
          <cell r="D35">
            <v>197.35300000000001</v>
          </cell>
          <cell r="E35">
            <v>63.555</v>
          </cell>
          <cell r="F35">
            <v>111.261</v>
          </cell>
          <cell r="G35">
            <v>130.476</v>
          </cell>
          <cell r="H35">
            <v>1</v>
          </cell>
          <cell r="I35">
            <v>35</v>
          </cell>
          <cell r="N35">
            <v>22.252199999999998</v>
          </cell>
          <cell r="O35">
            <v>158.80259999999998</v>
          </cell>
          <cell r="P35">
            <v>155</v>
          </cell>
          <cell r="T35">
            <v>12.829113525853625</v>
          </cell>
          <cell r="U35">
            <v>5.8635101248415893</v>
          </cell>
          <cell r="V35">
            <v>9.5096000000000007</v>
          </cell>
          <cell r="W35">
            <v>23.2668</v>
          </cell>
          <cell r="X35">
            <v>18.833600000000001</v>
          </cell>
        </row>
        <row r="36">
          <cell r="A36" t="str">
            <v>244  Колбаса Сервелат Кремлевский, ВЕС. ПОКОМ</v>
          </cell>
          <cell r="B36" t="str">
            <v>кг</v>
          </cell>
          <cell r="D36">
            <v>158.55799999999999</v>
          </cell>
          <cell r="E36">
            <v>50.69</v>
          </cell>
          <cell r="F36">
            <v>125.176</v>
          </cell>
          <cell r="G36">
            <v>72.697000000000003</v>
          </cell>
          <cell r="H36">
            <v>1</v>
          </cell>
          <cell r="I36">
            <v>40</v>
          </cell>
          <cell r="N36">
            <v>25.0352</v>
          </cell>
          <cell r="O36">
            <v>202.6902</v>
          </cell>
          <cell r="P36">
            <v>200</v>
          </cell>
          <cell r="T36">
            <v>10.892543299034958</v>
          </cell>
          <cell r="U36">
            <v>2.9037914616220362</v>
          </cell>
          <cell r="V36">
            <v>23.4132</v>
          </cell>
          <cell r="W36">
            <v>18.738999999999997</v>
          </cell>
          <cell r="X36">
            <v>15.937799999999999</v>
          </cell>
        </row>
        <row r="37">
          <cell r="A37" t="str">
            <v>247  Сардельки Нежные, ВЕС.  ПОКОМ</v>
          </cell>
          <cell r="B37" t="str">
            <v>кг</v>
          </cell>
          <cell r="D37">
            <v>490.29</v>
          </cell>
          <cell r="E37">
            <v>195.84399999999999</v>
          </cell>
          <cell r="F37">
            <v>299.53500000000003</v>
          </cell>
          <cell r="G37">
            <v>350.755</v>
          </cell>
          <cell r="H37">
            <v>1</v>
          </cell>
          <cell r="I37">
            <v>30</v>
          </cell>
          <cell r="N37">
            <v>59.907000000000004</v>
          </cell>
          <cell r="O37">
            <v>428.03600000000006</v>
          </cell>
          <cell r="P37">
            <v>420</v>
          </cell>
          <cell r="T37">
            <v>12.865858747725641</v>
          </cell>
          <cell r="U37">
            <v>5.8549919041180489</v>
          </cell>
          <cell r="V37">
            <v>59.444600000000001</v>
          </cell>
          <cell r="W37">
            <v>53.135400000000004</v>
          </cell>
          <cell r="X37">
            <v>51.992600000000003</v>
          </cell>
        </row>
        <row r="38">
          <cell r="A38" t="str">
            <v>248  Сардельки Сочные ТМ Особый рецепт,   ПОКОМ</v>
          </cell>
          <cell r="B38" t="str">
            <v>кг</v>
          </cell>
          <cell r="D38">
            <v>507.44200000000001</v>
          </cell>
          <cell r="E38">
            <v>68.215000000000003</v>
          </cell>
          <cell r="F38">
            <v>259.3</v>
          </cell>
          <cell r="G38">
            <v>293.17700000000002</v>
          </cell>
          <cell r="H38">
            <v>1</v>
          </cell>
          <cell r="I38">
            <v>30</v>
          </cell>
          <cell r="N38">
            <v>51.86</v>
          </cell>
          <cell r="O38">
            <v>381.00299999999993</v>
          </cell>
          <cell r="P38">
            <v>370</v>
          </cell>
          <cell r="T38">
            <v>12.787832626301581</v>
          </cell>
          <cell r="U38">
            <v>5.6532394909371391</v>
          </cell>
          <cell r="V38">
            <v>49.817999999999998</v>
          </cell>
          <cell r="W38">
            <v>43.691800000000001</v>
          </cell>
          <cell r="X38">
            <v>42.540800000000004</v>
          </cell>
        </row>
        <row r="39">
          <cell r="A39" t="str">
            <v>250  Сардельки стародворские с говядиной в обол. NDX, ВЕС. ПОКОМ</v>
          </cell>
          <cell r="B39" t="str">
            <v>кг</v>
          </cell>
          <cell r="D39">
            <v>324.83800000000002</v>
          </cell>
          <cell r="E39">
            <v>444.185</v>
          </cell>
          <cell r="F39">
            <v>369.93799999999999</v>
          </cell>
          <cell r="G39">
            <v>345.149</v>
          </cell>
          <cell r="H39">
            <v>1</v>
          </cell>
          <cell r="I39">
            <v>30</v>
          </cell>
          <cell r="N39">
            <v>73.9876</v>
          </cell>
          <cell r="O39">
            <v>616.68979999999999</v>
          </cell>
          <cell r="P39">
            <v>200</v>
          </cell>
          <cell r="Q39">
            <v>430</v>
          </cell>
          <cell r="R39">
            <v>668</v>
          </cell>
          <cell r="S39" t="str">
            <v>51кг под СПАР</v>
          </cell>
          <cell r="T39">
            <v>13.179897712589677</v>
          </cell>
          <cell r="U39">
            <v>4.6649573712351797</v>
          </cell>
          <cell r="V39">
            <v>73.099999999999994</v>
          </cell>
          <cell r="W39">
            <v>29.580000000000002</v>
          </cell>
          <cell r="X39">
            <v>60.064</v>
          </cell>
        </row>
        <row r="40">
          <cell r="A40" t="str">
            <v>255  Сосиски Молочные для завтрака ТМ Особый рецепт, п/а МГС, ВЕС, ТМ Стародворье  ПОКОМ</v>
          </cell>
          <cell r="B40" t="str">
            <v>кг</v>
          </cell>
          <cell r="D40">
            <v>900.24400000000003</v>
          </cell>
          <cell r="E40">
            <v>90.387</v>
          </cell>
          <cell r="F40">
            <v>719.64</v>
          </cell>
          <cell r="G40">
            <v>224.24199999999999</v>
          </cell>
          <cell r="H40">
            <v>1</v>
          </cell>
          <cell r="I40">
            <v>40</v>
          </cell>
          <cell r="N40">
            <v>143.928</v>
          </cell>
          <cell r="O40">
            <v>1215.038</v>
          </cell>
          <cell r="P40">
            <v>1215</v>
          </cell>
          <cell r="T40">
            <v>9.9997359791006613</v>
          </cell>
          <cell r="U40">
            <v>1.5580151186704463</v>
          </cell>
          <cell r="V40">
            <v>78.695000000000007</v>
          </cell>
          <cell r="W40">
            <v>123.9836</v>
          </cell>
          <cell r="X40">
            <v>76.016199999999998</v>
          </cell>
        </row>
        <row r="41">
          <cell r="A41" t="str">
            <v>257  Сосиски Молочные оригинальные ТМ Особый рецепт, ВЕС.   ПОКОМ</v>
          </cell>
          <cell r="B41" t="str">
            <v>кг</v>
          </cell>
          <cell r="D41">
            <v>494.32</v>
          </cell>
          <cell r="F41">
            <v>192.738</v>
          </cell>
          <cell r="G41">
            <v>263.32799999999997</v>
          </cell>
          <cell r="H41">
            <v>1</v>
          </cell>
          <cell r="I41">
            <v>35</v>
          </cell>
          <cell r="N41">
            <v>38.547600000000003</v>
          </cell>
          <cell r="O41">
            <v>237.79080000000005</v>
          </cell>
          <cell r="P41">
            <v>235</v>
          </cell>
          <cell r="T41">
            <v>12.927601199555872</v>
          </cell>
          <cell r="U41">
            <v>6.8312424119789545</v>
          </cell>
          <cell r="V41">
            <v>37.139400000000002</v>
          </cell>
          <cell r="W41">
            <v>36.924199999999999</v>
          </cell>
          <cell r="X41">
            <v>20.8996</v>
          </cell>
        </row>
        <row r="42">
          <cell r="A42" t="str">
            <v>259  Сосиски Сливочные Дугушка, ВЕС.   ПОКОМ</v>
          </cell>
          <cell r="B42" t="str">
            <v>кг</v>
          </cell>
          <cell r="D42">
            <v>25.158999999999999</v>
          </cell>
          <cell r="E42">
            <v>1.321</v>
          </cell>
          <cell r="F42">
            <v>21.202999999999999</v>
          </cell>
          <cell r="H42">
            <v>1</v>
          </cell>
          <cell r="I42">
            <v>45</v>
          </cell>
          <cell r="N42">
            <v>4.2405999999999997</v>
          </cell>
          <cell r="O42">
            <v>33.924799999999998</v>
          </cell>
          <cell r="P42">
            <v>35</v>
          </cell>
          <cell r="R42">
            <v>70</v>
          </cell>
          <cell r="S42" t="str">
            <v>36кг под СПАР</v>
          </cell>
          <cell r="T42">
            <v>8.253549026081215</v>
          </cell>
          <cell r="U42">
            <v>0</v>
          </cell>
          <cell r="V42">
            <v>0</v>
          </cell>
          <cell r="W42">
            <v>7.928399999999999</v>
          </cell>
          <cell r="X42">
            <v>1.8452000000000002</v>
          </cell>
        </row>
        <row r="43">
          <cell r="A43" t="str">
            <v>266  Колбаса Филейбургская с сочным окороком, ВЕС, ТМ Баварушка  ПОКОМ</v>
          </cell>
          <cell r="B43" t="str">
            <v>кг</v>
          </cell>
          <cell r="D43">
            <v>59.819000000000003</v>
          </cell>
          <cell r="E43">
            <v>0.71</v>
          </cell>
          <cell r="F43">
            <v>59.119</v>
          </cell>
          <cell r="G43">
            <v>1.41</v>
          </cell>
          <cell r="H43">
            <v>1</v>
          </cell>
          <cell r="I43">
            <v>45</v>
          </cell>
          <cell r="N43">
            <v>11.8238</v>
          </cell>
          <cell r="O43">
            <v>93.180400000000006</v>
          </cell>
          <cell r="P43">
            <v>90</v>
          </cell>
          <cell r="T43">
            <v>7.7310171011011679</v>
          </cell>
          <cell r="U43">
            <v>0.11925100221586968</v>
          </cell>
          <cell r="V43">
            <v>0.4304</v>
          </cell>
          <cell r="W43">
            <v>8.1587999999999994</v>
          </cell>
          <cell r="X43">
            <v>0</v>
          </cell>
        </row>
        <row r="44">
          <cell r="A44" t="str">
            <v>267  Колбаса Салями Филейбургская зернистая, оболочка фиброуз, ВЕС, ТМ Баварушка  ПОКОМ</v>
          </cell>
          <cell r="B44" t="str">
            <v>кг</v>
          </cell>
          <cell r="D44">
            <v>133.345</v>
          </cell>
          <cell r="E44">
            <v>43.097999999999999</v>
          </cell>
          <cell r="F44">
            <v>126.265</v>
          </cell>
          <cell r="G44">
            <v>41.334000000000003</v>
          </cell>
          <cell r="H44">
            <v>1</v>
          </cell>
          <cell r="I44">
            <v>45</v>
          </cell>
          <cell r="N44">
            <v>25.253</v>
          </cell>
          <cell r="O44">
            <v>211.196</v>
          </cell>
          <cell r="P44">
            <v>0</v>
          </cell>
          <cell r="Q44">
            <v>200</v>
          </cell>
          <cell r="T44">
            <v>9.5566467350413813</v>
          </cell>
          <cell r="U44">
            <v>1.6367956282421892</v>
          </cell>
          <cell r="V44">
            <v>21.702000000000002</v>
          </cell>
          <cell r="W44">
            <v>15.7392</v>
          </cell>
          <cell r="X44">
            <v>13.2814</v>
          </cell>
        </row>
        <row r="45">
          <cell r="A45" t="str">
            <v>272  Колбаса Сервелат Филедворский, фиброуз, в/у 0,35 кг срез,  ПОКОМ</v>
          </cell>
          <cell r="B45" t="str">
            <v>шт</v>
          </cell>
          <cell r="D45">
            <v>151</v>
          </cell>
          <cell r="E45">
            <v>18</v>
          </cell>
          <cell r="F45">
            <v>71</v>
          </cell>
          <cell r="G45">
            <v>90</v>
          </cell>
          <cell r="H45">
            <v>0.35</v>
          </cell>
          <cell r="I45">
            <v>40</v>
          </cell>
          <cell r="N45">
            <v>14.2</v>
          </cell>
          <cell r="O45">
            <v>94.6</v>
          </cell>
          <cell r="P45">
            <v>95</v>
          </cell>
          <cell r="T45">
            <v>13.028169014084508</v>
          </cell>
          <cell r="U45">
            <v>6.3380281690140849</v>
          </cell>
          <cell r="V45">
            <v>21.8</v>
          </cell>
          <cell r="W45">
            <v>17.2</v>
          </cell>
          <cell r="X45">
            <v>13.2</v>
          </cell>
        </row>
        <row r="46">
          <cell r="A46" t="str">
            <v>273  Сосиски Сочинки с сочной грудинкой, МГС 0.4кг,   ПОКОМ</v>
          </cell>
          <cell r="B46" t="str">
            <v>шт</v>
          </cell>
          <cell r="C46" t="str">
            <v>Нояб</v>
          </cell>
          <cell r="D46">
            <v>954</v>
          </cell>
          <cell r="E46">
            <v>252</v>
          </cell>
          <cell r="F46">
            <v>1059</v>
          </cell>
          <cell r="G46">
            <v>112</v>
          </cell>
          <cell r="H46">
            <v>0.4</v>
          </cell>
          <cell r="I46">
            <v>45</v>
          </cell>
          <cell r="N46">
            <v>211.8</v>
          </cell>
          <cell r="O46">
            <v>1794.2</v>
          </cell>
          <cell r="P46">
            <v>1000</v>
          </cell>
          <cell r="Q46">
            <v>1000</v>
          </cell>
          <cell r="R46">
            <v>2088</v>
          </cell>
          <cell r="S46" t="str">
            <v>294шт под СПАР</v>
          </cell>
          <cell r="T46">
            <v>9.9716713881019832</v>
          </cell>
          <cell r="U46">
            <v>0.52880075542965055</v>
          </cell>
          <cell r="V46">
            <v>31.2</v>
          </cell>
          <cell r="W46">
            <v>138.80000000000001</v>
          </cell>
          <cell r="X46">
            <v>8.1999999999999993</v>
          </cell>
        </row>
        <row r="47">
          <cell r="A47" t="str">
            <v>276  Колбаса Сливушка ТМ Вязанка в оболочке полиамид 0,45 кг  ПОКОМ</v>
          </cell>
          <cell r="B47" t="str">
            <v>шт</v>
          </cell>
          <cell r="D47">
            <v>140</v>
          </cell>
          <cell r="F47">
            <v>77</v>
          </cell>
          <cell r="G47">
            <v>56</v>
          </cell>
          <cell r="H47">
            <v>0</v>
          </cell>
          <cell r="I47">
            <v>50</v>
          </cell>
          <cell r="N47">
            <v>15.4</v>
          </cell>
          <cell r="T47">
            <v>3.6363636363636362</v>
          </cell>
          <cell r="U47">
            <v>3.6363636363636362</v>
          </cell>
          <cell r="V47">
            <v>16.2</v>
          </cell>
          <cell r="W47">
            <v>13</v>
          </cell>
          <cell r="X47">
            <v>4.8</v>
          </cell>
          <cell r="Y47" t="str">
            <v>Вывести</v>
          </cell>
        </row>
        <row r="48">
          <cell r="A48" t="str">
            <v>283  Сосиски Сочинки, ВЕС, ТМ Стародворье ПОКОМ</v>
          </cell>
          <cell r="B48" t="str">
            <v>кг</v>
          </cell>
          <cell r="D48">
            <v>600.44799999999998</v>
          </cell>
          <cell r="E48">
            <v>654.06299999999999</v>
          </cell>
          <cell r="F48">
            <v>591.096</v>
          </cell>
          <cell r="G48">
            <v>563.96500000000003</v>
          </cell>
          <cell r="H48">
            <v>1</v>
          </cell>
          <cell r="I48">
            <v>45</v>
          </cell>
          <cell r="N48">
            <v>118.2192</v>
          </cell>
          <cell r="O48">
            <v>972.88459999999998</v>
          </cell>
          <cell r="P48">
            <v>972.88459999999998</v>
          </cell>
          <cell r="T48">
            <v>13</v>
          </cell>
          <cell r="U48">
            <v>4.7705025917955801</v>
          </cell>
          <cell r="V48">
            <v>121.02979999999999</v>
          </cell>
          <cell r="W48">
            <v>69.19980000000001</v>
          </cell>
          <cell r="X48">
            <v>93.1404</v>
          </cell>
        </row>
        <row r="49">
          <cell r="A49" t="str">
            <v>296  Колбаса Мясорубская с рубленой грудинкой 0,35кг срез ТМ Стародворье  ПОКОМ</v>
          </cell>
          <cell r="B49" t="str">
            <v>шт</v>
          </cell>
          <cell r="D49">
            <v>124</v>
          </cell>
          <cell r="E49">
            <v>162</v>
          </cell>
          <cell r="F49">
            <v>114</v>
          </cell>
          <cell r="G49">
            <v>126</v>
          </cell>
          <cell r="H49">
            <v>0.35</v>
          </cell>
          <cell r="I49">
            <v>40</v>
          </cell>
          <cell r="N49">
            <v>22.8</v>
          </cell>
          <cell r="O49">
            <v>170.40000000000003</v>
          </cell>
          <cell r="P49">
            <v>170.40000000000003</v>
          </cell>
          <cell r="R49">
            <v>278</v>
          </cell>
          <cell r="S49" t="str">
            <v>108шт под СПАР</v>
          </cell>
          <cell r="T49">
            <v>13.000000000000002</v>
          </cell>
          <cell r="U49">
            <v>5.5263157894736841</v>
          </cell>
          <cell r="V49">
            <v>3.8</v>
          </cell>
          <cell r="W49">
            <v>12.4</v>
          </cell>
          <cell r="X49">
            <v>23.6</v>
          </cell>
        </row>
        <row r="50">
          <cell r="A50" t="str">
            <v>297  Колбаса Мясорубская с рубленой грудинкой ВЕС ТМ Стародворье  ПОКОМ</v>
          </cell>
          <cell r="B50" t="str">
            <v>кг</v>
          </cell>
          <cell r="D50">
            <v>151.21100000000001</v>
          </cell>
          <cell r="F50">
            <v>122.386</v>
          </cell>
          <cell r="G50">
            <v>28.824999999999999</v>
          </cell>
          <cell r="H50">
            <v>1</v>
          </cell>
          <cell r="I50">
            <v>40</v>
          </cell>
          <cell r="N50">
            <v>24.4772</v>
          </cell>
          <cell r="O50">
            <v>191.46980000000002</v>
          </cell>
          <cell r="P50">
            <v>191.46980000000002</v>
          </cell>
          <cell r="T50">
            <v>9</v>
          </cell>
          <cell r="U50">
            <v>1.1776265259098262</v>
          </cell>
          <cell r="V50">
            <v>0.1414</v>
          </cell>
          <cell r="W50">
            <v>21.124400000000001</v>
          </cell>
          <cell r="X50">
            <v>2.88</v>
          </cell>
        </row>
        <row r="51">
          <cell r="A51" t="str">
            <v>301  Сосиски Сочинки по-баварски с сыром,  0.4кг, ТМ Стародворье  ПОКОМ</v>
          </cell>
          <cell r="B51" t="str">
            <v>шт</v>
          </cell>
          <cell r="C51" t="str">
            <v>Нояб</v>
          </cell>
          <cell r="D51">
            <v>783</v>
          </cell>
          <cell r="E51">
            <v>552</v>
          </cell>
          <cell r="F51">
            <v>574</v>
          </cell>
          <cell r="G51">
            <v>663</v>
          </cell>
          <cell r="H51">
            <v>0.4</v>
          </cell>
          <cell r="I51">
            <v>40</v>
          </cell>
          <cell r="N51">
            <v>114.8</v>
          </cell>
          <cell r="O51">
            <v>829.39999999999986</v>
          </cell>
          <cell r="P51">
            <v>829.39999999999986</v>
          </cell>
          <cell r="T51">
            <v>13</v>
          </cell>
          <cell r="U51">
            <v>5.7752613240418116</v>
          </cell>
          <cell r="V51">
            <v>92.2</v>
          </cell>
          <cell r="W51">
            <v>93.4</v>
          </cell>
          <cell r="X51">
            <v>99.6</v>
          </cell>
        </row>
        <row r="52">
          <cell r="A52" t="str">
            <v>302  Сосиски Сочинки по-баварски,  0.4кг, ТМ Стародворье  ПОКОМ</v>
          </cell>
          <cell r="B52" t="str">
            <v>шт</v>
          </cell>
          <cell r="C52" t="str">
            <v>Нояб</v>
          </cell>
          <cell r="D52">
            <v>520</v>
          </cell>
          <cell r="E52">
            <v>1056</v>
          </cell>
          <cell r="F52">
            <v>681</v>
          </cell>
          <cell r="G52">
            <v>799</v>
          </cell>
          <cell r="H52">
            <v>0.4</v>
          </cell>
          <cell r="I52">
            <v>45</v>
          </cell>
          <cell r="N52">
            <v>136.19999999999999</v>
          </cell>
          <cell r="O52">
            <v>971.59999999999991</v>
          </cell>
          <cell r="Q52">
            <v>1000</v>
          </cell>
          <cell r="R52">
            <v>1284</v>
          </cell>
          <cell r="S52" t="str">
            <v>312шт под СПАР</v>
          </cell>
          <cell r="T52">
            <v>13.208516886930985</v>
          </cell>
          <cell r="U52">
            <v>5.8663729809104259</v>
          </cell>
          <cell r="V52">
            <v>121</v>
          </cell>
          <cell r="W52">
            <v>86.2</v>
          </cell>
          <cell r="X52">
            <v>108</v>
          </cell>
        </row>
        <row r="53">
          <cell r="A53" t="str">
            <v>309  Сосиски Сочинки с сыром 0,4 кг ТМ Стародворье  ПОКОМ</v>
          </cell>
          <cell r="B53" t="str">
            <v>шт</v>
          </cell>
          <cell r="C53" t="str">
            <v>Нояб</v>
          </cell>
          <cell r="D53">
            <v>9</v>
          </cell>
          <cell r="E53">
            <v>252</v>
          </cell>
          <cell r="F53">
            <v>36</v>
          </cell>
          <cell r="G53">
            <v>224</v>
          </cell>
          <cell r="H53">
            <v>0.4</v>
          </cell>
          <cell r="I53">
            <v>40</v>
          </cell>
          <cell r="N53">
            <v>7.2</v>
          </cell>
          <cell r="T53">
            <v>31.111111111111111</v>
          </cell>
          <cell r="U53">
            <v>31.111111111111111</v>
          </cell>
          <cell r="V53">
            <v>10</v>
          </cell>
          <cell r="W53">
            <v>2.6</v>
          </cell>
          <cell r="X53">
            <v>13.6</v>
          </cell>
          <cell r="Y53" t="str">
            <v>акция/вывод</v>
          </cell>
        </row>
        <row r="54">
          <cell r="A54" t="str">
            <v>312  Ветчина Филейская ТМ Вязанка ТС Столичная ВЕС  ПОКОМ</v>
          </cell>
          <cell r="B54" t="str">
            <v>кг</v>
          </cell>
          <cell r="C54" t="str">
            <v>Нояб</v>
          </cell>
          <cell r="D54">
            <v>320.93900000000002</v>
          </cell>
          <cell r="E54">
            <v>710.62</v>
          </cell>
          <cell r="F54">
            <v>361.20400000000001</v>
          </cell>
          <cell r="G54">
            <v>612.36900000000003</v>
          </cell>
          <cell r="H54">
            <v>1</v>
          </cell>
          <cell r="I54">
            <v>50</v>
          </cell>
          <cell r="N54">
            <v>72.240800000000007</v>
          </cell>
          <cell r="O54">
            <v>326.76140000000009</v>
          </cell>
          <cell r="P54">
            <v>326.76140000000009</v>
          </cell>
          <cell r="T54">
            <v>13</v>
          </cell>
          <cell r="U54">
            <v>8.4767748972879584</v>
          </cell>
          <cell r="V54">
            <v>62.621200000000002</v>
          </cell>
          <cell r="W54">
            <v>62.003599999999992</v>
          </cell>
          <cell r="X54">
            <v>93.669600000000003</v>
          </cell>
        </row>
        <row r="55">
          <cell r="A55" t="str">
            <v>313 Колбаса вареная Молокуша ТМ Вязанка в оболочке полиамид. ВЕС  ПОКОМ</v>
          </cell>
          <cell r="B55" t="str">
            <v>кг</v>
          </cell>
          <cell r="C55" t="str">
            <v>Нояб</v>
          </cell>
          <cell r="D55">
            <v>607.58799999999997</v>
          </cell>
          <cell r="E55">
            <v>247.84100000000001</v>
          </cell>
          <cell r="F55">
            <v>603.80999999999995</v>
          </cell>
          <cell r="G55">
            <v>242.05099999999999</v>
          </cell>
          <cell r="H55">
            <v>1</v>
          </cell>
          <cell r="I55">
            <v>50</v>
          </cell>
          <cell r="N55">
            <v>120.76199999999999</v>
          </cell>
          <cell r="O55">
            <v>965.56899999999996</v>
          </cell>
          <cell r="P55">
            <v>400</v>
          </cell>
          <cell r="Q55">
            <v>500</v>
          </cell>
          <cell r="T55">
            <v>9.4570394660572035</v>
          </cell>
          <cell r="U55">
            <v>2.0043639555489312</v>
          </cell>
          <cell r="V55">
            <v>27.769799999999996</v>
          </cell>
          <cell r="W55">
            <v>115.0752</v>
          </cell>
          <cell r="X55">
            <v>67.001199999999997</v>
          </cell>
        </row>
        <row r="56">
          <cell r="A56" t="str">
            <v>314 Колбаса вареная Филейская ТМ Вязанка ТС Классическая в оболочке полиамид.  ПОКОМ</v>
          </cell>
          <cell r="B56" t="str">
            <v>кг</v>
          </cell>
          <cell r="C56" t="str">
            <v>Нояб</v>
          </cell>
          <cell r="D56">
            <v>340.5</v>
          </cell>
          <cell r="E56">
            <v>595.30499999999995</v>
          </cell>
          <cell r="F56">
            <v>335.851</v>
          </cell>
          <cell r="G56">
            <v>525.24300000000005</v>
          </cell>
          <cell r="H56">
            <v>1</v>
          </cell>
          <cell r="I56">
            <v>55</v>
          </cell>
          <cell r="N56">
            <v>67.170199999999994</v>
          </cell>
          <cell r="O56">
            <v>347.9695999999999</v>
          </cell>
          <cell r="P56">
            <v>300</v>
          </cell>
          <cell r="T56">
            <v>12.285849975137786</v>
          </cell>
          <cell r="U56">
            <v>7.8195836844314908</v>
          </cell>
          <cell r="V56">
            <v>93.127200000000002</v>
          </cell>
          <cell r="W56">
            <v>0.27200000000000002</v>
          </cell>
          <cell r="X56">
            <v>77.2166</v>
          </cell>
        </row>
        <row r="57">
          <cell r="A57" t="str">
            <v>315 Колбаса Нежная ТМ Зареченские ТС Зареченские продукты в оболочкНТУ.  изделие вар  ПОКОМ</v>
          </cell>
          <cell r="B57" t="str">
            <v>кг</v>
          </cell>
          <cell r="D57">
            <v>179.85499999999999</v>
          </cell>
          <cell r="G57">
            <v>179.85499999999999</v>
          </cell>
          <cell r="H57">
            <v>0</v>
          </cell>
          <cell r="I57">
            <v>50</v>
          </cell>
          <cell r="N57">
            <v>0</v>
          </cell>
          <cell r="T57" t="e">
            <v>#DIV/0!</v>
          </cell>
          <cell r="U57" t="e">
            <v>#DIV/0!</v>
          </cell>
          <cell r="V57">
            <v>5.7161999999999997</v>
          </cell>
          <cell r="W57">
            <v>-0.9</v>
          </cell>
          <cell r="X57">
            <v>0</v>
          </cell>
          <cell r="Y57" t="str">
            <v>Вывести</v>
          </cell>
        </row>
        <row r="58">
          <cell r="A58" t="str">
            <v>320  Сосиски Сочинки с сочным окороком 0,4 кг ТМ Стародворье  ПОКОМ</v>
          </cell>
          <cell r="B58" t="str">
            <v>шт</v>
          </cell>
          <cell r="C58" t="str">
            <v>Нояб</v>
          </cell>
          <cell r="D58">
            <v>2</v>
          </cell>
          <cell r="E58">
            <v>450</v>
          </cell>
          <cell r="F58">
            <v>37</v>
          </cell>
          <cell r="G58">
            <v>415</v>
          </cell>
          <cell r="H58">
            <v>0.4</v>
          </cell>
          <cell r="I58">
            <v>45</v>
          </cell>
          <cell r="N58">
            <v>7.4</v>
          </cell>
          <cell r="P58">
            <v>300</v>
          </cell>
          <cell r="R58">
            <v>476</v>
          </cell>
          <cell r="S58" t="str">
            <v>276шт под СПАР, 200шт филиал, пользуются спросом в ТТ</v>
          </cell>
          <cell r="T58">
            <v>96.621621621621614</v>
          </cell>
          <cell r="U58">
            <v>56.081081081081081</v>
          </cell>
          <cell r="V58">
            <v>30.2</v>
          </cell>
          <cell r="W58">
            <v>4.4000000000000004</v>
          </cell>
          <cell r="X58">
            <v>44</v>
          </cell>
          <cell r="Y58" t="str">
            <v>акция/вывод</v>
          </cell>
        </row>
        <row r="59">
          <cell r="A59" t="str">
            <v>325 Колбаса Сервелат Мясорубский ТМ Стародворье с мелкорубленным окороком 0,35 кг  ПОКОМ</v>
          </cell>
          <cell r="B59" t="str">
            <v>шт</v>
          </cell>
          <cell r="D59">
            <v>376</v>
          </cell>
          <cell r="E59">
            <v>102</v>
          </cell>
          <cell r="F59">
            <v>246</v>
          </cell>
          <cell r="G59">
            <v>181</v>
          </cell>
          <cell r="H59">
            <v>0.35</v>
          </cell>
          <cell r="I59">
            <v>40</v>
          </cell>
          <cell r="N59">
            <v>49.2</v>
          </cell>
          <cell r="O59">
            <v>409.40000000000009</v>
          </cell>
          <cell r="P59">
            <v>315</v>
          </cell>
          <cell r="R59">
            <v>314</v>
          </cell>
          <cell r="S59" t="str">
            <v>114 шт под СПАР, большие остатки</v>
          </cell>
          <cell r="T59">
            <v>10.081300813008129</v>
          </cell>
          <cell r="U59">
            <v>3.678861788617886</v>
          </cell>
          <cell r="V59">
            <v>26</v>
          </cell>
          <cell r="W59">
            <v>39.1038</v>
          </cell>
          <cell r="X59">
            <v>35.200000000000003</v>
          </cell>
        </row>
        <row r="60">
          <cell r="A60" t="str">
            <v>339  Колбаса вареная Филейская ТМ Вязанка ТС Классическая, 0,40 кг.  ПОКОМ</v>
          </cell>
          <cell r="B60" t="str">
            <v>шт</v>
          </cell>
          <cell r="D60">
            <v>11.615</v>
          </cell>
          <cell r="E60">
            <v>180</v>
          </cell>
          <cell r="F60">
            <v>116.38</v>
          </cell>
          <cell r="G60">
            <v>75.234999999999999</v>
          </cell>
          <cell r="H60">
            <v>0.4</v>
          </cell>
          <cell r="I60">
            <v>50</v>
          </cell>
          <cell r="N60">
            <v>23.276</v>
          </cell>
          <cell r="O60">
            <v>180.80099999999999</v>
          </cell>
          <cell r="P60">
            <v>350</v>
          </cell>
          <cell r="R60">
            <v>390</v>
          </cell>
          <cell r="S60" t="str">
            <v>210 шт под СПАР</v>
          </cell>
          <cell r="T60">
            <v>18.269247293349373</v>
          </cell>
          <cell r="U60">
            <v>3.232299364151916</v>
          </cell>
          <cell r="V60">
            <v>0</v>
          </cell>
          <cell r="W60">
            <v>3</v>
          </cell>
          <cell r="X60">
            <v>2.876999999999998</v>
          </cell>
        </row>
        <row r="61">
          <cell r="A61" t="str">
            <v>344 Колбаса Салями Финская ТМ Стародворски колбасы ТС Вязанка в оболочке фиброуз в вак 0,35 кг ПОКОМ</v>
          </cell>
          <cell r="B61" t="str">
            <v>шт</v>
          </cell>
          <cell r="D61">
            <v>28</v>
          </cell>
          <cell r="F61">
            <v>7</v>
          </cell>
          <cell r="G61">
            <v>21</v>
          </cell>
          <cell r="H61">
            <v>0</v>
          </cell>
          <cell r="I61">
            <v>40</v>
          </cell>
          <cell r="N61">
            <v>1.4</v>
          </cell>
          <cell r="T61">
            <v>15.000000000000002</v>
          </cell>
          <cell r="U61">
            <v>15.000000000000002</v>
          </cell>
          <cell r="V61">
            <v>3.6</v>
          </cell>
          <cell r="W61">
            <v>1.8699999999999999</v>
          </cell>
          <cell r="X61">
            <v>1.2</v>
          </cell>
          <cell r="Y61" t="str">
            <v>Вывести</v>
          </cell>
        </row>
        <row r="62">
          <cell r="A62" t="str">
            <v>352  Сардельки Сочинки с сыром 0,4 кг ТМ Стародворье   ПОКОМ</v>
          </cell>
          <cell r="B62" t="str">
            <v>шт</v>
          </cell>
          <cell r="C62" t="str">
            <v>Нояб</v>
          </cell>
          <cell r="D62">
            <v>133</v>
          </cell>
          <cell r="E62">
            <v>150</v>
          </cell>
          <cell r="F62">
            <v>135</v>
          </cell>
          <cell r="G62">
            <v>119</v>
          </cell>
          <cell r="H62">
            <v>0.4</v>
          </cell>
          <cell r="I62">
            <v>40</v>
          </cell>
          <cell r="N62">
            <v>27</v>
          </cell>
          <cell r="O62">
            <v>205</v>
          </cell>
          <cell r="P62">
            <v>205</v>
          </cell>
          <cell r="T62">
            <v>12</v>
          </cell>
          <cell r="U62">
            <v>4.4074074074074074</v>
          </cell>
          <cell r="V62">
            <v>27</v>
          </cell>
          <cell r="W62">
            <v>1.6</v>
          </cell>
          <cell r="X62">
            <v>21.2</v>
          </cell>
          <cell r="Y62" t="str">
            <v>акция/вывод</v>
          </cell>
        </row>
        <row r="63">
          <cell r="A63" t="str">
            <v>358 Колбаса Сервелат Мясорубский ТМ Стародворье с мелкорубленным окороком в вак упак  ПОКОМ</v>
          </cell>
          <cell r="B63" t="str">
            <v>кг</v>
          </cell>
          <cell r="D63">
            <v>115.208</v>
          </cell>
          <cell r="F63">
            <v>95.908000000000001</v>
          </cell>
          <cell r="G63">
            <v>19.3</v>
          </cell>
          <cell r="H63">
            <v>1</v>
          </cell>
          <cell r="I63">
            <v>40</v>
          </cell>
          <cell r="N63">
            <v>19.1816</v>
          </cell>
          <cell r="O63">
            <v>153.33439999999999</v>
          </cell>
          <cell r="P63">
            <v>155</v>
          </cell>
          <cell r="T63">
            <v>9.0868332151645337</v>
          </cell>
          <cell r="U63">
            <v>1.0061725820578054</v>
          </cell>
          <cell r="V63">
            <v>0.42580000000000001</v>
          </cell>
          <cell r="W63">
            <v>16.633199999999999</v>
          </cell>
          <cell r="X63">
            <v>0</v>
          </cell>
        </row>
        <row r="64">
          <cell r="A64" t="str">
            <v>360 Колбаса варено-копченая  Сервелат Левантский ТМ Особый Рецепт  0,35 кг  ПОКОМ</v>
          </cell>
          <cell r="B64" t="str">
            <v>шт</v>
          </cell>
          <cell r="D64">
            <v>49</v>
          </cell>
          <cell r="F64">
            <v>19</v>
          </cell>
          <cell r="G64">
            <v>26</v>
          </cell>
          <cell r="H64">
            <v>0</v>
          </cell>
          <cell r="I64">
            <v>35</v>
          </cell>
          <cell r="N64">
            <v>3.8</v>
          </cell>
          <cell r="T64">
            <v>6.8421052631578947</v>
          </cell>
          <cell r="U64">
            <v>6.8421052631578947</v>
          </cell>
          <cell r="V64">
            <v>7.2</v>
          </cell>
          <cell r="W64">
            <v>4.2</v>
          </cell>
          <cell r="X64">
            <v>3.4</v>
          </cell>
          <cell r="Y64" t="str">
            <v>Вывести</v>
          </cell>
        </row>
        <row r="65">
          <cell r="A65" t="str">
            <v>361 Колбаса Салями Филейбургская зернистая ТМ Баварушка в оболочке  в вак 0.28кг ПОКОМ</v>
          </cell>
          <cell r="B65" t="str">
            <v>шт</v>
          </cell>
          <cell r="D65">
            <v>216</v>
          </cell>
          <cell r="E65">
            <v>60</v>
          </cell>
          <cell r="F65">
            <v>167</v>
          </cell>
          <cell r="G65">
            <v>82</v>
          </cell>
          <cell r="H65">
            <v>0.28000000000000003</v>
          </cell>
          <cell r="I65">
            <v>45</v>
          </cell>
          <cell r="N65">
            <v>33.4</v>
          </cell>
          <cell r="O65">
            <v>252</v>
          </cell>
          <cell r="P65">
            <v>250</v>
          </cell>
          <cell r="T65">
            <v>9.9401197604790426</v>
          </cell>
          <cell r="U65">
            <v>2.4550898203592815</v>
          </cell>
          <cell r="V65">
            <v>28.2</v>
          </cell>
          <cell r="W65">
            <v>23.8</v>
          </cell>
          <cell r="X65">
            <v>19.399999999999999</v>
          </cell>
        </row>
        <row r="66">
          <cell r="A66" t="str">
            <v>363 Сардельки Филейские Вязанка ТМ Вязанка в обол NDX  ПОКОМ</v>
          </cell>
          <cell r="B66" t="str">
            <v>кг</v>
          </cell>
          <cell r="D66">
            <v>124.565</v>
          </cell>
          <cell r="E66">
            <v>281.22300000000001</v>
          </cell>
          <cell r="F66">
            <v>124.687</v>
          </cell>
          <cell r="G66">
            <v>229.03399999999999</v>
          </cell>
          <cell r="H66">
            <v>1</v>
          </cell>
          <cell r="I66">
            <v>30</v>
          </cell>
          <cell r="N66">
            <v>24.9374</v>
          </cell>
          <cell r="O66">
            <v>95.152199999999993</v>
          </cell>
          <cell r="P66">
            <v>150</v>
          </cell>
          <cell r="R66">
            <v>150</v>
          </cell>
          <cell r="S66" t="str">
            <v>54кг под СПАР</v>
          </cell>
          <cell r="T66">
            <v>15.19941934604249</v>
          </cell>
          <cell r="U66">
            <v>9.1843576315092985</v>
          </cell>
          <cell r="V66">
            <v>37.247199999999999</v>
          </cell>
          <cell r="W66">
            <v>9.7999999999999989</v>
          </cell>
          <cell r="X66">
            <v>35.171399999999998</v>
          </cell>
        </row>
        <row r="67">
          <cell r="A67" t="str">
            <v>364 Колбаса Сервелат Филейбургский с копченой грудинкой ТМ Баварушка  в/у 0,28 кг  ПОКОМ</v>
          </cell>
          <cell r="B67" t="str">
            <v>шт</v>
          </cell>
          <cell r="D67">
            <v>221</v>
          </cell>
          <cell r="F67">
            <v>150</v>
          </cell>
          <cell r="G67">
            <v>70</v>
          </cell>
          <cell r="H67">
            <v>0.28000000000000003</v>
          </cell>
          <cell r="I67">
            <v>45</v>
          </cell>
          <cell r="N67">
            <v>30</v>
          </cell>
          <cell r="O67">
            <v>230</v>
          </cell>
          <cell r="P67">
            <v>230</v>
          </cell>
          <cell r="T67">
            <v>10</v>
          </cell>
          <cell r="U67">
            <v>2.3333333333333335</v>
          </cell>
          <cell r="V67">
            <v>32.4</v>
          </cell>
          <cell r="W67">
            <v>31.6</v>
          </cell>
          <cell r="X67">
            <v>16.600000000000001</v>
          </cell>
        </row>
        <row r="68">
          <cell r="A68" t="str">
            <v>367 Вареные колбасы Молокуша Вязанка Фикс.вес 0,45 п/а Вязанка  ПОКОМ</v>
          </cell>
          <cell r="B68" t="str">
            <v>шт</v>
          </cell>
          <cell r="D68">
            <v>27</v>
          </cell>
          <cell r="E68">
            <v>70</v>
          </cell>
          <cell r="F68">
            <v>89</v>
          </cell>
          <cell r="G68">
            <v>8</v>
          </cell>
          <cell r="H68">
            <v>0.45</v>
          </cell>
          <cell r="I68">
            <v>50</v>
          </cell>
          <cell r="N68">
            <v>17.8</v>
          </cell>
          <cell r="O68">
            <v>134.4</v>
          </cell>
          <cell r="P68">
            <v>280</v>
          </cell>
          <cell r="R68">
            <v>324</v>
          </cell>
          <cell r="S68" t="str">
            <v>190 шт под СПАР</v>
          </cell>
          <cell r="T68">
            <v>16.179775280898877</v>
          </cell>
          <cell r="U68">
            <v>0.449438202247191</v>
          </cell>
          <cell r="V68">
            <v>0</v>
          </cell>
          <cell r="W68">
            <v>2.4</v>
          </cell>
          <cell r="X68">
            <v>3.4</v>
          </cell>
        </row>
        <row r="69">
          <cell r="A69" t="str">
            <v>369 Колбаса Сливушка ТМ Вязанка в оболочке полиамид вес.  ПОКОМ</v>
          </cell>
          <cell r="B69" t="str">
            <v>кг</v>
          </cell>
          <cell r="C69" t="str">
            <v>Нояб</v>
          </cell>
          <cell r="D69">
            <v>2.641</v>
          </cell>
          <cell r="E69">
            <v>457.31400000000002</v>
          </cell>
          <cell r="F69">
            <v>28.564</v>
          </cell>
          <cell r="G69">
            <v>430.02800000000002</v>
          </cell>
          <cell r="H69">
            <v>1</v>
          </cell>
          <cell r="I69">
            <v>50</v>
          </cell>
          <cell r="N69">
            <v>5.7127999999999997</v>
          </cell>
          <cell r="P69">
            <v>250</v>
          </cell>
          <cell r="R69">
            <v>300</v>
          </cell>
          <cell r="S69" t="str">
            <v>остаток на вечер 280кг, стоит в приоритетах</v>
          </cell>
          <cell r="T69">
            <v>119.03584932082343</v>
          </cell>
          <cell r="U69">
            <v>75.274471362554266</v>
          </cell>
          <cell r="V69">
            <v>24.230799999999999</v>
          </cell>
          <cell r="W69">
            <v>0</v>
          </cell>
          <cell r="X69">
            <v>60.322000000000003</v>
          </cell>
          <cell r="Y69" t="str">
            <v>акция/вывод</v>
          </cell>
        </row>
        <row r="70">
          <cell r="A70" t="str">
            <v>370 Ветчина Сливушка с индейкой ТМ Вязанка в оболочке полиамид.</v>
          </cell>
          <cell r="B70" t="str">
            <v>кг</v>
          </cell>
          <cell r="C70" t="str">
            <v>Нояб</v>
          </cell>
          <cell r="D70">
            <v>-6.806</v>
          </cell>
          <cell r="E70">
            <v>28.417999999999999</v>
          </cell>
          <cell r="F70">
            <v>1.3560000000000001</v>
          </cell>
          <cell r="G70">
            <v>20.256</v>
          </cell>
          <cell r="H70">
            <v>1</v>
          </cell>
          <cell r="I70">
            <v>50</v>
          </cell>
          <cell r="N70">
            <v>0.2712</v>
          </cell>
          <cell r="T70">
            <v>74.690265486725664</v>
          </cell>
          <cell r="U70">
            <v>74.690265486725664</v>
          </cell>
          <cell r="V70">
            <v>1.0993999999999999</v>
          </cell>
          <cell r="W70">
            <v>1.0384</v>
          </cell>
          <cell r="X70">
            <v>0.53879999999999995</v>
          </cell>
          <cell r="Y70" t="str">
            <v>акция/вывод</v>
          </cell>
        </row>
        <row r="71">
          <cell r="A71" t="str">
            <v>371  Сосиски Сочинки Молочные 0,4 кг ТМ Стародворье  ПОКОМ</v>
          </cell>
          <cell r="B71" t="str">
            <v>шт</v>
          </cell>
          <cell r="C71" t="str">
            <v>Нояб</v>
          </cell>
          <cell r="D71">
            <v>10</v>
          </cell>
          <cell r="E71">
            <v>450</v>
          </cell>
          <cell r="F71">
            <v>82</v>
          </cell>
          <cell r="G71">
            <v>374</v>
          </cell>
          <cell r="H71">
            <v>0.4</v>
          </cell>
          <cell r="I71">
            <v>40</v>
          </cell>
          <cell r="N71">
            <v>16.399999999999999</v>
          </cell>
          <cell r="T71">
            <v>22.804878048780491</v>
          </cell>
          <cell r="U71">
            <v>22.804878048780491</v>
          </cell>
          <cell r="V71">
            <v>39.6</v>
          </cell>
          <cell r="W71">
            <v>3.6</v>
          </cell>
          <cell r="X71">
            <v>60.4</v>
          </cell>
          <cell r="Y71" t="str">
            <v>акция/вывод</v>
          </cell>
        </row>
        <row r="72">
          <cell r="A72" t="str">
            <v>372  Сосиски Сочинки Сливочные 0,4 кг ТМ Стародворье  ПОКОМ</v>
          </cell>
          <cell r="B72" t="str">
            <v>шт</v>
          </cell>
          <cell r="C72" t="str">
            <v>Нояб</v>
          </cell>
          <cell r="D72">
            <v>11</v>
          </cell>
          <cell r="E72">
            <v>402</v>
          </cell>
          <cell r="F72">
            <v>87</v>
          </cell>
          <cell r="G72">
            <v>298</v>
          </cell>
          <cell r="H72">
            <v>0.4</v>
          </cell>
          <cell r="I72">
            <v>40</v>
          </cell>
          <cell r="N72">
            <v>17.399999999999999</v>
          </cell>
          <cell r="T72">
            <v>17.126436781609197</v>
          </cell>
          <cell r="U72">
            <v>17.126436781609197</v>
          </cell>
          <cell r="V72">
            <v>34</v>
          </cell>
          <cell r="W72">
            <v>8.1999999999999993</v>
          </cell>
          <cell r="X72">
            <v>52</v>
          </cell>
          <cell r="Y72" t="str">
            <v>акция/вывод</v>
          </cell>
        </row>
        <row r="73">
          <cell r="A73" t="str">
            <v>376  Сардельки Сочинки с сочным окороком ТМ Стародворье полиамид мгс ф/в 0,4 кг СК3</v>
          </cell>
          <cell r="B73" t="str">
            <v>шт</v>
          </cell>
          <cell r="C73" t="str">
            <v>Нояб</v>
          </cell>
          <cell r="D73">
            <v>-4</v>
          </cell>
          <cell r="E73">
            <v>270</v>
          </cell>
          <cell r="F73">
            <v>189</v>
          </cell>
          <cell r="G73">
            <v>77</v>
          </cell>
          <cell r="H73">
            <v>0.4</v>
          </cell>
          <cell r="I73">
            <v>40</v>
          </cell>
          <cell r="N73">
            <v>37.799999999999997</v>
          </cell>
          <cell r="O73">
            <v>301</v>
          </cell>
          <cell r="P73">
            <v>300</v>
          </cell>
          <cell r="T73">
            <v>9.9735449735449748</v>
          </cell>
          <cell r="U73">
            <v>2.0370370370370372</v>
          </cell>
          <cell r="V73">
            <v>0</v>
          </cell>
          <cell r="W73">
            <v>17.2</v>
          </cell>
          <cell r="X73">
            <v>2</v>
          </cell>
        </row>
        <row r="74">
          <cell r="A74" t="str">
            <v>381  Сардельки Сочинки 0,4кг ТМ Стародворье  ПОКОМ</v>
          </cell>
          <cell r="B74" t="str">
            <v>шт</v>
          </cell>
          <cell r="D74">
            <v>120</v>
          </cell>
          <cell r="F74">
            <v>33</v>
          </cell>
          <cell r="G74">
            <v>87</v>
          </cell>
          <cell r="H74">
            <v>0.4</v>
          </cell>
          <cell r="I74">
            <v>40</v>
          </cell>
          <cell r="N74">
            <v>6.6</v>
          </cell>
          <cell r="T74">
            <v>13.181818181818182</v>
          </cell>
          <cell r="U74">
            <v>13.181818181818182</v>
          </cell>
          <cell r="V74">
            <v>0</v>
          </cell>
          <cell r="W74">
            <v>0</v>
          </cell>
          <cell r="X74">
            <v>0</v>
          </cell>
        </row>
        <row r="75">
          <cell r="A75" t="str">
            <v>383 Колбаса Сочинка по-европейски с сочной грудиной ТМ Стародворье в оболочке фиброуз в ва  Поком</v>
          </cell>
          <cell r="B75" t="str">
            <v>кг</v>
          </cell>
          <cell r="D75">
            <v>79.387</v>
          </cell>
          <cell r="E75">
            <v>206.398</v>
          </cell>
          <cell r="F75">
            <v>77.090999999999994</v>
          </cell>
          <cell r="G75">
            <v>201.34200000000001</v>
          </cell>
          <cell r="H75">
            <v>1</v>
          </cell>
          <cell r="I75">
            <v>40</v>
          </cell>
          <cell r="N75">
            <v>15.418199999999999</v>
          </cell>
          <cell r="T75">
            <v>13.058722808109898</v>
          </cell>
          <cell r="U75">
            <v>13.058722808109898</v>
          </cell>
          <cell r="V75">
            <v>17.2986</v>
          </cell>
          <cell r="W75">
            <v>0</v>
          </cell>
          <cell r="X75">
            <v>27.552399999999999</v>
          </cell>
        </row>
        <row r="76">
          <cell r="A76" t="str">
            <v>384  Колбаса Сочинка по-фински с сочным окороком ТМ Стародворье в оболочке фиброуз в ва  Поком</v>
          </cell>
          <cell r="B76" t="str">
            <v>кг</v>
          </cell>
          <cell r="D76">
            <v>140.75899999999999</v>
          </cell>
          <cell r="E76">
            <v>210.857</v>
          </cell>
          <cell r="F76">
            <v>145.98699999999999</v>
          </cell>
          <cell r="G76">
            <v>199.19800000000001</v>
          </cell>
          <cell r="H76">
            <v>1</v>
          </cell>
          <cell r="I76">
            <v>40</v>
          </cell>
          <cell r="N76">
            <v>29.197399999999998</v>
          </cell>
          <cell r="O76">
            <v>180.36819999999997</v>
          </cell>
          <cell r="P76">
            <v>180.36819999999997</v>
          </cell>
          <cell r="T76">
            <v>13</v>
          </cell>
          <cell r="U76">
            <v>6.8224567940981053</v>
          </cell>
          <cell r="V76">
            <v>21.7682</v>
          </cell>
          <cell r="W76">
            <v>23.278600000000001</v>
          </cell>
          <cell r="X76">
            <v>29.320999999999998</v>
          </cell>
        </row>
        <row r="77">
          <cell r="A77" t="str">
            <v>388 Колбаски Филейбургские ТМ Баварушка с филе сочного окорока копченые в оболоч 0,28 кг ПОКОМ</v>
          </cell>
          <cell r="B77" t="str">
            <v>шт</v>
          </cell>
          <cell r="D77">
            <v>106</v>
          </cell>
          <cell r="E77">
            <v>72</v>
          </cell>
          <cell r="F77">
            <v>66</v>
          </cell>
          <cell r="G77">
            <v>96</v>
          </cell>
          <cell r="H77">
            <v>0.28000000000000003</v>
          </cell>
          <cell r="I77">
            <v>35</v>
          </cell>
          <cell r="N77">
            <v>13.2</v>
          </cell>
          <cell r="O77">
            <v>75.599999999999994</v>
          </cell>
          <cell r="P77">
            <v>75</v>
          </cell>
          <cell r="T77">
            <v>12.954545454545455</v>
          </cell>
          <cell r="U77">
            <v>7.2727272727272734</v>
          </cell>
          <cell r="V77">
            <v>21.6</v>
          </cell>
          <cell r="W77">
            <v>-0.2</v>
          </cell>
          <cell r="X77">
            <v>13.4</v>
          </cell>
        </row>
        <row r="78">
          <cell r="A78" t="str">
            <v>389 Колбаса вареная Мусульманская Халяль ТМ Вязанка Халяль оболочка вектор 0,4 кг АК.  Поком</v>
          </cell>
          <cell r="B78" t="str">
            <v>шт</v>
          </cell>
          <cell r="D78">
            <v>253</v>
          </cell>
          <cell r="F78">
            <v>206</v>
          </cell>
          <cell r="G78">
            <v>47</v>
          </cell>
          <cell r="H78">
            <v>0.4</v>
          </cell>
          <cell r="I78">
            <v>90</v>
          </cell>
          <cell r="N78">
            <v>41.2</v>
          </cell>
          <cell r="O78">
            <v>323.8</v>
          </cell>
          <cell r="P78">
            <v>100</v>
          </cell>
          <cell r="R78">
            <v>100</v>
          </cell>
          <cell r="S78" t="str">
            <v>слабая реализация</v>
          </cell>
          <cell r="T78">
            <v>3.5679611650485437</v>
          </cell>
          <cell r="U78">
            <v>1.1407766990291262</v>
          </cell>
          <cell r="V78">
            <v>4</v>
          </cell>
          <cell r="W78">
            <v>30</v>
          </cell>
          <cell r="X78">
            <v>12</v>
          </cell>
        </row>
        <row r="79">
          <cell r="A79" t="str">
            <v>390 Сосиски Восточные Халяль ТМ Вязанка в оболочке полиамид в вакуумной упаковке 0,33 кг  Поком</v>
          </cell>
          <cell r="B79" t="str">
            <v>шт</v>
          </cell>
          <cell r="D79">
            <v>179</v>
          </cell>
          <cell r="F79">
            <v>176</v>
          </cell>
          <cell r="G79">
            <v>3</v>
          </cell>
          <cell r="H79">
            <v>0.33</v>
          </cell>
          <cell r="I79">
            <v>60</v>
          </cell>
          <cell r="N79">
            <v>35.200000000000003</v>
          </cell>
          <cell r="O79">
            <v>278.60000000000002</v>
          </cell>
          <cell r="P79">
            <v>100</v>
          </cell>
          <cell r="R79">
            <v>100</v>
          </cell>
          <cell r="S79" t="str">
            <v>слабая реализация</v>
          </cell>
          <cell r="T79">
            <v>2.9261363636363633</v>
          </cell>
          <cell r="U79">
            <v>8.5227272727272721E-2</v>
          </cell>
          <cell r="V79">
            <v>2.6</v>
          </cell>
          <cell r="W79">
            <v>28</v>
          </cell>
          <cell r="X79">
            <v>13.2</v>
          </cell>
        </row>
        <row r="80">
          <cell r="A80" t="str">
            <v>391 Вареные колбасы «Докторская ГОСТ» Фикс.вес 0,37 п/а ТМ «Вязанка»  Поком</v>
          </cell>
          <cell r="B80" t="str">
            <v>шт</v>
          </cell>
          <cell r="D80">
            <v>37</v>
          </cell>
          <cell r="E80">
            <v>280</v>
          </cell>
          <cell r="F80">
            <v>76</v>
          </cell>
          <cell r="G80">
            <v>241</v>
          </cell>
          <cell r="H80">
            <v>0.37</v>
          </cell>
          <cell r="I80">
            <v>50</v>
          </cell>
          <cell r="N80">
            <v>15.2</v>
          </cell>
          <cell r="P80">
            <v>150</v>
          </cell>
          <cell r="R80">
            <v>210</v>
          </cell>
          <cell r="S80" t="str">
            <v>210шт под СПАР</v>
          </cell>
          <cell r="T80">
            <v>25.723684210526319</v>
          </cell>
          <cell r="U80">
            <v>15.855263157894738</v>
          </cell>
          <cell r="V80">
            <v>0</v>
          </cell>
          <cell r="W80">
            <v>0.2</v>
          </cell>
          <cell r="X80">
            <v>1</v>
          </cell>
        </row>
        <row r="81">
          <cell r="A81" t="str">
            <v>392 Вареные колбасы «Докторская ГОСТ» Фикс.вес 0,6 Вектор ТМ «Дугушка»  Поком</v>
          </cell>
          <cell r="B81" t="str">
            <v>шт</v>
          </cell>
          <cell r="D81">
            <v>76</v>
          </cell>
          <cell r="E81">
            <v>84</v>
          </cell>
          <cell r="F81">
            <v>90</v>
          </cell>
          <cell r="G81">
            <v>70</v>
          </cell>
          <cell r="H81">
            <v>0.6</v>
          </cell>
          <cell r="I81">
            <v>55</v>
          </cell>
          <cell r="N81">
            <v>18</v>
          </cell>
          <cell r="O81">
            <v>146</v>
          </cell>
          <cell r="P81">
            <v>160</v>
          </cell>
          <cell r="R81">
            <v>162</v>
          </cell>
          <cell r="S81" t="str">
            <v>162шт под СПАР</v>
          </cell>
          <cell r="T81">
            <v>12.777777777777779</v>
          </cell>
          <cell r="U81">
            <v>3.8888888888888888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393 Ветчины Сливушка с индейкой Вязанка Фикс.вес 0,4 П/а Вязанка  Поком</v>
          </cell>
          <cell r="B82" t="str">
            <v>шт</v>
          </cell>
          <cell r="D82">
            <v>78.64</v>
          </cell>
          <cell r="F82">
            <v>65</v>
          </cell>
          <cell r="G82">
            <v>13.64</v>
          </cell>
          <cell r="H82">
            <v>0.4</v>
          </cell>
          <cell r="I82">
            <v>50</v>
          </cell>
          <cell r="N82">
            <v>13</v>
          </cell>
          <cell r="O82">
            <v>103.36</v>
          </cell>
          <cell r="P82">
            <v>102</v>
          </cell>
          <cell r="R82">
            <v>102</v>
          </cell>
          <cell r="S82" t="str">
            <v>102шт под СПАР</v>
          </cell>
          <cell r="T82">
            <v>8.8953846153846161</v>
          </cell>
          <cell r="U82">
            <v>1.0492307692307692</v>
          </cell>
          <cell r="V82">
            <v>0</v>
          </cell>
          <cell r="W82">
            <v>4.5999999999999996</v>
          </cell>
          <cell r="X82">
            <v>3.8719999999999999</v>
          </cell>
        </row>
        <row r="83">
          <cell r="A83" t="str">
            <v>394 Ветчина Сочинка с сочным окороком ТМ Стародворье полиамид ф/в 0,35 кг  Поком</v>
          </cell>
          <cell r="B83" t="str">
            <v>шт</v>
          </cell>
          <cell r="D83">
            <v>91</v>
          </cell>
          <cell r="E83">
            <v>90</v>
          </cell>
          <cell r="F83">
            <v>89</v>
          </cell>
          <cell r="G83">
            <v>89</v>
          </cell>
          <cell r="H83">
            <v>0.35</v>
          </cell>
          <cell r="I83">
            <v>50</v>
          </cell>
          <cell r="N83">
            <v>17.8</v>
          </cell>
          <cell r="O83">
            <v>142.4</v>
          </cell>
          <cell r="P83">
            <v>156</v>
          </cell>
          <cell r="R83">
            <v>156</v>
          </cell>
          <cell r="S83" t="str">
            <v>156шт под СПАР</v>
          </cell>
          <cell r="T83">
            <v>13.764044943820224</v>
          </cell>
          <cell r="U83">
            <v>5</v>
          </cell>
          <cell r="V83">
            <v>0</v>
          </cell>
          <cell r="W83">
            <v>1.2</v>
          </cell>
          <cell r="X83">
            <v>0.6</v>
          </cell>
        </row>
        <row r="84">
          <cell r="A84" t="str">
            <v>395 Ветчины «Дугушка» Фикс.вес 0,6 П/а ТМ «Дугушка»  Поком</v>
          </cell>
          <cell r="B84" t="str">
            <v>шт</v>
          </cell>
          <cell r="D84">
            <v>99</v>
          </cell>
          <cell r="E84">
            <v>102</v>
          </cell>
          <cell r="F84">
            <v>78</v>
          </cell>
          <cell r="G84">
            <v>123</v>
          </cell>
          <cell r="H84">
            <v>0.6</v>
          </cell>
          <cell r="I84">
            <v>55</v>
          </cell>
          <cell r="N84">
            <v>15.6</v>
          </cell>
          <cell r="O84">
            <v>79.799999999999983</v>
          </cell>
          <cell r="P84">
            <v>138</v>
          </cell>
          <cell r="R84">
            <v>138</v>
          </cell>
          <cell r="S84" t="str">
            <v>138шт под СПАР</v>
          </cell>
          <cell r="T84">
            <v>16.73076923076923</v>
          </cell>
          <cell r="U84">
            <v>7.884615384615385</v>
          </cell>
          <cell r="V84">
            <v>0</v>
          </cell>
          <cell r="W84">
            <v>0</v>
          </cell>
          <cell r="X84">
            <v>0.4</v>
          </cell>
        </row>
        <row r="85">
          <cell r="A85" t="str">
            <v>396 Сардельки «Филейские» Фикс.вес 0,4 NDX мгс ТМ «Вязанка»</v>
          </cell>
          <cell r="B85" t="str">
            <v>шт</v>
          </cell>
          <cell r="D85">
            <v>133</v>
          </cell>
          <cell r="F85">
            <v>64</v>
          </cell>
          <cell r="G85">
            <v>68</v>
          </cell>
          <cell r="H85">
            <v>0.4</v>
          </cell>
          <cell r="I85">
            <v>30</v>
          </cell>
          <cell r="N85">
            <v>12.8</v>
          </cell>
          <cell r="O85">
            <v>98.4</v>
          </cell>
          <cell r="P85">
            <v>150</v>
          </cell>
          <cell r="R85">
            <v>194</v>
          </cell>
          <cell r="S85" t="str">
            <v>96шт под СПАР</v>
          </cell>
          <cell r="T85">
            <v>17.03125</v>
          </cell>
          <cell r="U85">
            <v>5.3125</v>
          </cell>
          <cell r="V85">
            <v>0</v>
          </cell>
          <cell r="W85">
            <v>0.6</v>
          </cell>
          <cell r="X85">
            <v>2.2000000000000002</v>
          </cell>
        </row>
        <row r="86">
          <cell r="A86" t="str">
            <v>397 Сосиски Сливочные по-стародворски Бордо Фикс.вес 0,45 П/а мгс Стародворье  Поком</v>
          </cell>
          <cell r="B86" t="str">
            <v>шт</v>
          </cell>
          <cell r="D86">
            <v>83</v>
          </cell>
          <cell r="E86">
            <v>72</v>
          </cell>
          <cell r="F86">
            <v>104</v>
          </cell>
          <cell r="G86">
            <v>51</v>
          </cell>
          <cell r="H86">
            <v>0.45</v>
          </cell>
          <cell r="I86">
            <v>40</v>
          </cell>
          <cell r="N86">
            <v>20.8</v>
          </cell>
          <cell r="O86">
            <v>157</v>
          </cell>
          <cell r="P86">
            <v>300</v>
          </cell>
          <cell r="R86">
            <v>351</v>
          </cell>
          <cell r="S86" t="str">
            <v>194шт под СПАР</v>
          </cell>
          <cell r="T86">
            <v>16.875</v>
          </cell>
          <cell r="U86">
            <v>2.4519230769230766</v>
          </cell>
          <cell r="V86">
            <v>0</v>
          </cell>
          <cell r="W86">
            <v>0.4</v>
          </cell>
          <cell r="X86">
            <v>0</v>
          </cell>
        </row>
        <row r="87">
          <cell r="A87" t="str">
            <v>398 Сосиски Молочные Дугушки Дугушка Весовые П/а мгс Дугушка  Поком</v>
          </cell>
          <cell r="B87" t="str">
            <v>кг</v>
          </cell>
          <cell r="D87">
            <v>18.724</v>
          </cell>
          <cell r="F87">
            <v>15.997999999999999</v>
          </cell>
          <cell r="H87">
            <v>1</v>
          </cell>
          <cell r="I87">
            <v>45</v>
          </cell>
          <cell r="N87">
            <v>3.1995999999999998</v>
          </cell>
          <cell r="O87">
            <v>25.596799999999998</v>
          </cell>
          <cell r="P87">
            <v>50</v>
          </cell>
          <cell r="R87">
            <v>68</v>
          </cell>
          <cell r="S87" t="str">
            <v>42кг под СПАР</v>
          </cell>
          <cell r="T87">
            <v>15.626953369171147</v>
          </cell>
          <cell r="U87">
            <v>0</v>
          </cell>
          <cell r="V87">
            <v>0</v>
          </cell>
          <cell r="W87">
            <v>5.920399999999999</v>
          </cell>
          <cell r="X87">
            <v>2.1088</v>
          </cell>
        </row>
        <row r="88">
          <cell r="A88" t="str">
            <v>БОНУС_096  Сосиски Баварские,  0.42кг,ПОКОМ</v>
          </cell>
          <cell r="B88" t="str">
            <v>шт</v>
          </cell>
          <cell r="D88">
            <v>-52</v>
          </cell>
          <cell r="E88">
            <v>152</v>
          </cell>
          <cell r="F88">
            <v>104</v>
          </cell>
          <cell r="G88">
            <v>-47</v>
          </cell>
          <cell r="H88">
            <v>0</v>
          </cell>
          <cell r="I88">
            <v>0</v>
          </cell>
          <cell r="N88">
            <v>20.8</v>
          </cell>
          <cell r="T88">
            <v>-2.2596153846153846</v>
          </cell>
          <cell r="U88">
            <v>-2.2596153846153846</v>
          </cell>
          <cell r="V88">
            <v>0.2</v>
          </cell>
          <cell r="W88">
            <v>0</v>
          </cell>
          <cell r="X88">
            <v>19</v>
          </cell>
        </row>
        <row r="89">
          <cell r="A89" t="str">
            <v>БОНУС_229  Колбаса Молочная Дугушка, в/у, ВЕС, ТМ Стародворье   ПОКОМ</v>
          </cell>
          <cell r="B89" t="str">
            <v>кг</v>
          </cell>
          <cell r="D89">
            <v>-0.88500000000000001</v>
          </cell>
          <cell r="E89">
            <v>73.114000000000004</v>
          </cell>
          <cell r="F89">
            <v>120.551</v>
          </cell>
          <cell r="G89">
            <v>-54.488999999999997</v>
          </cell>
          <cell r="H89">
            <v>0</v>
          </cell>
          <cell r="I89">
            <v>0</v>
          </cell>
          <cell r="N89">
            <v>24.110199999999999</v>
          </cell>
          <cell r="T89">
            <v>-2.2599978432364725</v>
          </cell>
          <cell r="U89">
            <v>-2.2599978432364725</v>
          </cell>
          <cell r="V89">
            <v>31.747000000000003</v>
          </cell>
          <cell r="W89">
            <v>0</v>
          </cell>
          <cell r="X89">
            <v>1.4103999999999999</v>
          </cell>
        </row>
        <row r="90">
          <cell r="A90" t="str">
            <v>БОНУС_314 Колбаса вареная Филейская ТМ Вязанка ТС Классическая в оболочке полиамид.  ПОКОМ</v>
          </cell>
          <cell r="B90" t="str">
            <v>кг</v>
          </cell>
          <cell r="D90">
            <v>-13.842000000000001</v>
          </cell>
          <cell r="E90">
            <v>62.122999999999998</v>
          </cell>
          <cell r="F90">
            <v>62.143000000000001</v>
          </cell>
          <cell r="G90">
            <v>-13.862</v>
          </cell>
          <cell r="H90">
            <v>0</v>
          </cell>
          <cell r="I90">
            <v>0</v>
          </cell>
          <cell r="N90">
            <v>12.428599999999999</v>
          </cell>
          <cell r="T90">
            <v>-1.1153307693545533</v>
          </cell>
          <cell r="U90">
            <v>-1.1153307693545533</v>
          </cell>
          <cell r="V90">
            <v>4.9428000000000001</v>
          </cell>
          <cell r="W90">
            <v>0</v>
          </cell>
          <cell r="X90">
            <v>2.7684000000000002</v>
          </cell>
        </row>
        <row r="91">
          <cell r="A91" t="str">
            <v>У_296  Колбаса Мясорубская с рубленой грудинкой 0,35кг срез ТМ Стародворье  ПОКОМ</v>
          </cell>
          <cell r="B91" t="str">
            <v>шт</v>
          </cell>
          <cell r="D91">
            <v>-2</v>
          </cell>
          <cell r="G91">
            <v>-2</v>
          </cell>
          <cell r="H91">
            <v>0</v>
          </cell>
          <cell r="I91">
            <v>0</v>
          </cell>
          <cell r="N91">
            <v>0</v>
          </cell>
          <cell r="T91" t="e">
            <v>#DIV/0!</v>
          </cell>
          <cell r="U91" t="e">
            <v>#DIV/0!</v>
          </cell>
          <cell r="V91">
            <v>0</v>
          </cell>
          <cell r="W91">
            <v>0</v>
          </cell>
          <cell r="X91">
            <v>0.4</v>
          </cell>
        </row>
        <row r="92">
          <cell r="A92" t="str">
            <v>У_312  Ветчина Филейская ТМ Вязанка ТС Столичная ВЕС  ПОКОМ</v>
          </cell>
          <cell r="B92" t="str">
            <v>кг</v>
          </cell>
          <cell r="D92">
            <v>-4.0529999999999999</v>
          </cell>
          <cell r="E92">
            <v>4.0529999999999999</v>
          </cell>
          <cell r="H92">
            <v>0</v>
          </cell>
          <cell r="I92">
            <v>0</v>
          </cell>
          <cell r="N92">
            <v>0</v>
          </cell>
          <cell r="T92" t="e">
            <v>#DIV/0!</v>
          </cell>
          <cell r="U92" t="e">
            <v>#DIV/0!</v>
          </cell>
          <cell r="V92">
            <v>14.144399999999999</v>
          </cell>
          <cell r="W92">
            <v>1.0851999999999999</v>
          </cell>
          <cell r="X92">
            <v>0.27040000000000003</v>
          </cell>
        </row>
        <row r="93">
          <cell r="A93" t="str">
            <v>У_325 Колбаса Сервелат Мясорубский ТМ Стародворье с мелкорубленным окороком 0,35 кг  ПОКОМ</v>
          </cell>
          <cell r="B93" t="str">
            <v>шт</v>
          </cell>
          <cell r="D93">
            <v>-2</v>
          </cell>
          <cell r="G93">
            <v>-2</v>
          </cell>
          <cell r="H93">
            <v>0</v>
          </cell>
          <cell r="I93">
            <v>0</v>
          </cell>
          <cell r="N93">
            <v>0</v>
          </cell>
          <cell r="T93" t="e">
            <v>#DIV/0!</v>
          </cell>
          <cell r="U93" t="e">
            <v>#DIV/0!</v>
          </cell>
          <cell r="V93">
            <v>0</v>
          </cell>
          <cell r="W93">
            <v>0</v>
          </cell>
          <cell r="X93">
            <v>0.4</v>
          </cell>
        </row>
        <row r="94">
          <cell r="A94" t="str">
            <v>У_370 Ветчина Сливушка с индейкой ТМ Вязанка в оболочке полиамид.</v>
          </cell>
          <cell r="B94" t="str">
            <v>кг</v>
          </cell>
          <cell r="D94">
            <v>23.260999999999999</v>
          </cell>
          <cell r="H94">
            <v>0</v>
          </cell>
          <cell r="I94">
            <v>0</v>
          </cell>
          <cell r="N94">
            <v>0</v>
          </cell>
          <cell r="T94" t="e">
            <v>#DIV/0!</v>
          </cell>
          <cell r="U94" t="e">
            <v>#DIV/0!</v>
          </cell>
          <cell r="V94">
            <v>8.4890000000000008</v>
          </cell>
          <cell r="W94">
            <v>6.2995999999999999</v>
          </cell>
          <cell r="X94">
            <v>6.0164</v>
          </cell>
        </row>
        <row r="95">
          <cell r="A95" t="str">
            <v>022 Колбаса Вязанка со шпиком ,вектор 0,5 кг ПАКОМ.шт</v>
          </cell>
          <cell r="H95">
            <v>0.5</v>
          </cell>
          <cell r="I95">
            <v>50</v>
          </cell>
          <cell r="N95">
            <v>0</v>
          </cell>
          <cell r="O95">
            <v>50</v>
          </cell>
          <cell r="P95">
            <v>50</v>
          </cell>
          <cell r="T95" t="e">
            <v>#DIV/0!</v>
          </cell>
          <cell r="U95" t="e">
            <v>#DIV/0!</v>
          </cell>
          <cell r="V95">
            <v>0</v>
          </cell>
          <cell r="W95">
            <v>0</v>
          </cell>
          <cell r="X95">
            <v>0</v>
          </cell>
          <cell r="Y95" t="str">
            <v>ЗАВЕСТИ</v>
          </cell>
        </row>
        <row r="96">
          <cell r="A96" t="str">
            <v>Шпикачки ВЕС. ПАКОМ</v>
          </cell>
          <cell r="H96">
            <v>1</v>
          </cell>
          <cell r="I96">
            <v>30</v>
          </cell>
          <cell r="N96">
            <v>0</v>
          </cell>
          <cell r="O96">
            <v>30</v>
          </cell>
          <cell r="P96">
            <v>90</v>
          </cell>
          <cell r="R96">
            <v>100</v>
          </cell>
          <cell r="S96" t="str">
            <v>Есть предварительные заказы из ТТ</v>
          </cell>
          <cell r="T96" t="e">
            <v>#DIV/0!</v>
          </cell>
          <cell r="U96" t="e">
            <v>#DIV/0!</v>
          </cell>
          <cell r="V96">
            <v>0</v>
          </cell>
          <cell r="W96">
            <v>0</v>
          </cell>
          <cell r="X96">
            <v>0</v>
          </cell>
          <cell r="Y96" t="str">
            <v>ЗАВЕСТИ</v>
          </cell>
        </row>
        <row r="97">
          <cell r="A97" t="str">
            <v>251 Сосиски Баварские,ВЕС. ПАКОМ</v>
          </cell>
          <cell r="H97">
            <v>1</v>
          </cell>
          <cell r="I97">
            <v>45</v>
          </cell>
          <cell r="N97">
            <v>0</v>
          </cell>
          <cell r="O97">
            <v>45</v>
          </cell>
          <cell r="P97">
            <v>90</v>
          </cell>
          <cell r="R97">
            <v>100</v>
          </cell>
          <cell r="S97" t="str">
            <v>Есть предварительные заказы из ТТ</v>
          </cell>
          <cell r="T97" t="e">
            <v>#DIV/0!</v>
          </cell>
          <cell r="U97" t="e">
            <v>#DIV/0!</v>
          </cell>
          <cell r="V97">
            <v>0</v>
          </cell>
          <cell r="W97">
            <v>0</v>
          </cell>
          <cell r="X97">
            <v>0</v>
          </cell>
          <cell r="Y97" t="str">
            <v>ЗАВЕСТИ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/>
      <sheetData sheetId="1"/>
      <sheetData sheetId="2"/>
      <sheetData sheetId="3">
        <row r="1">
          <cell r="A1" t="str">
            <v>Номенклатура</v>
          </cell>
          <cell r="B1" t="str">
            <v>Заказано</v>
          </cell>
        </row>
        <row r="2">
          <cell r="A2" t="str">
            <v>Склад ЛУГАНСК</v>
          </cell>
          <cell r="B2">
            <v>26109.328000000001</v>
          </cell>
        </row>
        <row r="3">
          <cell r="A3" t="str">
            <v>ПОКОМ Логистический Партнер</v>
          </cell>
          <cell r="B3">
            <v>26109.328000000001</v>
          </cell>
        </row>
        <row r="4">
          <cell r="A4" t="str">
            <v>Вязанка Логистический Партнер(Кг)</v>
          </cell>
          <cell r="B4">
            <v>3505.1030000000001</v>
          </cell>
        </row>
        <row r="5">
          <cell r="A5" t="str">
            <v>005  Колбаса Докторская ГОСТ, Вязанка вектор,ВЕС. ПОКОМ</v>
          </cell>
          <cell r="B5">
            <v>449.23700000000002</v>
          </cell>
        </row>
        <row r="6">
          <cell r="A6" t="str">
            <v>016  Сосиски Вязанка Молочные, Вязанка вискофан  ВЕС.ПОКОМ</v>
          </cell>
          <cell r="B6">
            <v>339.9</v>
          </cell>
        </row>
        <row r="7">
          <cell r="A7" t="str">
            <v>017  Сосиски Вязанка Сливочные, Вязанка амицел ВЕС.ПОКОМ</v>
          </cell>
          <cell r="B7">
            <v>388.31</v>
          </cell>
        </row>
        <row r="8">
          <cell r="A8" t="str">
            <v>018  Сосиски Рубленые, Вязанка вискофан  ВЕС.ПОКОМ</v>
          </cell>
          <cell r="B8">
            <v>228.95</v>
          </cell>
        </row>
        <row r="9">
          <cell r="A9" t="str">
            <v>312  Ветчина Филейская ТМ Вязанка ТС Столичная ВЕС  ПОКОМ</v>
          </cell>
          <cell r="B9">
            <v>514.5</v>
          </cell>
        </row>
        <row r="10">
          <cell r="A10" t="str">
            <v>313 Колбаса вареная Молокуша ТМ Вязанка в оболочке полиамид. ВЕС  ПОКОМ</v>
          </cell>
          <cell r="B10">
            <v>337.5</v>
          </cell>
        </row>
        <row r="11">
          <cell r="A11" t="str">
            <v>314 Колбаса вареная Филейская ТМ Вязанка ТС Классическая в оболочке полиамид.  ПОКОМ</v>
          </cell>
          <cell r="B11">
            <v>437.8</v>
          </cell>
        </row>
        <row r="12">
          <cell r="A12" t="str">
            <v>363 Сардельки Филейские Вязанка ТМ Вязанка в обол NDX  ПОКОМ</v>
          </cell>
          <cell r="B12">
            <v>210.15600000000001</v>
          </cell>
        </row>
        <row r="13">
          <cell r="A13" t="str">
            <v>369 Колбаса Сливушка ТМ Вязанка в оболочке полиамид вес.  ПОКОМ</v>
          </cell>
          <cell r="B13">
            <v>447.3</v>
          </cell>
        </row>
        <row r="14">
          <cell r="A14" t="str">
            <v>370 Ветчина Сливушка с индейкой ТМ Вязанка в оболочке полиамид.</v>
          </cell>
          <cell r="B14">
            <v>52.8</v>
          </cell>
        </row>
        <row r="15">
          <cell r="A15" t="str">
            <v>БОНУС_314 Колбаса вареная Филейская ТМ Вязанка ТС Классическая в оболочке полиамид.  ПОКОМ</v>
          </cell>
          <cell r="B15">
            <v>98.65</v>
          </cell>
        </row>
        <row r="16">
          <cell r="A16" t="str">
            <v>Вязанка Логистический Партнер(Шт)</v>
          </cell>
          <cell r="B16">
            <v>826.6</v>
          </cell>
        </row>
        <row r="17">
          <cell r="A17" t="str">
            <v>027  Колбаса Сервелат Столичный, Вязанка фиброуз в/у, 0.35кг, ПОКОМ</v>
          </cell>
          <cell r="B17">
            <v>16</v>
          </cell>
        </row>
        <row r="18">
          <cell r="A18" t="str">
            <v>030  Сосиски Вязанка Молочные, Вязанка вискофан МГС, 0.45кг, ПОКОМ</v>
          </cell>
          <cell r="B18">
            <v>181.3</v>
          </cell>
        </row>
        <row r="19">
          <cell r="A19" t="str">
            <v>032  Сосиски Вязанка Сливочные, Вязанка амицел МГС, 0.45кг, ПОКОМ</v>
          </cell>
          <cell r="B19">
            <v>197.3</v>
          </cell>
        </row>
        <row r="20">
          <cell r="A20" t="str">
            <v>036  Колбаса Сервелат Запекуша с сочным окороком, Вязанка 0,35кг,  ПОКОМ</v>
          </cell>
          <cell r="B20">
            <v>12</v>
          </cell>
        </row>
        <row r="21">
          <cell r="A21" t="str">
            <v>276  Колбаса Сливушка ТМ Вязанка в оболочке полиамид 0,45 кг  ПОКОМ</v>
          </cell>
          <cell r="B21">
            <v>79</v>
          </cell>
        </row>
        <row r="22">
          <cell r="A22" t="str">
            <v>339  Колбаса вареная Филейская ТМ Вязанка ТС Классическая, 0,40 кг.  ПОКОМ</v>
          </cell>
          <cell r="B22">
            <v>89</v>
          </cell>
        </row>
        <row r="23">
          <cell r="A23" t="str">
            <v>344 Колбаса Салями Финская ТМ Стародворски колбасы ТС Вязанка в оболочке фиброуз в вак 0,35 кг ПОКОМ</v>
          </cell>
          <cell r="B23">
            <v>5</v>
          </cell>
        </row>
        <row r="24">
          <cell r="A24" t="str">
            <v>367 Вареные колбасы Молокуша Вязанка Фикс.вес 0,45 п/а Вязанка  ПОКОМ</v>
          </cell>
          <cell r="B24">
            <v>13</v>
          </cell>
        </row>
        <row r="25">
          <cell r="A25" t="str">
            <v>389 Колбаса вареная Мусульманская Халяль ТМ Вязанка Халяль оболочка вектор 0,4 кг АК.  Поком</v>
          </cell>
          <cell r="B25">
            <v>53</v>
          </cell>
        </row>
        <row r="26">
          <cell r="A26" t="str">
            <v>390 Сосиски Восточные Халяль ТМ Вязанка в оболочке полиамид в вакуумной упаковке 0,33 кг  Поком</v>
          </cell>
          <cell r="B26">
            <v>9</v>
          </cell>
        </row>
        <row r="27">
          <cell r="A27" t="str">
            <v>391 Вареные колбасы «Докторская ГОСТ» Фикс.вес 0,37 п/а ТМ «Вязанка»  Поком</v>
          </cell>
          <cell r="B27">
            <v>93</v>
          </cell>
        </row>
        <row r="28">
          <cell r="A28" t="str">
            <v>393 Ветчины Сливушка с индейкой Вязанка Фикс.вес 0,4 П/а Вязанка  Поком</v>
          </cell>
          <cell r="B28">
            <v>22</v>
          </cell>
        </row>
        <row r="29">
          <cell r="A29" t="str">
            <v>396 Сардельки «Филейские» Фикс.вес 0,4 NDX мгс ТМ «Вязанка»</v>
          </cell>
          <cell r="B29">
            <v>57</v>
          </cell>
        </row>
        <row r="30">
          <cell r="A30" t="str">
            <v>Логистический Партнер кг</v>
          </cell>
          <cell r="B30">
            <v>12802.525</v>
          </cell>
        </row>
        <row r="31">
          <cell r="A31" t="str">
            <v>200  Ветчина Дугушка ТМ Стародворье, вектор в/у    ПОКОМ</v>
          </cell>
          <cell r="B31">
            <v>434.8</v>
          </cell>
        </row>
        <row r="32">
          <cell r="A32" t="str">
            <v>201  Ветчина Нежная ТМ Особый рецепт, (2,5кг), ПОКОМ</v>
          </cell>
          <cell r="B32">
            <v>1309.8</v>
          </cell>
        </row>
        <row r="33">
          <cell r="A33" t="str">
            <v>215  Колбаса Докторская ГОСТ Дугушка, ВЕС, ТМ Стародворье ПОКОМ</v>
          </cell>
          <cell r="B33">
            <v>42.35</v>
          </cell>
        </row>
        <row r="34">
          <cell r="A34" t="str">
            <v>217  Колбаса Докторская Дугушка, ВЕС, НЕ ГОСТ, ТМ Стародворье ПОКОМ</v>
          </cell>
          <cell r="B34">
            <v>700.15099999999995</v>
          </cell>
        </row>
        <row r="35">
          <cell r="A35" t="str">
            <v>219  Колбаса Докторская Особая ТМ Особый рецепт, ВЕС  ПОКОМ</v>
          </cell>
          <cell r="B35">
            <v>2475.3000000000002</v>
          </cell>
        </row>
        <row r="36">
          <cell r="A36" t="str">
            <v>225  Колбаса Дугушка со шпиком, ВЕС, ТМ Стародворье   ПОКОМ</v>
          </cell>
          <cell r="B36">
            <v>226.35</v>
          </cell>
        </row>
        <row r="37">
          <cell r="A37" t="str">
            <v>229  Колбаса Молочная Дугушка, в/у, ВЕС, ТМ Стародворье   ПОКОМ</v>
          </cell>
          <cell r="B37">
            <v>542.4</v>
          </cell>
        </row>
        <row r="38">
          <cell r="A38" t="str">
            <v>230  Колбаса Молочная Особая ТМ Особый рецепт, п/а, ВЕС. ПОКОМ</v>
          </cell>
          <cell r="B38">
            <v>1332.85</v>
          </cell>
        </row>
        <row r="39">
          <cell r="A39" t="str">
            <v>235  Колбаса Особая ТМ Особый рецепт, ВЕС, ТМ Стародворье ПОКОМ</v>
          </cell>
          <cell r="B39">
            <v>1237.4000000000001</v>
          </cell>
        </row>
        <row r="40">
          <cell r="A40" t="str">
            <v>236  Колбаса Рубленая ЗАПЕЧ. Дугушка ТМ Стародворье, вектор, в/к    ПОКОМ</v>
          </cell>
          <cell r="B40">
            <v>450.35</v>
          </cell>
        </row>
        <row r="41">
          <cell r="A41" t="str">
            <v>239  Колбаса Салями запеч Дугушка, оболочка вектор, ВЕС, ТМ Стародворье  ПОКОМ</v>
          </cell>
          <cell r="B41">
            <v>402.35</v>
          </cell>
        </row>
        <row r="42">
          <cell r="A42" t="str">
            <v>242  Колбаса Сервелат ЗАПЕЧ.Дугушка ТМ Стародворье, вектор, в/к     ПОКОМ</v>
          </cell>
          <cell r="B42">
            <v>436.5</v>
          </cell>
        </row>
        <row r="43">
          <cell r="A43" t="str">
            <v>243  Колбаса Сервелат Зернистый, ВЕС.  ПОКОМ</v>
          </cell>
          <cell r="B43">
            <v>113.77</v>
          </cell>
        </row>
        <row r="44">
          <cell r="A44" t="str">
            <v>244  Колбаса Сервелат Кремлевский, ВЕС. ПОКОМ</v>
          </cell>
          <cell r="B44">
            <v>75.5</v>
          </cell>
        </row>
        <row r="45">
          <cell r="A45" t="str">
            <v>247  Сардельки Нежные, ВЕС.  ПОКОМ</v>
          </cell>
          <cell r="B45">
            <v>307.10000000000002</v>
          </cell>
        </row>
        <row r="46">
          <cell r="A46" t="str">
            <v>248  Сардельки Сочные ТМ Особый рецепт,   ПОКОМ</v>
          </cell>
          <cell r="B46">
            <v>301.89999999999998</v>
          </cell>
        </row>
        <row r="47">
          <cell r="A47" t="str">
            <v>250  Сардельки стародворские с говядиной в обол. NDX, ВЕС. ПОКОМ</v>
          </cell>
          <cell r="B47">
            <v>412.45400000000001</v>
          </cell>
        </row>
        <row r="48">
          <cell r="A48" t="str">
            <v>255  Сосиски Молочные для завтрака ТМ Особый рецепт, п/а МГС, ВЕС, ТМ Стародворье  ПОКОМ</v>
          </cell>
          <cell r="B48">
            <v>333.5</v>
          </cell>
        </row>
        <row r="49">
          <cell r="A49" t="str">
            <v>257  Сосиски Молочные оригинальные ТМ Особый рецепт, ВЕС.   ПОКОМ</v>
          </cell>
          <cell r="B49">
            <v>304.39999999999998</v>
          </cell>
        </row>
        <row r="50">
          <cell r="A50" t="str">
            <v>266  Колбаса Филейбургская с сочным окороком, ВЕС, ТМ Баварушка  ПОКОМ</v>
          </cell>
          <cell r="B50">
            <v>3.1</v>
          </cell>
        </row>
        <row r="51">
          <cell r="A51" t="str">
            <v>267  Колбаса Салями Филейбургская зернистая, оболочка фиброуз, ВЕС, ТМ Баварушка  ПОКОМ</v>
          </cell>
          <cell r="B51">
            <v>42.1</v>
          </cell>
        </row>
        <row r="52">
          <cell r="A52" t="str">
            <v>272  Колбаса Сервелат Филедворский, фиброуз, в/у 0,35 кг срез,  ПОКОМ</v>
          </cell>
          <cell r="B52">
            <v>82</v>
          </cell>
        </row>
        <row r="53">
          <cell r="A53" t="str">
            <v>283  Сосиски Сочинки, ВЕС, ТМ Стародворье ПОКОМ</v>
          </cell>
          <cell r="B53">
            <v>509.4</v>
          </cell>
        </row>
        <row r="54">
          <cell r="A54" t="str">
            <v>297  Колбаса Мясорубская с рубленой грудинкой ВЕС ТМ Стародворье  ПОКОМ</v>
          </cell>
          <cell r="B54">
            <v>37.700000000000003</v>
          </cell>
        </row>
        <row r="55">
          <cell r="A55" t="str">
            <v>315 Колбаса Нежная ТМ Зареченские ТС Зареченские продукты в оболочкНТУ.  изделие вар  ПОКОМ</v>
          </cell>
          <cell r="B55">
            <v>11.5</v>
          </cell>
        </row>
        <row r="56">
          <cell r="A56" t="str">
            <v>358 Колбаса Сервелат Мясорубский ТМ Стародворье с мелкорубленным окороком в вак упак  ПОКОМ</v>
          </cell>
          <cell r="B56">
            <v>27.4</v>
          </cell>
        </row>
        <row r="57">
          <cell r="A57" t="str">
            <v>366 Сосиски Сочинки по-баварски ТМ Стародворье в обол полиам  ПОКОМ</v>
          </cell>
          <cell r="B57">
            <v>2</v>
          </cell>
        </row>
        <row r="58">
          <cell r="A58" t="str">
            <v>383 Колбаса Сочинка по-европейски с сочной грудиной ТМ Стародворье в оболочке фиброуз в ва  Поком</v>
          </cell>
          <cell r="B58">
            <v>186.9</v>
          </cell>
        </row>
        <row r="59">
          <cell r="A59" t="str">
            <v>384  Колбаса Сочинка по-фински с сочным окороком ТМ Стародворье в оболочке фиброуз в ва  Поком</v>
          </cell>
          <cell r="B59">
            <v>190</v>
          </cell>
        </row>
        <row r="60">
          <cell r="A60" t="str">
            <v>БОНУС_229  Колбаса Молочная Дугушка, в/у, ВЕС, ТМ Стародворье   ПОКОМ</v>
          </cell>
          <cell r="B60">
            <v>270.5</v>
          </cell>
        </row>
        <row r="61">
          <cell r="A61" t="str">
            <v>У_266  Колбаса Филейбургская с сочным окороком, ВЕС, ТМ Баварушка  ПОКОМ</v>
          </cell>
          <cell r="B61">
            <v>0.7</v>
          </cell>
        </row>
        <row r="62">
          <cell r="A62" t="str">
            <v>Логистический Партнер Шт</v>
          </cell>
          <cell r="B62">
            <v>4960.8</v>
          </cell>
        </row>
        <row r="63">
          <cell r="A63" t="str">
            <v>047  Кол Баварская, белков.обол. в термоусад. пакете 0.17 кг, ТМ Стародворье  ПОКОМ</v>
          </cell>
          <cell r="B63">
            <v>60</v>
          </cell>
        </row>
        <row r="64">
          <cell r="A64" t="str">
            <v>062  Колбаса Кракушка пряная с сальцем, 0.3кг в/у п/к, БАВАРУШКА ПОКОМ</v>
          </cell>
          <cell r="B64">
            <v>1</v>
          </cell>
        </row>
        <row r="65">
          <cell r="A65" t="str">
            <v>064  Колбаса Молочная Дугушка, вектор 0,4 кг, ТМ Стародворье  ПОКОМ</v>
          </cell>
          <cell r="B65">
            <v>21</v>
          </cell>
        </row>
        <row r="66">
          <cell r="A66" t="str">
            <v>079  Колбаса Сервелат Кремлевский,  0.35 кг, ПОКОМ</v>
          </cell>
          <cell r="B66">
            <v>78</v>
          </cell>
        </row>
        <row r="67">
          <cell r="A67" t="str">
            <v>083  Колбаса Швейцарская 0,17 кг., ШТ., сырокопченая   ПОКОМ</v>
          </cell>
          <cell r="B67">
            <v>163</v>
          </cell>
        </row>
        <row r="68">
          <cell r="A68" t="str">
            <v>092  Сосиски Баварские с сыром,  0.42кг,ПОКОМ</v>
          </cell>
          <cell r="B68">
            <v>52</v>
          </cell>
        </row>
        <row r="69">
          <cell r="A69" t="str">
            <v>096  Сосиски Баварские,  0.42кг,ПОКОМ</v>
          </cell>
          <cell r="B69">
            <v>74</v>
          </cell>
        </row>
        <row r="70">
          <cell r="A70" t="str">
            <v>273  Сосиски Сочинки с сочной грудинкой, МГС 0.4кг,   ПОКОМ</v>
          </cell>
          <cell r="B70">
            <v>285</v>
          </cell>
        </row>
        <row r="71">
          <cell r="A71" t="str">
            <v>296  Колбаса Мясорубская с рубленой грудинкой 0,35кг срез ТМ Стародворье  ПОКОМ</v>
          </cell>
          <cell r="B71">
            <v>145</v>
          </cell>
        </row>
        <row r="72">
          <cell r="A72" t="str">
            <v>301  Сосиски Сочинки по-баварски с сыром,  0.4кг, ТМ Стародворье  ПОКОМ</v>
          </cell>
          <cell r="B72">
            <v>487</v>
          </cell>
        </row>
        <row r="73">
          <cell r="A73" t="str">
            <v>302  Сосиски Сочинки по-баварски,  0.4кг, ТМ Стародворье  ПОКОМ</v>
          </cell>
          <cell r="B73">
            <v>732</v>
          </cell>
        </row>
        <row r="74">
          <cell r="A74" t="str">
            <v>309  Сосиски Сочинки с сыром 0,4 кг ТМ Стародворье  ПОКОМ</v>
          </cell>
          <cell r="B74">
            <v>183.8</v>
          </cell>
        </row>
        <row r="75">
          <cell r="A75" t="str">
            <v>320  Сосиски Сочинки с сочным окороком 0,4 кг ТМ Стародворье  ПОКОМ</v>
          </cell>
          <cell r="B75">
            <v>424</v>
          </cell>
        </row>
        <row r="76">
          <cell r="A76" t="str">
            <v>323 Колбаса варенокопченая Балыкбургская рубленая ТМ Баварушка срез 0,35 кг   ПОКОМ</v>
          </cell>
          <cell r="B76">
            <v>2</v>
          </cell>
        </row>
        <row r="77">
          <cell r="A77" t="str">
            <v>325 Колбаса Сервелат Мясорубский ТМ Стародворье с мелкорубленным окороком 0,35 кг  ПОКОМ</v>
          </cell>
          <cell r="B77">
            <v>207</v>
          </cell>
        </row>
        <row r="78">
          <cell r="A78" t="str">
            <v>341 Колбаса вареная Филейбургская с филе сочного окорока ТМ Баварушка ТС Бавар  вектор 0,4кг ПОКОМ</v>
          </cell>
          <cell r="B78">
            <v>2</v>
          </cell>
        </row>
        <row r="79">
          <cell r="A79" t="str">
            <v>352  Сардельки Сочинки с сыром 0,4 кг ТМ Стародворье   ПОКОМ</v>
          </cell>
          <cell r="B79">
            <v>177</v>
          </cell>
        </row>
        <row r="80">
          <cell r="A80" t="str">
            <v>360 Колбаса варено-копченая  Сервелат Левантский ТМ Особый Рецепт  0,35 кг  ПОКОМ</v>
          </cell>
          <cell r="B80">
            <v>22</v>
          </cell>
        </row>
        <row r="81">
          <cell r="A81" t="str">
            <v>361 Колбаса Салями Филейбургская зернистая ТМ Баварушка в оболочке  в вак 0.28кг ПОКОМ</v>
          </cell>
          <cell r="B81">
            <v>100</v>
          </cell>
        </row>
        <row r="82">
          <cell r="A82" t="str">
            <v>364 Колбаса Сервелат Филейбургский с копченой грудинкой ТМ Баварушка  в/у 0,28 кг  ПОКОМ</v>
          </cell>
          <cell r="B82">
            <v>93</v>
          </cell>
        </row>
        <row r="83">
          <cell r="A83" t="str">
            <v>371  Сосиски Сочинки Молочные 0,4 кг ТМ Стародворье  ПОКОМ</v>
          </cell>
          <cell r="B83">
            <v>461</v>
          </cell>
        </row>
        <row r="84">
          <cell r="A84" t="str">
            <v>372  Сосиски Сочинки Сливочные 0,4 кг ТМ Стародворье  ПОКОМ</v>
          </cell>
          <cell r="B84">
            <v>353</v>
          </cell>
        </row>
        <row r="85">
          <cell r="A85" t="str">
            <v>376  Сардельки Сочинки с сочным окороком ТМ Стародворье полиамид мгс ф/в 0,4 кг СК3</v>
          </cell>
          <cell r="B85">
            <v>151</v>
          </cell>
        </row>
        <row r="86">
          <cell r="A86" t="str">
            <v>381  Сардельки Сочинки 0,4кг ТМ Стародворье  ПОКОМ</v>
          </cell>
          <cell r="B86">
            <v>28</v>
          </cell>
        </row>
        <row r="87">
          <cell r="A87" t="str">
            <v>388 Колбаски Филейбургские ТМ Баварушка с филе сочного окорока копченые в оболоч 0,28 кг ПОКОМ</v>
          </cell>
          <cell r="B87">
            <v>90</v>
          </cell>
        </row>
        <row r="88">
          <cell r="A88" t="str">
            <v>392 Вареные колбасы «Докторская ГОСТ» Фикс.вес 0,6 Вектор ТМ «Дугушка»  Поком</v>
          </cell>
          <cell r="B88">
            <v>69</v>
          </cell>
        </row>
        <row r="89">
          <cell r="A89" t="str">
            <v>394 Ветчина Сочинка с сочным окороком ТМ Стародворье полиамид ф/в 0,35 кг  Поком</v>
          </cell>
          <cell r="B89">
            <v>108</v>
          </cell>
        </row>
        <row r="90">
          <cell r="A90" t="str">
            <v>395 Ветчины «Дугушка» Фикс.вес 0,6 П/а ТМ «Дугушка»  Поком</v>
          </cell>
          <cell r="B90">
            <v>77</v>
          </cell>
        </row>
        <row r="91">
          <cell r="A91" t="str">
            <v>397 Сосиски Сливочные по-стародворски Бордо Фикс.вес 0,45 П/а мгс Стародворье  Поком</v>
          </cell>
          <cell r="B91">
            <v>46</v>
          </cell>
        </row>
        <row r="92">
          <cell r="A92" t="str">
            <v>БОНУС_096  Сосиски Баварские,  0.42кг,ПОКОМ</v>
          </cell>
          <cell r="B92">
            <v>269</v>
          </cell>
        </row>
        <row r="93">
          <cell r="A93" t="str">
            <v>ПОКОМ Логистический Партнер Заморозка</v>
          </cell>
          <cell r="B93">
            <v>4014.3</v>
          </cell>
        </row>
        <row r="94">
          <cell r="A94" t="str">
            <v>БОНУС_Готовые чебупели сочные с мясом ТМ Горячая штучка  0,3кг зам  ПОКОМ</v>
          </cell>
          <cell r="B94">
            <v>74</v>
          </cell>
        </row>
        <row r="95">
          <cell r="A95" t="str">
            <v>БОНУС_Пельмени Бульмени со сливочным маслом Горячая штучка 0,9 кг  ПОКОМ</v>
          </cell>
          <cell r="B95">
            <v>96</v>
          </cell>
        </row>
        <row r="96">
          <cell r="A96" t="str">
            <v>Готовые чебупели острые с мясом Горячая штучка 0,3 кг зам  ПОКОМ</v>
          </cell>
          <cell r="B96">
            <v>113</v>
          </cell>
        </row>
        <row r="97">
          <cell r="A97" t="str">
            <v>Готовые чебупели с ветчиной и сыром Горячая штучка 0,3кг зам  ПОКОМ</v>
          </cell>
          <cell r="B97">
            <v>176</v>
          </cell>
        </row>
        <row r="98">
          <cell r="A98" t="str">
            <v>Готовые чебупели сочные с мясом ТМ Горячая штучка  0,3кг зам  ПОКОМ</v>
          </cell>
          <cell r="B98">
            <v>169</v>
          </cell>
        </row>
        <row r="99">
          <cell r="A99" t="str">
            <v>Готовые чебуреки с мясом ТМ Горячая штучка 0,09 кг флоу-пак ПОКОМ</v>
          </cell>
          <cell r="B99">
            <v>227</v>
          </cell>
        </row>
        <row r="100">
          <cell r="A100" t="str">
            <v>Жар-ладушки с яблоком и грушей. Изделия хлебобулочные жареные с начинкой зам  ПОКОМ</v>
          </cell>
          <cell r="B100">
            <v>37.200000000000003</v>
          </cell>
        </row>
        <row r="101">
          <cell r="A101" t="str">
            <v>Круггетсы с сырным соусом ТМ Горячая штучка 0,25 кг зам  ПОКОМ</v>
          </cell>
          <cell r="B101">
            <v>80</v>
          </cell>
        </row>
        <row r="102">
          <cell r="A102" t="str">
            <v>Круггетсы сочные ТМ Горячая штучка ТС Круггетсы 0,25 кг зам  ПОКОМ</v>
          </cell>
          <cell r="B102">
            <v>75</v>
          </cell>
        </row>
        <row r="103">
          <cell r="A103" t="str">
            <v>Мини-сосиски в тесте "Фрайпики" 1,8кг ВЕС,  ПОКОМ</v>
          </cell>
          <cell r="B103">
            <v>18.8</v>
          </cell>
        </row>
        <row r="104">
          <cell r="A104" t="str">
            <v>Мини-сосиски в тесте "Фрайпики" 3,7кг ВЕС,  ПОКОМ</v>
          </cell>
          <cell r="B104">
            <v>103.6</v>
          </cell>
        </row>
        <row r="105">
          <cell r="A105" t="str">
            <v>Наггетсы из печи 0,25кг ТМ Вязанка ТС Няняггетсы Сливушки замор.  ПОКОМ</v>
          </cell>
          <cell r="B105">
            <v>117</v>
          </cell>
        </row>
        <row r="106">
          <cell r="A106" t="str">
            <v>Наггетсы Нагетосы Сочная курочка ТМ Горячая штучка 0,25 кг зам  ПОКОМ</v>
          </cell>
          <cell r="B106">
            <v>250</v>
          </cell>
        </row>
        <row r="107">
          <cell r="A107" t="str">
            <v>Наггетсы с индейкой 0,25кг ТМ Вязанка ТС Няняггетсы Сливушки НД2 замор.  ПОКОМ</v>
          </cell>
          <cell r="B107">
            <v>193.3</v>
          </cell>
        </row>
        <row r="108">
          <cell r="A108" t="str">
            <v>Наггетсы хрустящие п/ф ВЕС ПОКОМ</v>
          </cell>
          <cell r="B108">
            <v>86</v>
          </cell>
        </row>
        <row r="109">
          <cell r="A109" t="str">
            <v>Наггетсы Хрустящие ТМ Зареченские ТС Зареченские продукты. Поком</v>
          </cell>
          <cell r="B109">
            <v>6</v>
          </cell>
        </row>
        <row r="110">
          <cell r="A110" t="str">
            <v>Пельмени Бигбули с мясом, Горячая штучка 0,9кг  ПОКОМ</v>
          </cell>
          <cell r="B110">
            <v>91</v>
          </cell>
        </row>
        <row r="111">
          <cell r="A111" t="str">
            <v>Пельмени Бигбули со слив.маслом 0,9 кг   Поком</v>
          </cell>
          <cell r="B111">
            <v>84</v>
          </cell>
        </row>
        <row r="112">
          <cell r="A112" t="str">
            <v>Пельмени Бигбули со сливочным маслом ТМ Горячая штучка ТС Бигбули ГШ флоу-пак сфера 0,43 УВС.  ПОКОМ</v>
          </cell>
          <cell r="B112">
            <v>19</v>
          </cell>
        </row>
        <row r="113">
          <cell r="A113" t="str">
            <v>Пельмени Бульмени с говядиной и свининой Горячая шт. 0,9 кг  ПОКОМ</v>
          </cell>
          <cell r="B113">
            <v>183</v>
          </cell>
        </row>
        <row r="114">
          <cell r="A114" t="str">
            <v>Пельмени Бульмени с говядиной и свининой Горячая штучка 0,43  ПОКОМ</v>
          </cell>
          <cell r="B114">
            <v>18</v>
          </cell>
        </row>
        <row r="115">
          <cell r="A115" t="str">
            <v>Пельмени Бульмени с говядиной и свининой Наваристые Горячая штучка ВЕС  ПОКОМ</v>
          </cell>
          <cell r="B115">
            <v>278</v>
          </cell>
        </row>
        <row r="116">
          <cell r="A116" t="str">
            <v>Пельмени Бульмени со сливочным маслом Горячая штучка 0,9 кг  ПОКОМ</v>
          </cell>
          <cell r="B116">
            <v>217</v>
          </cell>
        </row>
        <row r="117">
          <cell r="A117" t="str">
            <v>Пельмени Бульмени со сливочным маслом ТМ Горячая шт. 0,43 кг  ПОКОМ</v>
          </cell>
          <cell r="B117">
            <v>14</v>
          </cell>
        </row>
        <row r="118">
          <cell r="A118" t="str">
            <v>Пельмени Мясорубские ТМ Стародворье фоу-пак равиоли 0,7 кг.  Поком</v>
          </cell>
          <cell r="B118">
            <v>102</v>
          </cell>
        </row>
        <row r="119">
          <cell r="A119" t="str">
            <v>Пельмени отборные  с говядиной и свининой 0,43кг ушко  Поком</v>
          </cell>
          <cell r="B119">
            <v>15</v>
          </cell>
        </row>
        <row r="120">
          <cell r="A120" t="str">
            <v>Пельмени Отборные из свинины и говядины 0,9 кг ТМ Стародворье ТС Медвежье ушко  ПОКОМ</v>
          </cell>
          <cell r="B120">
            <v>80</v>
          </cell>
        </row>
        <row r="121">
          <cell r="A121" t="str">
            <v>Пельмени отборные с говядиной 0,43кг Поком</v>
          </cell>
          <cell r="B121">
            <v>10</v>
          </cell>
        </row>
        <row r="122">
          <cell r="A122" t="str">
            <v>Пельмени Отборные с говядиной 0,9 кг НОВА ТМ Стародворье ТС Медвежье ушко  ПОКОМ</v>
          </cell>
          <cell r="B122">
            <v>21</v>
          </cell>
        </row>
        <row r="123">
          <cell r="A123" t="str">
            <v>Пельмени С говядиной и свининой, ВЕС, ТМ Славница сфера пуговки  ПОКОМ</v>
          </cell>
          <cell r="B123">
            <v>181</v>
          </cell>
        </row>
        <row r="124">
          <cell r="A124" t="str">
            <v>Пельмени Сочные стародв. сфера 0,43кг  Поком</v>
          </cell>
          <cell r="B124">
            <v>18</v>
          </cell>
        </row>
        <row r="125">
          <cell r="A125" t="str">
            <v>Пельмени Сочные сфера 0,9 кг ТМ Стародворье ПОКОМ</v>
          </cell>
          <cell r="B125">
            <v>9</v>
          </cell>
        </row>
        <row r="126">
          <cell r="A126" t="str">
            <v>Хотстеры ТМ Горячая штучка ТС Хотстеры 0,25 кг зам  ПОКОМ</v>
          </cell>
          <cell r="B126">
            <v>77</v>
          </cell>
        </row>
        <row r="127">
          <cell r="A127" t="str">
            <v>Хрустящие крылышки. В панировке куриные жареные.ВЕС  ПОКОМ</v>
          </cell>
          <cell r="B127">
            <v>66.7</v>
          </cell>
        </row>
        <row r="128">
          <cell r="A128" t="str">
            <v>Чебупай сочное яблоко ТМ Горячая штучка ТС Чебупай 0,2 кг УВС.  зам  ПОКОМ</v>
          </cell>
          <cell r="B128">
            <v>47</v>
          </cell>
        </row>
        <row r="129">
          <cell r="A129" t="str">
            <v>Чебупай спелая вишня ТМ Горячая штучка ТС Чебупай 0,2 кг УВС. зам  ПОКОМ</v>
          </cell>
          <cell r="B129">
            <v>32</v>
          </cell>
        </row>
        <row r="130">
          <cell r="A130" t="str">
            <v>Чебупицца курочка по-итальянски Горячая штучка 0,25 кг зам  ПОКОМ</v>
          </cell>
          <cell r="B130">
            <v>201</v>
          </cell>
        </row>
        <row r="131">
          <cell r="A131" t="str">
            <v>Чебупицца Пепперони ТМ Горячая штучка ТС Чебупицца 0.25кг зам  ПОКОМ</v>
          </cell>
          <cell r="B131">
            <v>176</v>
          </cell>
        </row>
        <row r="132">
          <cell r="A132" t="str">
            <v>Чебуреки Мясные вес 2,7 кг Кулинарные изделия мясосодержащие рубленые в тесте жарен  ПОКОМ</v>
          </cell>
          <cell r="B132">
            <v>2.7</v>
          </cell>
        </row>
        <row r="133">
          <cell r="A133" t="str">
            <v>Чебуреки сочные ТМ Зареченские ТС Зареченские продукты.  Поком</v>
          </cell>
          <cell r="B133">
            <v>140</v>
          </cell>
        </row>
        <row r="134">
          <cell r="A134" t="str">
            <v>Чебуречище горячая штучка 0,14кг Поком</v>
          </cell>
          <cell r="B134">
            <v>110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94"/>
  <sheetViews>
    <sheetView tabSelected="1" workbookViewId="0">
      <pane ySplit="5" topLeftCell="A15" activePane="bottomLeft" state="frozen"/>
      <selection pane="bottomLeft" activeCell="Q22" sqref="Q22"/>
    </sheetView>
  </sheetViews>
  <sheetFormatPr defaultColWidth="10.5" defaultRowHeight="11.45" customHeight="1" outlineLevelRow="2" x14ac:dyDescent="0.2"/>
  <cols>
    <col min="1" max="1" width="69.1640625" style="1" customWidth="1"/>
    <col min="2" max="2" width="3.33203125" style="1" customWidth="1"/>
    <col min="3" max="3" width="8.1640625" style="1" customWidth="1"/>
    <col min="4" max="7" width="6.83203125" style="1" customWidth="1"/>
    <col min="8" max="8" width="5.5" style="18" customWidth="1"/>
    <col min="9" max="9" width="5.5" style="2" customWidth="1"/>
    <col min="10" max="11" width="6.5" style="2" customWidth="1"/>
    <col min="12" max="12" width="1" style="2" customWidth="1"/>
    <col min="13" max="13" width="10.5" style="2"/>
    <col min="14" max="14" width="7.1640625" style="2" customWidth="1"/>
    <col min="15" max="16" width="10.5" style="2"/>
    <col min="17" max="17" width="17.33203125" style="2" customWidth="1"/>
    <col min="18" max="19" width="5.6640625" style="2" customWidth="1"/>
    <col min="20" max="22" width="8.33203125" style="2" customWidth="1"/>
    <col min="23" max="23" width="30.5" style="2" customWidth="1"/>
    <col min="24" max="16384" width="10.5" style="2"/>
  </cols>
  <sheetData>
    <row r="1" spans="1:24" ht="12.95" customHeight="1" outlineLevel="1" x14ac:dyDescent="0.2">
      <c r="A1" s="3" t="s">
        <v>0</v>
      </c>
    </row>
    <row r="2" spans="1:24" ht="12.95" customHeight="1" outlineLevel="1" x14ac:dyDescent="0.2">
      <c r="A2" s="3"/>
    </row>
    <row r="3" spans="1:24" ht="26.1" customHeight="1" x14ac:dyDescent="0.2">
      <c r="A3" s="4" t="s">
        <v>1</v>
      </c>
      <c r="B3" s="4" t="s">
        <v>2</v>
      </c>
      <c r="C3" s="20" t="s">
        <v>110</v>
      </c>
      <c r="D3" s="4" t="s">
        <v>3</v>
      </c>
      <c r="E3" s="4"/>
      <c r="F3" s="4"/>
      <c r="G3" s="4"/>
      <c r="H3" s="9" t="s">
        <v>95</v>
      </c>
      <c r="I3" s="10" t="s">
        <v>96</v>
      </c>
      <c r="J3" s="11" t="s">
        <v>97</v>
      </c>
      <c r="K3" s="11" t="s">
        <v>98</v>
      </c>
      <c r="L3" s="11" t="s">
        <v>99</v>
      </c>
      <c r="M3" s="11" t="s">
        <v>99</v>
      </c>
      <c r="N3" s="11" t="s">
        <v>100</v>
      </c>
      <c r="O3" s="11" t="s">
        <v>99</v>
      </c>
      <c r="P3" s="13" t="s">
        <v>99</v>
      </c>
      <c r="Q3" s="14"/>
      <c r="R3" s="11" t="s">
        <v>101</v>
      </c>
      <c r="S3" s="11" t="s">
        <v>102</v>
      </c>
      <c r="T3" s="15" t="s">
        <v>103</v>
      </c>
      <c r="U3" s="15" t="s">
        <v>104</v>
      </c>
      <c r="V3" s="15" t="s">
        <v>109</v>
      </c>
      <c r="W3" s="11" t="s">
        <v>105</v>
      </c>
      <c r="X3" s="11" t="s">
        <v>106</v>
      </c>
    </row>
    <row r="4" spans="1:24" ht="26.1" customHeight="1" x14ac:dyDescent="0.2">
      <c r="A4" s="4" t="s">
        <v>1</v>
      </c>
      <c r="B4" s="4" t="s">
        <v>2</v>
      </c>
      <c r="C4" s="20" t="s">
        <v>110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 t="s">
        <v>96</v>
      </c>
      <c r="J4" s="11"/>
      <c r="K4" s="11"/>
      <c r="L4" s="15"/>
      <c r="M4" s="27" t="s">
        <v>117</v>
      </c>
      <c r="N4" s="11"/>
      <c r="O4" s="12"/>
      <c r="P4" s="13" t="s">
        <v>107</v>
      </c>
      <c r="Q4" s="14" t="s">
        <v>108</v>
      </c>
      <c r="R4" s="11"/>
      <c r="S4" s="11"/>
      <c r="T4" s="11"/>
      <c r="U4" s="11"/>
      <c r="V4" s="11"/>
      <c r="W4" s="15"/>
      <c r="X4" s="12"/>
    </row>
    <row r="5" spans="1:24" ht="11.1" customHeight="1" x14ac:dyDescent="0.2">
      <c r="A5" s="5"/>
      <c r="B5" s="5"/>
      <c r="C5" s="5"/>
      <c r="D5" s="6"/>
      <c r="E5" s="6"/>
      <c r="F5" s="17">
        <f t="shared" ref="F5:G5" si="0">SUM(F6:F206)</f>
        <v>22550.699999999997</v>
      </c>
      <c r="G5" s="17">
        <f t="shared" si="0"/>
        <v>11842.831999999999</v>
      </c>
      <c r="H5" s="9"/>
      <c r="I5" s="16"/>
      <c r="J5" s="17">
        <f>SUM(J6:J206)</f>
        <v>22088.328000000001</v>
      </c>
      <c r="K5" s="17">
        <f t="shared" ref="K5:P5" si="1">SUM(K6:K206)</f>
        <v>462.37199999999979</v>
      </c>
      <c r="L5" s="17">
        <f t="shared" si="1"/>
        <v>0</v>
      </c>
      <c r="M5" s="17">
        <f t="shared" si="1"/>
        <v>22110.246800000001</v>
      </c>
      <c r="N5" s="17">
        <f t="shared" si="1"/>
        <v>4510.1400000000003</v>
      </c>
      <c r="O5" s="17">
        <f t="shared" si="1"/>
        <v>24680.97440000001</v>
      </c>
      <c r="P5" s="17">
        <f t="shared" si="1"/>
        <v>0</v>
      </c>
      <c r="Q5" s="17"/>
      <c r="R5" s="11"/>
      <c r="S5" s="11"/>
      <c r="T5" s="17">
        <f t="shared" ref="T5:V5" si="2">SUM(T6:T206)</f>
        <v>3058.5797999999991</v>
      </c>
      <c r="U5" s="17">
        <f t="shared" si="2"/>
        <v>3602.2012000000004</v>
      </c>
      <c r="V5" s="17">
        <f t="shared" si="2"/>
        <v>4409.6334000000006</v>
      </c>
      <c r="W5" s="11"/>
      <c r="X5" s="17">
        <f t="shared" ref="X5" si="3">SUM(X6:X206)</f>
        <v>21717.199340000006</v>
      </c>
    </row>
    <row r="6" spans="1:24" ht="11.1" customHeight="1" outlineLevel="2" x14ac:dyDescent="0.2">
      <c r="A6" s="7" t="s">
        <v>8</v>
      </c>
      <c r="B6" s="7" t="s">
        <v>9</v>
      </c>
      <c r="C6" s="21" t="str">
        <f>VLOOKUP(A6,[1]TDSheet!$A:$C,3,0)</f>
        <v>Нояб</v>
      </c>
      <c r="D6" s="8">
        <v>457.75599999999997</v>
      </c>
      <c r="E6" s="8">
        <v>512.56799999999998</v>
      </c>
      <c r="F6" s="8">
        <v>423.55700000000002</v>
      </c>
      <c r="G6" s="8">
        <v>444.887</v>
      </c>
      <c r="H6" s="18">
        <f>VLOOKUP(A6,[1]TDSheet!$A:$H,8,0)</f>
        <v>1</v>
      </c>
      <c r="I6" s="2">
        <f>VLOOKUP(A6,[1]TDSheet!$A:$I,9,0)</f>
        <v>50</v>
      </c>
      <c r="J6" s="2">
        <f>VLOOKUP(A6,[2]Луганск!$A:$B,2,0)</f>
        <v>449.23700000000002</v>
      </c>
      <c r="K6" s="2">
        <f>F6-J6</f>
        <v>-25.680000000000007</v>
      </c>
      <c r="M6" s="2">
        <f>VLOOKUP(A6,[1]TDSheet!$A:$P,16,0)</f>
        <v>660</v>
      </c>
      <c r="N6" s="2">
        <f>F6/5</f>
        <v>84.711399999999998</v>
      </c>
      <c r="O6" s="19"/>
      <c r="P6" s="19"/>
      <c r="R6" s="2">
        <f>(G6+M6+O6)/N6</f>
        <v>13.042955257497811</v>
      </c>
      <c r="S6" s="2">
        <f>(G6+M6)/N6</f>
        <v>13.042955257497811</v>
      </c>
      <c r="T6" s="2">
        <f>VLOOKUP(A6,[1]TDSheet!$A:$W,23,0)</f>
        <v>107.8706</v>
      </c>
      <c r="U6" s="2">
        <f>VLOOKUP(A6,[1]TDSheet!$A:$X,24,0)</f>
        <v>71.121200000000002</v>
      </c>
      <c r="V6" s="2">
        <f>VLOOKUP(A6,[1]TDSheet!$A:$N,14,0)</f>
        <v>125.03299999999999</v>
      </c>
      <c r="X6" s="2">
        <f>O6*H6</f>
        <v>0</v>
      </c>
    </row>
    <row r="7" spans="1:24" ht="11.1" customHeight="1" outlineLevel="2" x14ac:dyDescent="0.2">
      <c r="A7" s="7" t="s">
        <v>10</v>
      </c>
      <c r="B7" s="7" t="s">
        <v>9</v>
      </c>
      <c r="C7" s="7"/>
      <c r="D7" s="8">
        <v>640.12900000000002</v>
      </c>
      <c r="E7" s="8"/>
      <c r="F7" s="8">
        <v>369.61799999999999</v>
      </c>
      <c r="G7" s="8">
        <v>172.22800000000001</v>
      </c>
      <c r="H7" s="18">
        <f>VLOOKUP(A7,[1]TDSheet!$A:$H,8,0)</f>
        <v>1</v>
      </c>
      <c r="I7" s="2">
        <f>VLOOKUP(A7,[1]TDSheet!$A:$I,9,0)</f>
        <v>45</v>
      </c>
      <c r="J7" s="2">
        <f>VLOOKUP(A7,[2]Луганск!$A:$B,2,0)</f>
        <v>339.9</v>
      </c>
      <c r="K7" s="2">
        <f t="shared" ref="K7:K70" si="4">F7-J7</f>
        <v>29.718000000000018</v>
      </c>
      <c r="M7" s="2">
        <f>VLOOKUP(A7,[1]TDSheet!$A:$P,16,0)</f>
        <v>280.10539999999992</v>
      </c>
      <c r="N7" s="2">
        <f t="shared" ref="N7:N70" si="5">F7/5</f>
        <v>73.923599999999993</v>
      </c>
      <c r="O7" s="19">
        <f t="shared" ref="O7:O9" si="6">13*N7-M7-G7</f>
        <v>508.67339999999996</v>
      </c>
      <c r="P7" s="19"/>
      <c r="R7" s="2">
        <f t="shared" ref="R7:R70" si="7">(G7+M7+O7)/N7</f>
        <v>13</v>
      </c>
      <c r="S7" s="2">
        <f t="shared" ref="S7:S70" si="8">(G7+M7)/N7</f>
        <v>6.1189308962225857</v>
      </c>
      <c r="T7" s="2">
        <f>VLOOKUP(A7,[1]TDSheet!$A:$W,23,0)</f>
        <v>59.5792</v>
      </c>
      <c r="U7" s="2">
        <f>VLOOKUP(A7,[1]TDSheet!$A:$X,24,0)</f>
        <v>76.882599999999996</v>
      </c>
      <c r="V7" s="2">
        <f>VLOOKUP(A7,[1]TDSheet!$A:$N,14,0)</f>
        <v>65.842799999999997</v>
      </c>
      <c r="X7" s="2">
        <f t="shared" ref="X7:X70" si="9">O7*H7</f>
        <v>508.67339999999996</v>
      </c>
    </row>
    <row r="8" spans="1:24" ht="11.1" customHeight="1" outlineLevel="2" x14ac:dyDescent="0.2">
      <c r="A8" s="7" t="s">
        <v>11</v>
      </c>
      <c r="B8" s="7" t="s">
        <v>9</v>
      </c>
      <c r="C8" s="7"/>
      <c r="D8" s="8">
        <v>614.94200000000001</v>
      </c>
      <c r="E8" s="8"/>
      <c r="F8" s="8">
        <v>409.86799999999999</v>
      </c>
      <c r="G8" s="8">
        <v>146.47999999999999</v>
      </c>
      <c r="H8" s="18">
        <f>VLOOKUP(A8,[1]TDSheet!$A:$H,8,0)</f>
        <v>1</v>
      </c>
      <c r="I8" s="2">
        <f>VLOOKUP(A8,[1]TDSheet!$A:$I,9,0)</f>
        <v>45</v>
      </c>
      <c r="J8" s="2">
        <f>VLOOKUP(A8,[2]Луганск!$A:$B,2,0)</f>
        <v>388.31</v>
      </c>
      <c r="K8" s="2">
        <f t="shared" si="4"/>
        <v>21.557999999999993</v>
      </c>
      <c r="M8" s="2">
        <f>VLOOKUP(A8,[1]TDSheet!$A:$P,16,0)</f>
        <v>290</v>
      </c>
      <c r="N8" s="2">
        <f t="shared" si="5"/>
        <v>81.973600000000005</v>
      </c>
      <c r="O8" s="19">
        <f t="shared" si="6"/>
        <v>629.17679999999996</v>
      </c>
      <c r="P8" s="19"/>
      <c r="R8" s="2">
        <f t="shared" si="7"/>
        <v>12.999999999999998</v>
      </c>
      <c r="S8" s="2">
        <f t="shared" si="8"/>
        <v>5.3246411039651793</v>
      </c>
      <c r="T8" s="2">
        <f>VLOOKUP(A8,[1]TDSheet!$A:$W,23,0)</f>
        <v>19.3156</v>
      </c>
      <c r="U8" s="2">
        <f>VLOOKUP(A8,[1]TDSheet!$A:$X,24,0)</f>
        <v>75.430800000000005</v>
      </c>
      <c r="V8" s="2">
        <f>VLOOKUP(A8,[1]TDSheet!$A:$N,14,0)</f>
        <v>66.185400000000001</v>
      </c>
      <c r="X8" s="2">
        <f t="shared" si="9"/>
        <v>629.17679999999996</v>
      </c>
    </row>
    <row r="9" spans="1:24" ht="11.1" customHeight="1" outlineLevel="2" x14ac:dyDescent="0.2">
      <c r="A9" s="7" t="s">
        <v>12</v>
      </c>
      <c r="B9" s="7" t="s">
        <v>9</v>
      </c>
      <c r="C9" s="7"/>
      <c r="D9" s="8">
        <v>513.95500000000004</v>
      </c>
      <c r="E9" s="8">
        <v>6.2560000000000002</v>
      </c>
      <c r="F9" s="8">
        <v>233.04599999999999</v>
      </c>
      <c r="G9" s="8">
        <v>259.11</v>
      </c>
      <c r="H9" s="18">
        <f>VLOOKUP(A9,[1]TDSheet!$A:$H,8,0)</f>
        <v>1</v>
      </c>
      <c r="I9" s="2">
        <f>VLOOKUP(A9,[1]TDSheet!$A:$I,9,0)</f>
        <v>40</v>
      </c>
      <c r="J9" s="2">
        <f>VLOOKUP(A9,[2]Луганск!$A:$B,2,0)</f>
        <v>228.95</v>
      </c>
      <c r="K9" s="2">
        <f t="shared" si="4"/>
        <v>4.0960000000000036</v>
      </c>
      <c r="M9" s="2">
        <f>VLOOKUP(A9,[1]TDSheet!$A:$P,16,0)</f>
        <v>150</v>
      </c>
      <c r="N9" s="2">
        <f t="shared" si="5"/>
        <v>46.609200000000001</v>
      </c>
      <c r="O9" s="19">
        <f t="shared" si="6"/>
        <v>196.80960000000005</v>
      </c>
      <c r="P9" s="19"/>
      <c r="R9" s="2">
        <f t="shared" si="7"/>
        <v>13.000000000000002</v>
      </c>
      <c r="S9" s="2">
        <f t="shared" si="8"/>
        <v>8.7774516619036582</v>
      </c>
      <c r="T9" s="2">
        <f>VLOOKUP(A9,[1]TDSheet!$A:$W,23,0)</f>
        <v>21.476199999999999</v>
      </c>
      <c r="U9" s="2">
        <f>VLOOKUP(A9,[1]TDSheet!$A:$X,24,0)</f>
        <v>58.703400000000002</v>
      </c>
      <c r="V9" s="2">
        <f>VLOOKUP(A9,[1]TDSheet!$A:$N,14,0)</f>
        <v>49.500399999999999</v>
      </c>
      <c r="X9" s="2">
        <f t="shared" si="9"/>
        <v>196.80960000000005</v>
      </c>
    </row>
    <row r="10" spans="1:24" ht="11.1" customHeight="1" outlineLevel="2" x14ac:dyDescent="0.2">
      <c r="A10" s="7" t="s">
        <v>20</v>
      </c>
      <c r="B10" s="7" t="s">
        <v>21</v>
      </c>
      <c r="C10" s="7"/>
      <c r="D10" s="8">
        <v>27</v>
      </c>
      <c r="E10" s="8"/>
      <c r="F10" s="8">
        <v>11</v>
      </c>
      <c r="G10" s="8">
        <v>12</v>
      </c>
      <c r="H10" s="18">
        <f>VLOOKUP(A10,[1]TDSheet!$A:$H,8,0)</f>
        <v>0</v>
      </c>
      <c r="I10" s="2">
        <f>VLOOKUP(A10,[1]TDSheet!$A:$I,9,0)</f>
        <v>40</v>
      </c>
      <c r="J10" s="2">
        <f>VLOOKUP(A10,[2]Луганск!$A:$B,2,0)</f>
        <v>16</v>
      </c>
      <c r="K10" s="2">
        <f t="shared" si="4"/>
        <v>-5</v>
      </c>
      <c r="M10" s="2">
        <f>VLOOKUP(A10,[1]TDSheet!$A:$P,16,0)</f>
        <v>0</v>
      </c>
      <c r="N10" s="2">
        <f t="shared" si="5"/>
        <v>2.2000000000000002</v>
      </c>
      <c r="O10" s="19"/>
      <c r="P10" s="19"/>
      <c r="R10" s="2">
        <f t="shared" si="7"/>
        <v>5.4545454545454541</v>
      </c>
      <c r="S10" s="2">
        <f t="shared" si="8"/>
        <v>5.4545454545454541</v>
      </c>
      <c r="T10" s="2">
        <f>VLOOKUP(A10,[1]TDSheet!$A:$W,23,0)</f>
        <v>1.8</v>
      </c>
      <c r="U10" s="2">
        <f>VLOOKUP(A10,[1]TDSheet!$A:$X,24,0)</f>
        <v>2.8</v>
      </c>
      <c r="V10" s="2">
        <f>VLOOKUP(A10,[1]TDSheet!$A:$N,14,0)</f>
        <v>2.6</v>
      </c>
      <c r="W10" s="23" t="str">
        <f>VLOOKUP(A10,[1]TDSheet!$A:$Y,25,0)</f>
        <v>Вывести</v>
      </c>
      <c r="X10" s="2">
        <f t="shared" si="9"/>
        <v>0</v>
      </c>
    </row>
    <row r="11" spans="1:24" ht="11.1" customHeight="1" outlineLevel="2" x14ac:dyDescent="0.2">
      <c r="A11" s="7" t="s">
        <v>22</v>
      </c>
      <c r="B11" s="7" t="s">
        <v>21</v>
      </c>
      <c r="C11" s="7"/>
      <c r="D11" s="8">
        <v>394</v>
      </c>
      <c r="E11" s="8"/>
      <c r="F11" s="8">
        <v>170.38</v>
      </c>
      <c r="G11" s="8">
        <v>185</v>
      </c>
      <c r="H11" s="18">
        <f>VLOOKUP(A11,[1]TDSheet!$A:$H,8,0)</f>
        <v>0.45</v>
      </c>
      <c r="I11" s="2">
        <f>VLOOKUP(A11,[1]TDSheet!$A:$I,9,0)</f>
        <v>45</v>
      </c>
      <c r="J11" s="2">
        <f>VLOOKUP(A11,[2]Луганск!$A:$B,2,0)</f>
        <v>181.3</v>
      </c>
      <c r="K11" s="2">
        <f t="shared" si="4"/>
        <v>-10.920000000000016</v>
      </c>
      <c r="M11" s="2">
        <f>VLOOKUP(A11,[1]TDSheet!$A:$P,16,0)</f>
        <v>170</v>
      </c>
      <c r="N11" s="2">
        <f t="shared" si="5"/>
        <v>34.076000000000001</v>
      </c>
      <c r="O11" s="19">
        <f t="shared" ref="O11:O12" si="10">13*N11-M11-G11</f>
        <v>87.988</v>
      </c>
      <c r="P11" s="19"/>
      <c r="R11" s="2">
        <f t="shared" si="7"/>
        <v>13</v>
      </c>
      <c r="S11" s="2">
        <f t="shared" si="8"/>
        <v>10.417889423641272</v>
      </c>
      <c r="T11" s="2">
        <f>VLOOKUP(A11,[1]TDSheet!$A:$W,23,0)</f>
        <v>36.799999999999997</v>
      </c>
      <c r="U11" s="2">
        <f>VLOOKUP(A11,[1]TDSheet!$A:$X,24,0)</f>
        <v>50.2</v>
      </c>
      <c r="V11" s="2">
        <f>VLOOKUP(A11,[1]TDSheet!$A:$N,14,0)</f>
        <v>41.8</v>
      </c>
      <c r="X11" s="2">
        <f t="shared" si="9"/>
        <v>39.5946</v>
      </c>
    </row>
    <row r="12" spans="1:24" ht="21.95" customHeight="1" outlineLevel="2" x14ac:dyDescent="0.2">
      <c r="A12" s="7" t="s">
        <v>23</v>
      </c>
      <c r="B12" s="7" t="s">
        <v>21</v>
      </c>
      <c r="C12" s="7"/>
      <c r="D12" s="8">
        <v>357</v>
      </c>
      <c r="E12" s="8"/>
      <c r="F12" s="8">
        <v>189.36199999999999</v>
      </c>
      <c r="G12" s="8">
        <v>118</v>
      </c>
      <c r="H12" s="18">
        <f>VLOOKUP(A12,[1]TDSheet!$A:$H,8,0)</f>
        <v>0.45</v>
      </c>
      <c r="I12" s="2">
        <f>VLOOKUP(A12,[1]TDSheet!$A:$I,9,0)</f>
        <v>45</v>
      </c>
      <c r="J12" s="2">
        <f>VLOOKUP(A12,[2]Луганск!$A:$B,2,0)</f>
        <v>197.3</v>
      </c>
      <c r="K12" s="2">
        <f t="shared" si="4"/>
        <v>-7.9380000000000166</v>
      </c>
      <c r="M12" s="2">
        <f>VLOOKUP(A12,[1]TDSheet!$A:$P,16,0)</f>
        <v>300</v>
      </c>
      <c r="N12" s="2">
        <f t="shared" si="5"/>
        <v>37.872399999999999</v>
      </c>
      <c r="O12" s="19">
        <f t="shared" si="10"/>
        <v>74.341199999999958</v>
      </c>
      <c r="P12" s="19"/>
      <c r="R12" s="2">
        <f t="shared" si="7"/>
        <v>13</v>
      </c>
      <c r="S12" s="2">
        <f t="shared" si="8"/>
        <v>11.037061290015949</v>
      </c>
      <c r="T12" s="2">
        <f>VLOOKUP(A12,[1]TDSheet!$A:$W,23,0)</f>
        <v>37.4</v>
      </c>
      <c r="U12" s="2">
        <f>VLOOKUP(A12,[1]TDSheet!$A:$X,24,0)</f>
        <v>39.799999999999997</v>
      </c>
      <c r="V12" s="2">
        <f>VLOOKUP(A12,[1]TDSheet!$A:$N,14,0)</f>
        <v>47.6</v>
      </c>
      <c r="X12" s="2">
        <f t="shared" si="9"/>
        <v>33.453539999999983</v>
      </c>
    </row>
    <row r="13" spans="1:24" ht="11.1" customHeight="1" outlineLevel="2" x14ac:dyDescent="0.2">
      <c r="A13" s="7" t="s">
        <v>24</v>
      </c>
      <c r="B13" s="7" t="s">
        <v>21</v>
      </c>
      <c r="C13" s="7"/>
      <c r="D13" s="8">
        <v>52</v>
      </c>
      <c r="E13" s="8"/>
      <c r="F13" s="8">
        <v>-1</v>
      </c>
      <c r="G13" s="8">
        <v>52</v>
      </c>
      <c r="H13" s="18">
        <f>VLOOKUP(A13,[1]TDSheet!$A:$H,8,0)</f>
        <v>0</v>
      </c>
      <c r="I13" s="2">
        <f>VLOOKUP(A13,[1]TDSheet!$A:$I,9,0)</f>
        <v>45</v>
      </c>
      <c r="J13" s="2">
        <f>VLOOKUP(A13,[2]Луганск!$A:$B,2,0)</f>
        <v>12</v>
      </c>
      <c r="K13" s="2">
        <f t="shared" si="4"/>
        <v>-13</v>
      </c>
      <c r="M13" s="2">
        <f>VLOOKUP(A13,[1]TDSheet!$A:$P,16,0)</f>
        <v>0</v>
      </c>
      <c r="N13" s="2">
        <f t="shared" si="5"/>
        <v>-0.2</v>
      </c>
      <c r="O13" s="19"/>
      <c r="P13" s="19"/>
      <c r="R13" s="2">
        <f t="shared" si="7"/>
        <v>-260</v>
      </c>
      <c r="S13" s="2">
        <f t="shared" si="8"/>
        <v>-260</v>
      </c>
      <c r="T13" s="2">
        <f>VLOOKUP(A13,[1]TDSheet!$A:$W,23,0)</f>
        <v>0.6</v>
      </c>
      <c r="U13" s="2">
        <f>VLOOKUP(A13,[1]TDSheet!$A:$X,24,0)</f>
        <v>0.6</v>
      </c>
      <c r="V13" s="2">
        <f>VLOOKUP(A13,[1]TDSheet!$A:$N,14,0)</f>
        <v>0</v>
      </c>
      <c r="W13" s="23" t="str">
        <f>VLOOKUP(A13,[1]TDSheet!$A:$Y,25,0)</f>
        <v>Вывести</v>
      </c>
      <c r="X13" s="2">
        <f t="shared" si="9"/>
        <v>0</v>
      </c>
    </row>
    <row r="14" spans="1:24" ht="11.1" customHeight="1" outlineLevel="2" x14ac:dyDescent="0.2">
      <c r="A14" s="7" t="s">
        <v>65</v>
      </c>
      <c r="B14" s="7" t="s">
        <v>21</v>
      </c>
      <c r="C14" s="7"/>
      <c r="D14" s="8">
        <v>113</v>
      </c>
      <c r="E14" s="8"/>
      <c r="F14" s="8">
        <v>60</v>
      </c>
      <c r="G14" s="8">
        <v>48</v>
      </c>
      <c r="H14" s="18">
        <f>VLOOKUP(A14,[1]TDSheet!$A:$H,8,0)</f>
        <v>0.17</v>
      </c>
      <c r="I14" s="2">
        <f>VLOOKUP(A14,[1]TDSheet!$A:$I,9,0)</f>
        <v>180</v>
      </c>
      <c r="J14" s="2">
        <f>VLOOKUP(A14,[2]Луганск!$A:$B,2,0)</f>
        <v>60</v>
      </c>
      <c r="K14" s="2">
        <f t="shared" si="4"/>
        <v>0</v>
      </c>
      <c r="M14" s="2">
        <f>VLOOKUP(A14,[1]TDSheet!$A:$P,16,0)</f>
        <v>100</v>
      </c>
      <c r="N14" s="2">
        <f t="shared" si="5"/>
        <v>12</v>
      </c>
      <c r="O14" s="19">
        <f t="shared" ref="O14:O44" si="11">13*N14-M14-G14</f>
        <v>8</v>
      </c>
      <c r="P14" s="19"/>
      <c r="R14" s="2">
        <f t="shared" si="7"/>
        <v>13</v>
      </c>
      <c r="S14" s="2">
        <f t="shared" si="8"/>
        <v>12.333333333333334</v>
      </c>
      <c r="T14" s="2">
        <f>VLOOKUP(A14,[1]TDSheet!$A:$W,23,0)</f>
        <v>3.6</v>
      </c>
      <c r="U14" s="2">
        <f>VLOOKUP(A14,[1]TDSheet!$A:$X,24,0)</f>
        <v>6.2</v>
      </c>
      <c r="V14" s="2">
        <f>VLOOKUP(A14,[1]TDSheet!$A:$N,14,0)</f>
        <v>13.8</v>
      </c>
      <c r="W14" s="24" t="str">
        <f>VLOOKUP(A14,[1]TDSheet!$A:$Y,25,0)</f>
        <v>ЗАВЕСТИ</v>
      </c>
      <c r="X14" s="2">
        <f t="shared" si="9"/>
        <v>1.36</v>
      </c>
    </row>
    <row r="15" spans="1:24" ht="11.1" customHeight="1" outlineLevel="2" x14ac:dyDescent="0.2">
      <c r="A15" s="7" t="s">
        <v>111</v>
      </c>
      <c r="B15" s="7" t="s">
        <v>21</v>
      </c>
      <c r="C15" s="7"/>
      <c r="D15" s="8"/>
      <c r="E15" s="8"/>
      <c r="F15" s="8"/>
      <c r="G15" s="8"/>
      <c r="H15" s="18">
        <f>VLOOKUP(A15,[1]TDSheet!$A:$H,8,0)</f>
        <v>0.3</v>
      </c>
      <c r="I15" s="2">
        <f>VLOOKUP(A15,[1]TDSheet!$A:$I,9,0)</f>
        <v>40</v>
      </c>
      <c r="J15" s="2">
        <f>VLOOKUP(A15,[2]Луганск!$A:$B,2,0)</f>
        <v>1</v>
      </c>
      <c r="K15" s="2">
        <f t="shared" si="4"/>
        <v>-1</v>
      </c>
      <c r="M15" s="2">
        <f>VLOOKUP(A15,[1]TDSheet!$A:$P,16,0)</f>
        <v>180</v>
      </c>
      <c r="N15" s="2">
        <f t="shared" si="5"/>
        <v>0</v>
      </c>
      <c r="O15" s="19"/>
      <c r="P15" s="19"/>
      <c r="R15" s="2" t="e">
        <f t="shared" si="7"/>
        <v>#DIV/0!</v>
      </c>
      <c r="S15" s="2" t="e">
        <f t="shared" si="8"/>
        <v>#DIV/0!</v>
      </c>
      <c r="T15" s="2">
        <f>VLOOKUP(A15,[1]TDSheet!$A:$W,23,0)</f>
        <v>18.8</v>
      </c>
      <c r="U15" s="2">
        <f>VLOOKUP(A15,[1]TDSheet!$A:$X,24,0)</f>
        <v>10.4</v>
      </c>
      <c r="V15" s="2">
        <f>VLOOKUP(A15,[1]TDSheet!$A:$N,14,0)</f>
        <v>5.8</v>
      </c>
      <c r="W15" s="2" t="str">
        <f>VLOOKUP(A15,[1]TDSheet!$A:$Y,25,0)</f>
        <v>Вывести/ директор попросил оставить</v>
      </c>
      <c r="X15" s="2">
        <f t="shared" si="9"/>
        <v>0</v>
      </c>
    </row>
    <row r="16" spans="1:24" ht="11.1" customHeight="1" outlineLevel="2" x14ac:dyDescent="0.2">
      <c r="A16" s="7" t="s">
        <v>66</v>
      </c>
      <c r="B16" s="7" t="s">
        <v>21</v>
      </c>
      <c r="C16" s="7"/>
      <c r="D16" s="8">
        <v>91</v>
      </c>
      <c r="E16" s="8"/>
      <c r="F16" s="8">
        <v>21</v>
      </c>
      <c r="G16" s="8">
        <v>66</v>
      </c>
      <c r="H16" s="18">
        <f>VLOOKUP(A16,[1]TDSheet!$A:$H,8,0)</f>
        <v>0.4</v>
      </c>
      <c r="I16" s="2">
        <f>VLOOKUP(A16,[1]TDSheet!$A:$I,9,0)</f>
        <v>50</v>
      </c>
      <c r="J16" s="2">
        <f>VLOOKUP(A16,[2]Луганск!$A:$B,2,0)</f>
        <v>21</v>
      </c>
      <c r="K16" s="2">
        <f t="shared" si="4"/>
        <v>0</v>
      </c>
      <c r="M16" s="2">
        <f>VLOOKUP(A16,[1]TDSheet!$A:$P,16,0)</f>
        <v>150</v>
      </c>
      <c r="N16" s="2">
        <f t="shared" si="5"/>
        <v>4.2</v>
      </c>
      <c r="O16" s="19"/>
      <c r="P16" s="19"/>
      <c r="R16" s="2">
        <f t="shared" si="7"/>
        <v>51.428571428571423</v>
      </c>
      <c r="S16" s="2">
        <f t="shared" si="8"/>
        <v>51.428571428571423</v>
      </c>
      <c r="T16" s="2">
        <f>VLOOKUP(A16,[1]TDSheet!$A:$W,23,0)</f>
        <v>8.4</v>
      </c>
      <c r="U16" s="2">
        <f>VLOOKUP(A16,[1]TDSheet!$A:$X,24,0)</f>
        <v>0.6</v>
      </c>
      <c r="V16" s="2">
        <f>VLOOKUP(A16,[1]TDSheet!$A:$N,14,0)</f>
        <v>10.8</v>
      </c>
      <c r="W16" s="26" t="s">
        <v>116</v>
      </c>
      <c r="X16" s="2">
        <f t="shared" si="9"/>
        <v>0</v>
      </c>
    </row>
    <row r="17" spans="1:24" ht="21.95" customHeight="1" outlineLevel="2" x14ac:dyDescent="0.2">
      <c r="A17" s="7" t="s">
        <v>67</v>
      </c>
      <c r="B17" s="7" t="s">
        <v>21</v>
      </c>
      <c r="C17" s="7"/>
      <c r="D17" s="8">
        <v>69</v>
      </c>
      <c r="E17" s="8">
        <v>6</v>
      </c>
      <c r="F17" s="8">
        <v>75</v>
      </c>
      <c r="G17" s="8"/>
      <c r="H17" s="18">
        <f>VLOOKUP(A17,[1]TDSheet!$A:$H,8,0)</f>
        <v>0.35</v>
      </c>
      <c r="I17" s="2">
        <f>VLOOKUP(A17,[1]TDSheet!$A:$I,9,0)</f>
        <v>40</v>
      </c>
      <c r="J17" s="2">
        <f>VLOOKUP(A17,[2]Луганск!$A:$B,2,0)</f>
        <v>78</v>
      </c>
      <c r="K17" s="2">
        <f t="shared" si="4"/>
        <v>-3</v>
      </c>
      <c r="M17" s="2">
        <f>VLOOKUP(A17,[1]TDSheet!$A:$P,16,0)</f>
        <v>240</v>
      </c>
      <c r="N17" s="2">
        <f t="shared" si="5"/>
        <v>15</v>
      </c>
      <c r="O17" s="19"/>
      <c r="P17" s="19"/>
      <c r="R17" s="2">
        <f t="shared" si="7"/>
        <v>16</v>
      </c>
      <c r="S17" s="2">
        <f t="shared" si="8"/>
        <v>16</v>
      </c>
      <c r="T17" s="2">
        <f>VLOOKUP(A17,[1]TDSheet!$A:$W,23,0)</f>
        <v>1.4</v>
      </c>
      <c r="U17" s="2">
        <f>VLOOKUP(A17,[1]TDSheet!$A:$X,24,0)</f>
        <v>1.2</v>
      </c>
      <c r="V17" s="2">
        <f>VLOOKUP(A17,[1]TDSheet!$A:$N,14,0)</f>
        <v>21</v>
      </c>
      <c r="X17" s="2">
        <f t="shared" si="9"/>
        <v>0</v>
      </c>
    </row>
    <row r="18" spans="1:24" ht="11.1" customHeight="1" outlineLevel="2" x14ac:dyDescent="0.2">
      <c r="A18" s="7" t="s">
        <v>68</v>
      </c>
      <c r="B18" s="7" t="s">
        <v>21</v>
      </c>
      <c r="C18" s="7"/>
      <c r="D18" s="8">
        <v>209</v>
      </c>
      <c r="E18" s="8"/>
      <c r="F18" s="8">
        <v>168</v>
      </c>
      <c r="G18" s="8">
        <v>6</v>
      </c>
      <c r="H18" s="18">
        <f>VLOOKUP(A18,[1]TDSheet!$A:$H,8,0)</f>
        <v>0.17</v>
      </c>
      <c r="I18" s="2">
        <f>VLOOKUP(A18,[1]TDSheet!$A:$I,9,0)</f>
        <v>120</v>
      </c>
      <c r="J18" s="2">
        <f>VLOOKUP(A18,[2]Луганск!$A:$B,2,0)</f>
        <v>163</v>
      </c>
      <c r="K18" s="2">
        <f t="shared" si="4"/>
        <v>5</v>
      </c>
      <c r="M18" s="2">
        <f>VLOOKUP(A18,[1]TDSheet!$A:$P,16,0)</f>
        <v>400</v>
      </c>
      <c r="N18" s="2">
        <f t="shared" si="5"/>
        <v>33.6</v>
      </c>
      <c r="O18" s="19">
        <f t="shared" si="11"/>
        <v>30.800000000000011</v>
      </c>
      <c r="P18" s="19"/>
      <c r="R18" s="2">
        <f t="shared" si="7"/>
        <v>13</v>
      </c>
      <c r="S18" s="2">
        <f t="shared" si="8"/>
        <v>12.083333333333332</v>
      </c>
      <c r="T18" s="2">
        <f>VLOOKUP(A18,[1]TDSheet!$A:$W,23,0)</f>
        <v>31.4</v>
      </c>
      <c r="U18" s="2">
        <f>VLOOKUP(A18,[1]TDSheet!$A:$X,24,0)</f>
        <v>21</v>
      </c>
      <c r="V18" s="2">
        <f>VLOOKUP(A18,[1]TDSheet!$A:$N,14,0)</f>
        <v>41.4</v>
      </c>
      <c r="X18" s="2">
        <f t="shared" si="9"/>
        <v>5.2360000000000024</v>
      </c>
    </row>
    <row r="19" spans="1:24" ht="11.1" customHeight="1" outlineLevel="2" x14ac:dyDescent="0.2">
      <c r="A19" s="7" t="s">
        <v>69</v>
      </c>
      <c r="B19" s="7" t="s">
        <v>21</v>
      </c>
      <c r="C19" s="7"/>
      <c r="D19" s="8">
        <v>204</v>
      </c>
      <c r="E19" s="8">
        <v>12</v>
      </c>
      <c r="F19" s="8">
        <v>41</v>
      </c>
      <c r="G19" s="8">
        <v>161</v>
      </c>
      <c r="H19" s="18">
        <f>VLOOKUP(A19,[1]TDSheet!$A:$H,8,0)</f>
        <v>0.42</v>
      </c>
      <c r="I19" s="2">
        <f>VLOOKUP(A19,[1]TDSheet!$A:$I,9,0)</f>
        <v>40</v>
      </c>
      <c r="J19" s="2">
        <f>VLOOKUP(A19,[2]Луганск!$A:$B,2,0)</f>
        <v>52</v>
      </c>
      <c r="K19" s="2">
        <f t="shared" si="4"/>
        <v>-11</v>
      </c>
      <c r="M19" s="2">
        <f>VLOOKUP(A19,[1]TDSheet!$A:$P,16,0)</f>
        <v>0</v>
      </c>
      <c r="N19" s="2">
        <f t="shared" si="5"/>
        <v>8.1999999999999993</v>
      </c>
      <c r="O19" s="19"/>
      <c r="P19" s="19"/>
      <c r="R19" s="2">
        <f t="shared" si="7"/>
        <v>19.634146341463417</v>
      </c>
      <c r="S19" s="2">
        <f t="shared" si="8"/>
        <v>19.634146341463417</v>
      </c>
      <c r="T19" s="2">
        <f>VLOOKUP(A19,[1]TDSheet!$A:$W,23,0)</f>
        <v>14.8</v>
      </c>
      <c r="U19" s="2">
        <f>VLOOKUP(A19,[1]TDSheet!$A:$X,24,0)</f>
        <v>16</v>
      </c>
      <c r="V19" s="2">
        <f>VLOOKUP(A19,[1]TDSheet!$A:$N,14,0)</f>
        <v>12</v>
      </c>
      <c r="X19" s="2">
        <f t="shared" si="9"/>
        <v>0</v>
      </c>
    </row>
    <row r="20" spans="1:24" ht="11.1" customHeight="1" outlineLevel="2" x14ac:dyDescent="0.2">
      <c r="A20" s="7" t="s">
        <v>70</v>
      </c>
      <c r="B20" s="7" t="s">
        <v>21</v>
      </c>
      <c r="C20" s="21" t="str">
        <f>VLOOKUP(A20,[1]TDSheet!$A:$C,3,0)</f>
        <v>бонус_Н</v>
      </c>
      <c r="D20" s="8">
        <v>336</v>
      </c>
      <c r="E20" s="8"/>
      <c r="F20" s="25">
        <f>52+F87</f>
        <v>293</v>
      </c>
      <c r="G20" s="25">
        <f>30+G87</f>
        <v>-5</v>
      </c>
      <c r="H20" s="18">
        <f>VLOOKUP(A20,[1]TDSheet!$A:$H,8,0)</f>
        <v>0.42</v>
      </c>
      <c r="I20" s="2">
        <f>VLOOKUP(A20,[1]TDSheet!$A:$I,9,0)</f>
        <v>45</v>
      </c>
      <c r="J20" s="2">
        <f>VLOOKUP(A20,[2]Луганск!$A:$B,2,0)</f>
        <v>74</v>
      </c>
      <c r="K20" s="2">
        <f t="shared" si="4"/>
        <v>219</v>
      </c>
      <c r="M20" s="2">
        <f>VLOOKUP(A20,[1]TDSheet!$A:$P,16,0)</f>
        <v>140</v>
      </c>
      <c r="N20" s="2">
        <f t="shared" si="5"/>
        <v>58.6</v>
      </c>
      <c r="O20" s="19">
        <f>10*N20-M20-G20</f>
        <v>451</v>
      </c>
      <c r="P20" s="19"/>
      <c r="R20" s="2">
        <f t="shared" si="7"/>
        <v>10</v>
      </c>
      <c r="S20" s="2">
        <f t="shared" si="8"/>
        <v>2.303754266211604</v>
      </c>
      <c r="T20" s="2">
        <f>VLOOKUP(A20,[1]TDSheet!$A:$W,23,0)</f>
        <v>0</v>
      </c>
      <c r="U20" s="2">
        <f>VLOOKUP(A20,[1]TDSheet!$A:$X,24,0)</f>
        <v>42.4</v>
      </c>
      <c r="V20" s="2">
        <f>VLOOKUP(A20,[1]TDSheet!$A:$N,14,0)</f>
        <v>27</v>
      </c>
      <c r="X20" s="2">
        <f t="shared" si="9"/>
        <v>189.42</v>
      </c>
    </row>
    <row r="21" spans="1:24" ht="11.1" customHeight="1" outlineLevel="2" x14ac:dyDescent="0.2">
      <c r="A21" s="7" t="s">
        <v>71</v>
      </c>
      <c r="B21" s="7" t="s">
        <v>21</v>
      </c>
      <c r="C21" s="7"/>
      <c r="D21" s="8">
        <v>-1</v>
      </c>
      <c r="E21" s="8">
        <v>1</v>
      </c>
      <c r="F21" s="8"/>
      <c r="G21" s="8"/>
      <c r="H21" s="18">
        <f>VLOOKUP(A21,[1]TDSheet!$A:$H,8,0)</f>
        <v>0.35</v>
      </c>
      <c r="I21" s="2">
        <f>VLOOKUP(A21,[1]TDSheet!$A:$I,9,0)</f>
        <v>45</v>
      </c>
      <c r="K21" s="2">
        <f t="shared" si="4"/>
        <v>0</v>
      </c>
      <c r="M21" s="2">
        <f>VLOOKUP(A21,[1]TDSheet!$A:$P,16,0)</f>
        <v>30</v>
      </c>
      <c r="N21" s="2">
        <f t="shared" si="5"/>
        <v>0</v>
      </c>
      <c r="O21" s="19"/>
      <c r="P21" s="19"/>
      <c r="R21" s="2" t="e">
        <f t="shared" si="7"/>
        <v>#DIV/0!</v>
      </c>
      <c r="S21" s="2" t="e">
        <f t="shared" si="8"/>
        <v>#DIV/0!</v>
      </c>
      <c r="T21" s="2">
        <f>VLOOKUP(A21,[1]TDSheet!$A:$W,23,0)</f>
        <v>0.2</v>
      </c>
      <c r="U21" s="2">
        <f>VLOOKUP(A21,[1]TDSheet!$A:$X,24,0)</f>
        <v>0</v>
      </c>
      <c r="V21" s="2">
        <f>VLOOKUP(A21,[1]TDSheet!$A:$N,14,0)</f>
        <v>0</v>
      </c>
      <c r="W21" s="24" t="str">
        <f>VLOOKUP(A21,[1]TDSheet!$A:$Y,25,0)</f>
        <v>ЗАВЕСТИ</v>
      </c>
      <c r="X21" s="2">
        <f t="shared" si="9"/>
        <v>0</v>
      </c>
    </row>
    <row r="22" spans="1:24" ht="11.1" customHeight="1" outlineLevel="2" x14ac:dyDescent="0.2">
      <c r="A22" s="7" t="s">
        <v>34</v>
      </c>
      <c r="B22" s="7" t="s">
        <v>9</v>
      </c>
      <c r="C22" s="21" t="str">
        <f>VLOOKUP(A22,[1]TDSheet!$A:$C,3,0)</f>
        <v>Нояб</v>
      </c>
      <c r="D22" s="8">
        <v>584.42700000000002</v>
      </c>
      <c r="E22" s="8"/>
      <c r="F22" s="8">
        <v>434.06299999999999</v>
      </c>
      <c r="G22" s="8">
        <v>-14.081</v>
      </c>
      <c r="H22" s="18">
        <f>VLOOKUP(A22,[1]TDSheet!$A:$H,8,0)</f>
        <v>1</v>
      </c>
      <c r="I22" s="2">
        <f>VLOOKUP(A22,[1]TDSheet!$A:$I,9,0)</f>
        <v>55</v>
      </c>
      <c r="J22" s="2">
        <f>VLOOKUP(A22,[2]Луганск!$A:$B,2,0)</f>
        <v>434.8</v>
      </c>
      <c r="K22" s="2">
        <f t="shared" si="4"/>
        <v>-0.73700000000002319</v>
      </c>
      <c r="M22" s="2">
        <f>VLOOKUP(A22,[1]TDSheet!$A:$P,16,0)</f>
        <v>767.85739999999998</v>
      </c>
      <c r="N22" s="2">
        <f t="shared" si="5"/>
        <v>86.812600000000003</v>
      </c>
      <c r="O22" s="19">
        <f t="shared" si="11"/>
        <v>374.78740000000016</v>
      </c>
      <c r="P22" s="19"/>
      <c r="R22" s="2">
        <f t="shared" si="7"/>
        <v>13.000000000000002</v>
      </c>
      <c r="S22" s="2">
        <f t="shared" si="8"/>
        <v>8.6827995014548573</v>
      </c>
      <c r="T22" s="2">
        <f>VLOOKUP(A22,[1]TDSheet!$A:$W,23,0)</f>
        <v>86.920600000000007</v>
      </c>
      <c r="U22" s="2">
        <f>VLOOKUP(A22,[1]TDSheet!$A:$X,24,0)</f>
        <v>72.325400000000002</v>
      </c>
      <c r="V22" s="2">
        <f>VLOOKUP(A22,[1]TDSheet!$A:$N,14,0)</f>
        <v>94.530799999999999</v>
      </c>
      <c r="X22" s="2">
        <f t="shared" si="9"/>
        <v>374.78740000000016</v>
      </c>
    </row>
    <row r="23" spans="1:24" ht="11.1" customHeight="1" outlineLevel="2" x14ac:dyDescent="0.2">
      <c r="A23" s="7" t="s">
        <v>35</v>
      </c>
      <c r="B23" s="7" t="s">
        <v>9</v>
      </c>
      <c r="C23" s="7"/>
      <c r="D23" s="8">
        <v>2153.8629999999998</v>
      </c>
      <c r="E23" s="8">
        <v>750.005</v>
      </c>
      <c r="F23" s="8">
        <v>1346.3330000000001</v>
      </c>
      <c r="G23" s="8">
        <v>1290.0899999999999</v>
      </c>
      <c r="H23" s="18">
        <f>VLOOKUP(A23,[1]TDSheet!$A:$H,8,0)</f>
        <v>1</v>
      </c>
      <c r="I23" s="2">
        <f>VLOOKUP(A23,[1]TDSheet!$A:$I,9,0)</f>
        <v>50</v>
      </c>
      <c r="J23" s="2">
        <f>VLOOKUP(A23,[2]Луганск!$A:$B,2,0)</f>
        <v>1309.8</v>
      </c>
      <c r="K23" s="2">
        <f t="shared" si="4"/>
        <v>36.533000000000129</v>
      </c>
      <c r="M23" s="2">
        <f>VLOOKUP(A23,[1]TDSheet!$A:$P,16,0)</f>
        <v>1000</v>
      </c>
      <c r="N23" s="2">
        <f t="shared" si="5"/>
        <v>269.26660000000004</v>
      </c>
      <c r="O23" s="19">
        <f t="shared" si="11"/>
        <v>1210.3758000000005</v>
      </c>
      <c r="P23" s="19"/>
      <c r="R23" s="2">
        <f t="shared" si="7"/>
        <v>13.000000000000002</v>
      </c>
      <c r="S23" s="2">
        <f t="shared" si="8"/>
        <v>8.5049166885161398</v>
      </c>
      <c r="T23" s="2">
        <f>VLOOKUP(A23,[1]TDSheet!$A:$W,23,0)</f>
        <v>176.9264</v>
      </c>
      <c r="U23" s="2">
        <f>VLOOKUP(A23,[1]TDSheet!$A:$X,24,0)</f>
        <v>291.58479999999997</v>
      </c>
      <c r="V23" s="2">
        <f>VLOOKUP(A23,[1]TDSheet!$A:$N,14,0)</f>
        <v>282.75360000000001</v>
      </c>
      <c r="X23" s="2">
        <f t="shared" si="9"/>
        <v>1210.3758000000005</v>
      </c>
    </row>
    <row r="24" spans="1:24" ht="21.95" customHeight="1" outlineLevel="2" x14ac:dyDescent="0.2">
      <c r="A24" s="7" t="s">
        <v>36</v>
      </c>
      <c r="B24" s="7" t="s">
        <v>9</v>
      </c>
      <c r="C24" s="7"/>
      <c r="D24" s="8">
        <v>164.40100000000001</v>
      </c>
      <c r="E24" s="8"/>
      <c r="F24" s="8">
        <v>43.395000000000003</v>
      </c>
      <c r="G24" s="8">
        <v>108.532</v>
      </c>
      <c r="H24" s="18">
        <f>VLOOKUP(A24,[1]TDSheet!$A:$H,8,0)</f>
        <v>1</v>
      </c>
      <c r="I24" s="2">
        <f>VLOOKUP(A24,[1]TDSheet!$A:$I,9,0)</f>
        <v>55</v>
      </c>
      <c r="J24" s="2">
        <f>VLOOKUP(A24,[2]Луганск!$A:$B,2,0)</f>
        <v>42.35</v>
      </c>
      <c r="K24" s="2">
        <f t="shared" si="4"/>
        <v>1.0450000000000017</v>
      </c>
      <c r="M24" s="2">
        <f>VLOOKUP(A24,[1]TDSheet!$A:$P,16,0)</f>
        <v>30</v>
      </c>
      <c r="N24" s="2">
        <f t="shared" si="5"/>
        <v>8.6790000000000003</v>
      </c>
      <c r="O24" s="19"/>
      <c r="P24" s="19"/>
      <c r="R24" s="2">
        <f t="shared" si="7"/>
        <v>15.961746745016704</v>
      </c>
      <c r="S24" s="2">
        <f t="shared" si="8"/>
        <v>15.961746745016704</v>
      </c>
      <c r="T24" s="2">
        <f>VLOOKUP(A24,[1]TDSheet!$A:$W,23,0)</f>
        <v>17.264599999999998</v>
      </c>
      <c r="U24" s="2">
        <f>VLOOKUP(A24,[1]TDSheet!$A:$X,24,0)</f>
        <v>16.531600000000001</v>
      </c>
      <c r="V24" s="2">
        <f>VLOOKUP(A24,[1]TDSheet!$A:$N,14,0)</f>
        <v>13.834200000000001</v>
      </c>
      <c r="X24" s="2">
        <f t="shared" si="9"/>
        <v>0</v>
      </c>
    </row>
    <row r="25" spans="1:24" ht="11.1" customHeight="1" outlineLevel="2" x14ac:dyDescent="0.2">
      <c r="A25" s="7" t="s">
        <v>37</v>
      </c>
      <c r="B25" s="7" t="s">
        <v>9</v>
      </c>
      <c r="C25" s="21" t="str">
        <f>VLOOKUP(A25,[1]TDSheet!$A:$C,3,0)</f>
        <v>Нояб</v>
      </c>
      <c r="D25" s="8">
        <v>1065.616</v>
      </c>
      <c r="E25" s="8">
        <v>354.46300000000002</v>
      </c>
      <c r="F25" s="8">
        <v>739.66600000000005</v>
      </c>
      <c r="G25" s="8">
        <v>481.49900000000002</v>
      </c>
      <c r="H25" s="18">
        <f>VLOOKUP(A25,[1]TDSheet!$A:$H,8,0)</f>
        <v>1</v>
      </c>
      <c r="I25" s="2">
        <f>VLOOKUP(A25,[1]TDSheet!$A:$I,9,0)</f>
        <v>55</v>
      </c>
      <c r="J25" s="2">
        <f>VLOOKUP(A25,[2]Луганск!$A:$B,2,0)</f>
        <v>700.15099999999995</v>
      </c>
      <c r="K25" s="2">
        <f t="shared" si="4"/>
        <v>39.5150000000001</v>
      </c>
      <c r="M25" s="2">
        <f>VLOOKUP(A25,[1]TDSheet!$A:$P,16,0)</f>
        <v>1000</v>
      </c>
      <c r="N25" s="2">
        <f t="shared" si="5"/>
        <v>147.9332</v>
      </c>
      <c r="O25" s="19">
        <f t="shared" si="11"/>
        <v>441.63259999999991</v>
      </c>
      <c r="P25" s="19"/>
      <c r="R25" s="2">
        <f t="shared" si="7"/>
        <v>13</v>
      </c>
      <c r="S25" s="2">
        <f t="shared" si="8"/>
        <v>10.014648503513749</v>
      </c>
      <c r="T25" s="2">
        <f>VLOOKUP(A25,[1]TDSheet!$A:$W,23,0)</f>
        <v>135.22239999999999</v>
      </c>
      <c r="U25" s="2">
        <f>VLOOKUP(A25,[1]TDSheet!$A:$X,24,0)</f>
        <v>126.547</v>
      </c>
      <c r="V25" s="2">
        <f>VLOOKUP(A25,[1]TDSheet!$A:$N,14,0)</f>
        <v>172.4982</v>
      </c>
      <c r="X25" s="2">
        <f t="shared" si="9"/>
        <v>441.63259999999991</v>
      </c>
    </row>
    <row r="26" spans="1:24" ht="21.95" customHeight="1" outlineLevel="2" x14ac:dyDescent="0.2">
      <c r="A26" s="7" t="s">
        <v>38</v>
      </c>
      <c r="B26" s="7" t="s">
        <v>9</v>
      </c>
      <c r="C26" s="7"/>
      <c r="D26" s="8">
        <v>2810.9929999999999</v>
      </c>
      <c r="E26" s="8">
        <v>2019.345</v>
      </c>
      <c r="F26" s="8">
        <v>2687.8009999999999</v>
      </c>
      <c r="G26" s="8">
        <v>1799.9259999999999</v>
      </c>
      <c r="H26" s="18">
        <f>VLOOKUP(A26,[1]TDSheet!$A:$H,8,0)</f>
        <v>1</v>
      </c>
      <c r="I26" s="2">
        <f>VLOOKUP(A26,[1]TDSheet!$A:$I,9,0)</f>
        <v>60</v>
      </c>
      <c r="J26" s="2">
        <f>VLOOKUP(A26,[2]Луганск!$A:$B,2,0)</f>
        <v>2475.3000000000002</v>
      </c>
      <c r="K26" s="2">
        <f t="shared" si="4"/>
        <v>212.50099999999975</v>
      </c>
      <c r="M26" s="2">
        <f>VLOOKUP(A26,[1]TDSheet!$A:$P,16,0)</f>
        <v>1000</v>
      </c>
      <c r="N26" s="2">
        <f t="shared" si="5"/>
        <v>537.56020000000001</v>
      </c>
      <c r="O26" s="19">
        <f t="shared" si="11"/>
        <v>4188.356600000001</v>
      </c>
      <c r="P26" s="19"/>
      <c r="R26" s="2">
        <f t="shared" si="7"/>
        <v>13</v>
      </c>
      <c r="S26" s="2">
        <f t="shared" si="8"/>
        <v>5.2085812900583042</v>
      </c>
      <c r="T26" s="2">
        <f>VLOOKUP(A26,[1]TDSheet!$A:$W,23,0)</f>
        <v>427.39859999999999</v>
      </c>
      <c r="U26" s="2">
        <f>VLOOKUP(A26,[1]TDSheet!$A:$X,24,0)</f>
        <v>368.22979999999995</v>
      </c>
      <c r="V26" s="2">
        <f>VLOOKUP(A26,[1]TDSheet!$A:$N,14,0)</f>
        <v>425.6474</v>
      </c>
      <c r="X26" s="2">
        <f t="shared" si="9"/>
        <v>4188.356600000001</v>
      </c>
    </row>
    <row r="27" spans="1:24" ht="21.95" customHeight="1" outlineLevel="2" x14ac:dyDescent="0.2">
      <c r="A27" s="7" t="s">
        <v>39</v>
      </c>
      <c r="B27" s="7" t="s">
        <v>9</v>
      </c>
      <c r="C27" s="21" t="str">
        <f>VLOOKUP(A27,[1]TDSheet!$A:$C,3,0)</f>
        <v>Нояб</v>
      </c>
      <c r="D27" s="8">
        <v>397.529</v>
      </c>
      <c r="E27" s="8">
        <v>157.506</v>
      </c>
      <c r="F27" s="8">
        <v>236.846</v>
      </c>
      <c r="G27" s="8">
        <v>264.46800000000002</v>
      </c>
      <c r="H27" s="18">
        <f>VLOOKUP(A27,[1]TDSheet!$A:$H,8,0)</f>
        <v>1</v>
      </c>
      <c r="I27" s="2">
        <f>VLOOKUP(A27,[1]TDSheet!$A:$I,9,0)</f>
        <v>50</v>
      </c>
      <c r="J27" s="2">
        <f>VLOOKUP(A27,[2]Луганск!$A:$B,2,0)</f>
        <v>226.35</v>
      </c>
      <c r="K27" s="2">
        <f t="shared" si="4"/>
        <v>10.496000000000009</v>
      </c>
      <c r="M27" s="2">
        <f>VLOOKUP(A27,[1]TDSheet!$A:$P,16,0)</f>
        <v>190</v>
      </c>
      <c r="N27" s="2">
        <f t="shared" si="5"/>
        <v>47.369199999999999</v>
      </c>
      <c r="O27" s="19">
        <f t="shared" si="11"/>
        <v>161.33159999999992</v>
      </c>
      <c r="P27" s="19"/>
      <c r="R27" s="2">
        <f t="shared" si="7"/>
        <v>12.999999999999998</v>
      </c>
      <c r="S27" s="2">
        <f t="shared" si="8"/>
        <v>9.5941666737035884</v>
      </c>
      <c r="T27" s="2">
        <f>VLOOKUP(A27,[1]TDSheet!$A:$W,23,0)</f>
        <v>26.118599999999997</v>
      </c>
      <c r="U27" s="2">
        <f>VLOOKUP(A27,[1]TDSheet!$A:$X,24,0)</f>
        <v>46.8842</v>
      </c>
      <c r="V27" s="2">
        <f>VLOOKUP(A27,[1]TDSheet!$A:$N,14,0)</f>
        <v>50.143599999999999</v>
      </c>
      <c r="X27" s="2">
        <f t="shared" si="9"/>
        <v>161.33159999999992</v>
      </c>
    </row>
    <row r="28" spans="1:24" ht="11.1" customHeight="1" outlineLevel="2" x14ac:dyDescent="0.2">
      <c r="A28" s="7" t="s">
        <v>40</v>
      </c>
      <c r="B28" s="7" t="s">
        <v>9</v>
      </c>
      <c r="C28" s="21" t="str">
        <f>VLOOKUP(A28,[1]TDSheet!$A:$C,3,0)</f>
        <v>Нояб</v>
      </c>
      <c r="D28" s="8">
        <v>796.88800000000003</v>
      </c>
      <c r="E28" s="8">
        <v>236.88300000000001</v>
      </c>
      <c r="F28" s="25">
        <f>548.951+F88</f>
        <v>829.11300000000006</v>
      </c>
      <c r="G28" s="25">
        <f>141.512+G88</f>
        <v>44.801000000000002</v>
      </c>
      <c r="H28" s="18">
        <f>VLOOKUP(A28,[1]TDSheet!$A:$H,8,0)</f>
        <v>1</v>
      </c>
      <c r="I28" s="2">
        <f>VLOOKUP(A28,[1]TDSheet!$A:$I,9,0)</f>
        <v>55</v>
      </c>
      <c r="J28" s="2">
        <f>VLOOKUP(A28,[2]Луганск!$A:$B,2,0)</f>
        <v>542.4</v>
      </c>
      <c r="K28" s="2">
        <f t="shared" si="4"/>
        <v>286.71300000000008</v>
      </c>
      <c r="M28" s="2">
        <f>VLOOKUP(A28,[1]TDSheet!$A:$P,16,0)</f>
        <v>250</v>
      </c>
      <c r="N28" s="2">
        <f t="shared" si="5"/>
        <v>165.82260000000002</v>
      </c>
      <c r="O28" s="19">
        <f>10*N28-M28-G28</f>
        <v>1363.4250000000002</v>
      </c>
      <c r="P28" s="19"/>
      <c r="R28" s="2">
        <f t="shared" si="7"/>
        <v>10</v>
      </c>
      <c r="S28" s="2">
        <f t="shared" si="8"/>
        <v>1.7778095386274244</v>
      </c>
      <c r="T28" s="2">
        <f>VLOOKUP(A28,[1]TDSheet!$A:$W,23,0)</f>
        <v>1.3026</v>
      </c>
      <c r="U28" s="2">
        <f>VLOOKUP(A28,[1]TDSheet!$A:$X,24,0)</f>
        <v>111.992</v>
      </c>
      <c r="V28" s="2">
        <f>VLOOKUP(A28,[1]TDSheet!$A:$N,14,0)</f>
        <v>84.0916</v>
      </c>
      <c r="X28" s="2">
        <f t="shared" si="9"/>
        <v>1363.4250000000002</v>
      </c>
    </row>
    <row r="29" spans="1:24" ht="11.1" customHeight="1" outlineLevel="2" x14ac:dyDescent="0.2">
      <c r="A29" s="7" t="s">
        <v>41</v>
      </c>
      <c r="B29" s="7" t="s">
        <v>9</v>
      </c>
      <c r="C29" s="7"/>
      <c r="D29" s="8">
        <v>1685.508</v>
      </c>
      <c r="E29" s="8">
        <v>1503.2750000000001</v>
      </c>
      <c r="F29" s="8">
        <v>1420.2809999999999</v>
      </c>
      <c r="G29" s="8">
        <v>1479.586</v>
      </c>
      <c r="H29" s="18">
        <f>VLOOKUP(A29,[1]TDSheet!$A:$H,8,0)</f>
        <v>1</v>
      </c>
      <c r="I29" s="2">
        <f>VLOOKUP(A29,[1]TDSheet!$A:$I,9,0)</f>
        <v>60</v>
      </c>
      <c r="J29" s="2">
        <f>VLOOKUP(A29,[2]Луганск!$A:$B,2,0)</f>
        <v>1332.85</v>
      </c>
      <c r="K29" s="2">
        <f t="shared" si="4"/>
        <v>87.43100000000004</v>
      </c>
      <c r="M29" s="2">
        <f>VLOOKUP(A29,[1]TDSheet!$A:$P,16,0)</f>
        <v>1000</v>
      </c>
      <c r="N29" s="2">
        <f t="shared" si="5"/>
        <v>284.05619999999999</v>
      </c>
      <c r="O29" s="19">
        <f t="shared" si="11"/>
        <v>1213.1445999999999</v>
      </c>
      <c r="P29" s="19"/>
      <c r="R29" s="2">
        <f t="shared" si="7"/>
        <v>13</v>
      </c>
      <c r="S29" s="2">
        <f t="shared" si="8"/>
        <v>8.7292092198656484</v>
      </c>
      <c r="T29" s="2">
        <f>VLOOKUP(A29,[1]TDSheet!$A:$W,23,0)</f>
        <v>260.38980000000004</v>
      </c>
      <c r="U29" s="2">
        <f>VLOOKUP(A29,[1]TDSheet!$A:$X,24,0)</f>
        <v>251.24160000000001</v>
      </c>
      <c r="V29" s="2">
        <f>VLOOKUP(A29,[1]TDSheet!$A:$N,14,0)</f>
        <v>307.214</v>
      </c>
      <c r="X29" s="2">
        <f t="shared" si="9"/>
        <v>1213.1445999999999</v>
      </c>
    </row>
    <row r="30" spans="1:24" ht="11.1" customHeight="1" outlineLevel="2" x14ac:dyDescent="0.2">
      <c r="A30" s="7" t="s">
        <v>42</v>
      </c>
      <c r="B30" s="7" t="s">
        <v>9</v>
      </c>
      <c r="C30" s="7"/>
      <c r="D30" s="8">
        <v>1575.335</v>
      </c>
      <c r="E30" s="8">
        <v>525.25300000000004</v>
      </c>
      <c r="F30" s="8">
        <v>1320.4179999999999</v>
      </c>
      <c r="G30" s="8">
        <v>588.06600000000003</v>
      </c>
      <c r="H30" s="18">
        <f>VLOOKUP(A30,[1]TDSheet!$A:$H,8,0)</f>
        <v>1</v>
      </c>
      <c r="I30" s="2">
        <f>VLOOKUP(A30,[1]TDSheet!$A:$I,9,0)</f>
        <v>60</v>
      </c>
      <c r="J30" s="2">
        <f>VLOOKUP(A30,[2]Луганск!$A:$B,2,0)</f>
        <v>1237.4000000000001</v>
      </c>
      <c r="K30" s="2">
        <f t="shared" si="4"/>
        <v>83.017999999999802</v>
      </c>
      <c r="M30" s="2">
        <f>VLOOKUP(A30,[1]TDSheet!$A:$P,16,0)</f>
        <v>900</v>
      </c>
      <c r="N30" s="2">
        <f t="shared" si="5"/>
        <v>264.08359999999999</v>
      </c>
      <c r="O30" s="19">
        <f t="shared" si="11"/>
        <v>1945.0208</v>
      </c>
      <c r="P30" s="19"/>
      <c r="R30" s="2">
        <f t="shared" si="7"/>
        <v>13</v>
      </c>
      <c r="S30" s="2">
        <f t="shared" si="8"/>
        <v>5.6348292737602792</v>
      </c>
      <c r="T30" s="2">
        <f>VLOOKUP(A30,[1]TDSheet!$A:$W,23,0)</f>
        <v>194.398</v>
      </c>
      <c r="U30" s="2">
        <f>VLOOKUP(A30,[1]TDSheet!$A:$X,24,0)</f>
        <v>211.74979999999999</v>
      </c>
      <c r="V30" s="2">
        <f>VLOOKUP(A30,[1]TDSheet!$A:$N,14,0)</f>
        <v>217.291</v>
      </c>
      <c r="X30" s="2">
        <f t="shared" si="9"/>
        <v>1945.0208</v>
      </c>
    </row>
    <row r="31" spans="1:24" ht="11.1" customHeight="1" outlineLevel="2" x14ac:dyDescent="0.2">
      <c r="A31" s="7" t="s">
        <v>43</v>
      </c>
      <c r="B31" s="7" t="s">
        <v>9</v>
      </c>
      <c r="C31" s="21" t="str">
        <f>VLOOKUP(A31,[1]TDSheet!$A:$C,3,0)</f>
        <v>Нояб</v>
      </c>
      <c r="D31" s="8">
        <v>641.78200000000004</v>
      </c>
      <c r="E31" s="8">
        <v>358.34</v>
      </c>
      <c r="F31" s="8">
        <v>476.298</v>
      </c>
      <c r="G31" s="8">
        <v>433.31599999999997</v>
      </c>
      <c r="H31" s="18">
        <f>VLOOKUP(A31,[1]TDSheet!$A:$H,8,0)</f>
        <v>1</v>
      </c>
      <c r="I31" s="2">
        <f>VLOOKUP(A31,[1]TDSheet!$A:$I,9,0)</f>
        <v>60</v>
      </c>
      <c r="J31" s="2">
        <f>VLOOKUP(A31,[2]Луганск!$A:$B,2,0)</f>
        <v>450.35</v>
      </c>
      <c r="K31" s="2">
        <f t="shared" si="4"/>
        <v>25.947999999999979</v>
      </c>
      <c r="M31" s="2">
        <f>VLOOKUP(A31,[1]TDSheet!$A:$P,16,0)</f>
        <v>300</v>
      </c>
      <c r="N31" s="2">
        <f t="shared" si="5"/>
        <v>95.259600000000006</v>
      </c>
      <c r="O31" s="19">
        <f t="shared" si="11"/>
        <v>505.05880000000008</v>
      </c>
      <c r="P31" s="19"/>
      <c r="R31" s="2">
        <f t="shared" si="7"/>
        <v>13</v>
      </c>
      <c r="S31" s="2">
        <f t="shared" si="8"/>
        <v>7.698079773587124</v>
      </c>
      <c r="T31" s="2">
        <f>VLOOKUP(A31,[1]TDSheet!$A:$W,23,0)</f>
        <v>79.097799999999992</v>
      </c>
      <c r="U31" s="2">
        <f>VLOOKUP(A31,[1]TDSheet!$A:$X,24,0)</f>
        <v>87.461199999999991</v>
      </c>
      <c r="V31" s="2">
        <f>VLOOKUP(A31,[1]TDSheet!$A:$N,14,0)</f>
        <v>93.4602</v>
      </c>
      <c r="X31" s="2">
        <f t="shared" si="9"/>
        <v>505.05880000000008</v>
      </c>
    </row>
    <row r="32" spans="1:24" ht="11.1" customHeight="1" outlineLevel="2" x14ac:dyDescent="0.2">
      <c r="A32" s="7" t="s">
        <v>44</v>
      </c>
      <c r="B32" s="7" t="s">
        <v>9</v>
      </c>
      <c r="C32" s="21" t="str">
        <f>VLOOKUP(A32,[1]TDSheet!$A:$C,3,0)</f>
        <v>Нояб</v>
      </c>
      <c r="D32" s="8">
        <v>504.74599999999998</v>
      </c>
      <c r="E32" s="8"/>
      <c r="F32" s="8">
        <v>422.09300000000002</v>
      </c>
      <c r="G32" s="8">
        <v>14.141999999999999</v>
      </c>
      <c r="H32" s="18">
        <f>VLOOKUP(A32,[1]TDSheet!$A:$H,8,0)</f>
        <v>1</v>
      </c>
      <c r="I32" s="2">
        <f>VLOOKUP(A32,[1]TDSheet!$A:$I,9,0)</f>
        <v>60</v>
      </c>
      <c r="J32" s="2">
        <f>VLOOKUP(A32,[2]Луганск!$A:$B,2,0)</f>
        <v>402.35</v>
      </c>
      <c r="K32" s="2">
        <f t="shared" si="4"/>
        <v>19.742999999999995</v>
      </c>
      <c r="M32" s="2">
        <f>VLOOKUP(A32,[1]TDSheet!$A:$P,16,0)</f>
        <v>155</v>
      </c>
      <c r="N32" s="2">
        <f t="shared" si="5"/>
        <v>84.418599999999998</v>
      </c>
      <c r="O32" s="19">
        <f>10*N32-M32-G32</f>
        <v>675.04399999999987</v>
      </c>
      <c r="P32" s="19"/>
      <c r="R32" s="2">
        <f t="shared" si="7"/>
        <v>10</v>
      </c>
      <c r="S32" s="2">
        <f t="shared" si="8"/>
        <v>2.0036105787113265</v>
      </c>
      <c r="T32" s="2">
        <f>VLOOKUP(A32,[1]TDSheet!$A:$W,23,0)</f>
        <v>0.64300000000000002</v>
      </c>
      <c r="U32" s="2">
        <f>VLOOKUP(A32,[1]TDSheet!$A:$X,24,0)</f>
        <v>71.5214</v>
      </c>
      <c r="V32" s="2">
        <f>VLOOKUP(A32,[1]TDSheet!$A:$N,14,0)</f>
        <v>45.9084</v>
      </c>
      <c r="X32" s="2">
        <f t="shared" si="9"/>
        <v>675.04399999999987</v>
      </c>
    </row>
    <row r="33" spans="1:24" ht="11.1" customHeight="1" outlineLevel="2" x14ac:dyDescent="0.2">
      <c r="A33" s="7" t="s">
        <v>45</v>
      </c>
      <c r="B33" s="7" t="s">
        <v>9</v>
      </c>
      <c r="C33" s="21" t="str">
        <f>VLOOKUP(A33,[1]TDSheet!$A:$C,3,0)</f>
        <v>Нояб</v>
      </c>
      <c r="D33" s="8">
        <v>574.90300000000002</v>
      </c>
      <c r="E33" s="8">
        <v>3.4220000000000002</v>
      </c>
      <c r="F33" s="8">
        <v>459.459</v>
      </c>
      <c r="G33" s="8">
        <v>40.506999999999998</v>
      </c>
      <c r="H33" s="18">
        <f>VLOOKUP(A33,[1]TDSheet!$A:$H,8,0)</f>
        <v>1</v>
      </c>
      <c r="I33" s="2">
        <f>VLOOKUP(A33,[1]TDSheet!$A:$I,9,0)</f>
        <v>60</v>
      </c>
      <c r="J33" s="2">
        <f>VLOOKUP(A33,[2]Луганск!$A:$B,2,0)</f>
        <v>436.5</v>
      </c>
      <c r="K33" s="2">
        <f t="shared" si="4"/>
        <v>22.959000000000003</v>
      </c>
      <c r="M33" s="2">
        <f>VLOOKUP(A33,[1]TDSheet!$A:$P,16,0)</f>
        <v>545</v>
      </c>
      <c r="N33" s="2">
        <f t="shared" si="5"/>
        <v>91.891800000000003</v>
      </c>
      <c r="O33" s="19">
        <f t="shared" si="11"/>
        <v>609.08640000000003</v>
      </c>
      <c r="P33" s="19"/>
      <c r="R33" s="2">
        <f t="shared" si="7"/>
        <v>13</v>
      </c>
      <c r="S33" s="2">
        <f t="shared" si="8"/>
        <v>6.3717001952296064</v>
      </c>
      <c r="T33" s="2">
        <f>VLOOKUP(A33,[1]TDSheet!$A:$W,23,0)</f>
        <v>35.489199999999997</v>
      </c>
      <c r="U33" s="2">
        <f>VLOOKUP(A33,[1]TDSheet!$A:$X,24,0)</f>
        <v>79.133200000000002</v>
      </c>
      <c r="V33" s="2">
        <f>VLOOKUP(A33,[1]TDSheet!$A:$N,14,0)</f>
        <v>80.261400000000009</v>
      </c>
      <c r="X33" s="2">
        <f t="shared" si="9"/>
        <v>609.08640000000003</v>
      </c>
    </row>
    <row r="34" spans="1:24" ht="11.1" customHeight="1" outlineLevel="2" x14ac:dyDescent="0.2">
      <c r="A34" s="7" t="s">
        <v>46</v>
      </c>
      <c r="B34" s="7" t="s">
        <v>9</v>
      </c>
      <c r="C34" s="7"/>
      <c r="D34" s="8">
        <v>147.95500000000001</v>
      </c>
      <c r="E34" s="8"/>
      <c r="F34" s="8">
        <v>121.116</v>
      </c>
      <c r="G34" s="8">
        <v>6.9450000000000003</v>
      </c>
      <c r="H34" s="18">
        <f>VLOOKUP(A34,[1]TDSheet!$A:$H,8,0)</f>
        <v>1</v>
      </c>
      <c r="I34" s="2">
        <f>VLOOKUP(A34,[1]TDSheet!$A:$I,9,0)</f>
        <v>35</v>
      </c>
      <c r="J34" s="2">
        <f>VLOOKUP(A34,[2]Луганск!$A:$B,2,0)</f>
        <v>113.77</v>
      </c>
      <c r="K34" s="2">
        <f t="shared" si="4"/>
        <v>7.3460000000000036</v>
      </c>
      <c r="M34" s="2">
        <f>VLOOKUP(A34,[1]TDSheet!$A:$P,16,0)</f>
        <v>155</v>
      </c>
      <c r="N34" s="2">
        <f t="shared" si="5"/>
        <v>24.223199999999999</v>
      </c>
      <c r="O34" s="19">
        <f t="shared" si="11"/>
        <v>152.95659999999998</v>
      </c>
      <c r="P34" s="19"/>
      <c r="R34" s="2">
        <f t="shared" si="7"/>
        <v>13</v>
      </c>
      <c r="S34" s="2">
        <f t="shared" si="8"/>
        <v>6.6855328775719149</v>
      </c>
      <c r="T34" s="2">
        <f>VLOOKUP(A34,[1]TDSheet!$A:$W,23,0)</f>
        <v>23.2668</v>
      </c>
      <c r="U34" s="2">
        <f>VLOOKUP(A34,[1]TDSheet!$A:$X,24,0)</f>
        <v>18.833600000000001</v>
      </c>
      <c r="V34" s="2">
        <f>VLOOKUP(A34,[1]TDSheet!$A:$N,14,0)</f>
        <v>22.252199999999998</v>
      </c>
      <c r="X34" s="2">
        <f t="shared" si="9"/>
        <v>152.95659999999998</v>
      </c>
    </row>
    <row r="35" spans="1:24" ht="11.1" customHeight="1" outlineLevel="2" x14ac:dyDescent="0.2">
      <c r="A35" s="7" t="s">
        <v>47</v>
      </c>
      <c r="B35" s="7" t="s">
        <v>9</v>
      </c>
      <c r="C35" s="7"/>
      <c r="D35" s="8">
        <v>87.617000000000004</v>
      </c>
      <c r="E35" s="8"/>
      <c r="F35" s="8">
        <v>64.983000000000004</v>
      </c>
      <c r="G35" s="8">
        <v>6.4180000000000001</v>
      </c>
      <c r="H35" s="18">
        <f>VLOOKUP(A35,[1]TDSheet!$A:$H,8,0)</f>
        <v>1</v>
      </c>
      <c r="I35" s="2">
        <f>VLOOKUP(A35,[1]TDSheet!$A:$I,9,0)</f>
        <v>40</v>
      </c>
      <c r="J35" s="2">
        <f>VLOOKUP(A35,[2]Луганск!$A:$B,2,0)</f>
        <v>75.5</v>
      </c>
      <c r="K35" s="2">
        <f t="shared" si="4"/>
        <v>-10.516999999999996</v>
      </c>
      <c r="M35" s="2">
        <f>VLOOKUP(A35,[1]TDSheet!$A:$P,16,0)</f>
        <v>200</v>
      </c>
      <c r="N35" s="2">
        <f t="shared" si="5"/>
        <v>12.996600000000001</v>
      </c>
      <c r="O35" s="19"/>
      <c r="P35" s="19"/>
      <c r="R35" s="2">
        <f t="shared" si="7"/>
        <v>15.882461566871335</v>
      </c>
      <c r="S35" s="2">
        <f t="shared" si="8"/>
        <v>15.882461566871335</v>
      </c>
      <c r="T35" s="2">
        <f>VLOOKUP(A35,[1]TDSheet!$A:$W,23,0)</f>
        <v>18.738999999999997</v>
      </c>
      <c r="U35" s="2">
        <f>VLOOKUP(A35,[1]TDSheet!$A:$X,24,0)</f>
        <v>15.937799999999999</v>
      </c>
      <c r="V35" s="2">
        <f>VLOOKUP(A35,[1]TDSheet!$A:$N,14,0)</f>
        <v>25.0352</v>
      </c>
      <c r="X35" s="2">
        <f t="shared" si="9"/>
        <v>0</v>
      </c>
    </row>
    <row r="36" spans="1:24" ht="11.1" customHeight="1" outlineLevel="2" x14ac:dyDescent="0.2">
      <c r="A36" s="7" t="s">
        <v>48</v>
      </c>
      <c r="B36" s="7" t="s">
        <v>9</v>
      </c>
      <c r="C36" s="7"/>
      <c r="D36" s="8">
        <v>389.233</v>
      </c>
      <c r="E36" s="8">
        <v>2.653</v>
      </c>
      <c r="F36" s="8">
        <v>325.55099999999999</v>
      </c>
      <c r="G36" s="8">
        <v>27.504999999999999</v>
      </c>
      <c r="H36" s="18">
        <f>VLOOKUP(A36,[1]TDSheet!$A:$H,8,0)</f>
        <v>1</v>
      </c>
      <c r="I36" s="2">
        <f>VLOOKUP(A36,[1]TDSheet!$A:$I,9,0)</f>
        <v>30</v>
      </c>
      <c r="J36" s="2">
        <f>VLOOKUP(A36,[2]Луганск!$A:$B,2,0)</f>
        <v>307.10000000000002</v>
      </c>
      <c r="K36" s="2">
        <f t="shared" si="4"/>
        <v>18.450999999999965</v>
      </c>
      <c r="M36" s="2">
        <f>VLOOKUP(A36,[1]TDSheet!$A:$P,16,0)</f>
        <v>420</v>
      </c>
      <c r="N36" s="2">
        <f t="shared" si="5"/>
        <v>65.110199999999992</v>
      </c>
      <c r="O36" s="19">
        <f t="shared" si="11"/>
        <v>398.92759999999987</v>
      </c>
      <c r="P36" s="19"/>
      <c r="R36" s="2">
        <f t="shared" si="7"/>
        <v>13</v>
      </c>
      <c r="S36" s="2">
        <f t="shared" si="8"/>
        <v>6.873039861649942</v>
      </c>
      <c r="T36" s="2">
        <f>VLOOKUP(A36,[1]TDSheet!$A:$W,23,0)</f>
        <v>53.135400000000004</v>
      </c>
      <c r="U36" s="2">
        <f>VLOOKUP(A36,[1]TDSheet!$A:$X,24,0)</f>
        <v>51.992600000000003</v>
      </c>
      <c r="V36" s="2">
        <f>VLOOKUP(A36,[1]TDSheet!$A:$N,14,0)</f>
        <v>59.907000000000004</v>
      </c>
      <c r="X36" s="2">
        <f t="shared" si="9"/>
        <v>398.92759999999987</v>
      </c>
    </row>
    <row r="37" spans="1:24" ht="11.1" customHeight="1" outlineLevel="2" x14ac:dyDescent="0.2">
      <c r="A37" s="7" t="s">
        <v>49</v>
      </c>
      <c r="B37" s="7" t="s">
        <v>9</v>
      </c>
      <c r="C37" s="7"/>
      <c r="D37" s="8">
        <v>326.322</v>
      </c>
      <c r="E37" s="8"/>
      <c r="F37" s="8">
        <v>284.65100000000001</v>
      </c>
      <c r="G37" s="8">
        <v>4.8970000000000002</v>
      </c>
      <c r="H37" s="18">
        <f>VLOOKUP(A37,[1]TDSheet!$A:$H,8,0)</f>
        <v>1</v>
      </c>
      <c r="I37" s="2">
        <f>VLOOKUP(A37,[1]TDSheet!$A:$I,9,0)</f>
        <v>30</v>
      </c>
      <c r="J37" s="2">
        <f>VLOOKUP(A37,[2]Луганск!$A:$B,2,0)</f>
        <v>301.89999999999998</v>
      </c>
      <c r="K37" s="2">
        <f t="shared" si="4"/>
        <v>-17.248999999999967</v>
      </c>
      <c r="M37" s="2">
        <f>VLOOKUP(A37,[1]TDSheet!$A:$P,16,0)</f>
        <v>370</v>
      </c>
      <c r="N37" s="2">
        <f t="shared" si="5"/>
        <v>56.930199999999999</v>
      </c>
      <c r="O37" s="19">
        <f t="shared" si="11"/>
        <v>365.19559999999996</v>
      </c>
      <c r="P37" s="19"/>
      <c r="R37" s="2">
        <f t="shared" si="7"/>
        <v>13</v>
      </c>
      <c r="S37" s="2">
        <f t="shared" si="8"/>
        <v>6.5852043379436571</v>
      </c>
      <c r="T37" s="2">
        <f>VLOOKUP(A37,[1]TDSheet!$A:$W,23,0)</f>
        <v>43.691800000000001</v>
      </c>
      <c r="U37" s="2">
        <f>VLOOKUP(A37,[1]TDSheet!$A:$X,24,0)</f>
        <v>42.540800000000004</v>
      </c>
      <c r="V37" s="2">
        <f>VLOOKUP(A37,[1]TDSheet!$A:$N,14,0)</f>
        <v>51.86</v>
      </c>
      <c r="X37" s="2">
        <f t="shared" si="9"/>
        <v>365.19559999999996</v>
      </c>
    </row>
    <row r="38" spans="1:24" ht="11.1" customHeight="1" outlineLevel="2" x14ac:dyDescent="0.2">
      <c r="A38" s="7" t="s">
        <v>50</v>
      </c>
      <c r="B38" s="7" t="s">
        <v>9</v>
      </c>
      <c r="C38" s="7"/>
      <c r="D38" s="8">
        <v>385.91699999999997</v>
      </c>
      <c r="E38" s="8">
        <v>444.27800000000002</v>
      </c>
      <c r="F38" s="8">
        <v>390.642</v>
      </c>
      <c r="G38" s="8">
        <v>389.94499999999999</v>
      </c>
      <c r="H38" s="18">
        <f>VLOOKUP(A38,[1]TDSheet!$A:$H,8,0)</f>
        <v>1</v>
      </c>
      <c r="I38" s="2">
        <f>VLOOKUP(A38,[1]TDSheet!$A:$I,9,0)</f>
        <v>30</v>
      </c>
      <c r="J38" s="2">
        <f>VLOOKUP(A38,[2]Луганск!$A:$B,2,0)</f>
        <v>412.45400000000001</v>
      </c>
      <c r="K38" s="2">
        <f t="shared" si="4"/>
        <v>-21.812000000000012</v>
      </c>
      <c r="M38" s="2">
        <f>VLOOKUP(A38,[1]TDSheet!$A:$P,16,0)</f>
        <v>200</v>
      </c>
      <c r="N38" s="2">
        <f t="shared" si="5"/>
        <v>78.128399999999999</v>
      </c>
      <c r="O38" s="19">
        <f t="shared" si="11"/>
        <v>425.72420000000005</v>
      </c>
      <c r="P38" s="19"/>
      <c r="R38" s="2">
        <f t="shared" si="7"/>
        <v>13</v>
      </c>
      <c r="S38" s="2">
        <f t="shared" si="8"/>
        <v>7.5509673818995386</v>
      </c>
      <c r="T38" s="2">
        <f>VLOOKUP(A38,[1]TDSheet!$A:$W,23,0)</f>
        <v>29.580000000000002</v>
      </c>
      <c r="U38" s="2">
        <f>VLOOKUP(A38,[1]TDSheet!$A:$X,24,0)</f>
        <v>60.064</v>
      </c>
      <c r="V38" s="2">
        <f>VLOOKUP(A38,[1]TDSheet!$A:$N,14,0)</f>
        <v>73.9876</v>
      </c>
      <c r="X38" s="2">
        <f t="shared" si="9"/>
        <v>425.72420000000005</v>
      </c>
    </row>
    <row r="39" spans="1:24" ht="11.1" customHeight="1" outlineLevel="2" x14ac:dyDescent="0.2">
      <c r="A39" s="7" t="s">
        <v>51</v>
      </c>
      <c r="B39" s="7" t="s">
        <v>9</v>
      </c>
      <c r="C39" s="7"/>
      <c r="D39" s="8">
        <v>418.96800000000002</v>
      </c>
      <c r="E39" s="8">
        <v>2.6640000000000001</v>
      </c>
      <c r="F39" s="8">
        <v>225.55</v>
      </c>
      <c r="G39" s="8"/>
      <c r="H39" s="18">
        <f>VLOOKUP(A39,[1]TDSheet!$A:$H,8,0)</f>
        <v>1</v>
      </c>
      <c r="I39" s="2">
        <f>VLOOKUP(A39,[1]TDSheet!$A:$I,9,0)</f>
        <v>40</v>
      </c>
      <c r="J39" s="2">
        <f>VLOOKUP(A39,[2]Луганск!$A:$B,2,0)</f>
        <v>333.5</v>
      </c>
      <c r="K39" s="2">
        <f t="shared" si="4"/>
        <v>-107.94999999999999</v>
      </c>
      <c r="M39" s="2">
        <f>VLOOKUP(A39,[1]TDSheet!$A:$P,16,0)</f>
        <v>1215</v>
      </c>
      <c r="N39" s="2">
        <f t="shared" si="5"/>
        <v>45.11</v>
      </c>
      <c r="O39" s="19"/>
      <c r="P39" s="19"/>
      <c r="R39" s="2">
        <f t="shared" si="7"/>
        <v>26.934160939924627</v>
      </c>
      <c r="S39" s="2">
        <f t="shared" si="8"/>
        <v>26.934160939924627</v>
      </c>
      <c r="T39" s="2">
        <f>VLOOKUP(A39,[1]TDSheet!$A:$W,23,0)</f>
        <v>123.9836</v>
      </c>
      <c r="U39" s="2">
        <f>VLOOKUP(A39,[1]TDSheet!$A:$X,24,0)</f>
        <v>76.016199999999998</v>
      </c>
      <c r="V39" s="2">
        <f>VLOOKUP(A39,[1]TDSheet!$A:$N,14,0)</f>
        <v>143.928</v>
      </c>
      <c r="X39" s="2">
        <f t="shared" si="9"/>
        <v>0</v>
      </c>
    </row>
    <row r="40" spans="1:24" ht="11.1" customHeight="1" outlineLevel="2" x14ac:dyDescent="0.2">
      <c r="A40" s="7" t="s">
        <v>52</v>
      </c>
      <c r="B40" s="7" t="s">
        <v>9</v>
      </c>
      <c r="C40" s="7"/>
      <c r="D40" s="8">
        <v>287.95100000000002</v>
      </c>
      <c r="E40" s="8">
        <v>24.852</v>
      </c>
      <c r="F40" s="8">
        <v>285.86799999999999</v>
      </c>
      <c r="G40" s="8">
        <v>1.012</v>
      </c>
      <c r="H40" s="18">
        <f>VLOOKUP(A40,[1]TDSheet!$A:$H,8,0)</f>
        <v>1</v>
      </c>
      <c r="I40" s="2">
        <f>VLOOKUP(A40,[1]TDSheet!$A:$I,9,0)</f>
        <v>35</v>
      </c>
      <c r="J40" s="2">
        <f>VLOOKUP(A40,[2]Луганск!$A:$B,2,0)</f>
        <v>304.39999999999998</v>
      </c>
      <c r="K40" s="2">
        <f t="shared" si="4"/>
        <v>-18.531999999999982</v>
      </c>
      <c r="M40" s="2">
        <f>VLOOKUP(A40,[1]TDSheet!$A:$P,16,0)</f>
        <v>235</v>
      </c>
      <c r="N40" s="2">
        <f t="shared" si="5"/>
        <v>57.1736</v>
      </c>
      <c r="O40" s="19">
        <f>12*N40-M40-G40</f>
        <v>450.07120000000003</v>
      </c>
      <c r="P40" s="19"/>
      <c r="R40" s="2">
        <f t="shared" si="7"/>
        <v>12</v>
      </c>
      <c r="S40" s="2">
        <f t="shared" si="8"/>
        <v>4.127989141841689</v>
      </c>
      <c r="T40" s="2">
        <f>VLOOKUP(A40,[1]TDSheet!$A:$W,23,0)</f>
        <v>36.924199999999999</v>
      </c>
      <c r="U40" s="2">
        <f>VLOOKUP(A40,[1]TDSheet!$A:$X,24,0)</f>
        <v>20.8996</v>
      </c>
      <c r="V40" s="2">
        <f>VLOOKUP(A40,[1]TDSheet!$A:$N,14,0)</f>
        <v>38.547600000000003</v>
      </c>
      <c r="X40" s="2">
        <f t="shared" si="9"/>
        <v>450.07120000000003</v>
      </c>
    </row>
    <row r="41" spans="1:24" ht="11.1" customHeight="1" outlineLevel="2" x14ac:dyDescent="0.2">
      <c r="A41" s="7" t="s">
        <v>53</v>
      </c>
      <c r="B41" s="7" t="s">
        <v>9</v>
      </c>
      <c r="C41" s="7"/>
      <c r="D41" s="8">
        <v>-1.321</v>
      </c>
      <c r="E41" s="8">
        <v>1.321</v>
      </c>
      <c r="F41" s="8"/>
      <c r="G41" s="8"/>
      <c r="H41" s="18">
        <f>VLOOKUP(A41,[1]TDSheet!$A:$H,8,0)</f>
        <v>1</v>
      </c>
      <c r="I41" s="2">
        <f>VLOOKUP(A41,[1]TDSheet!$A:$I,9,0)</f>
        <v>45</v>
      </c>
      <c r="K41" s="2">
        <f t="shared" si="4"/>
        <v>0</v>
      </c>
      <c r="M41" s="2">
        <f>VLOOKUP(A41,[1]TDSheet!$A:$P,16,0)</f>
        <v>35</v>
      </c>
      <c r="N41" s="2">
        <f t="shared" si="5"/>
        <v>0</v>
      </c>
      <c r="O41" s="19"/>
      <c r="P41" s="19"/>
      <c r="R41" s="2" t="e">
        <f t="shared" si="7"/>
        <v>#DIV/0!</v>
      </c>
      <c r="S41" s="2" t="e">
        <f t="shared" si="8"/>
        <v>#DIV/0!</v>
      </c>
      <c r="T41" s="2">
        <f>VLOOKUP(A41,[1]TDSheet!$A:$W,23,0)</f>
        <v>7.928399999999999</v>
      </c>
      <c r="U41" s="2">
        <f>VLOOKUP(A41,[1]TDSheet!$A:$X,24,0)</f>
        <v>1.8452000000000002</v>
      </c>
      <c r="V41" s="2">
        <f>VLOOKUP(A41,[1]TDSheet!$A:$N,14,0)</f>
        <v>4.2405999999999997</v>
      </c>
      <c r="X41" s="2">
        <f t="shared" si="9"/>
        <v>0</v>
      </c>
    </row>
    <row r="42" spans="1:24" ht="11.1" customHeight="1" outlineLevel="2" x14ac:dyDescent="0.2">
      <c r="A42" s="7" t="s">
        <v>54</v>
      </c>
      <c r="B42" s="7" t="s">
        <v>9</v>
      </c>
      <c r="C42" s="7"/>
      <c r="D42" s="8">
        <v>2.8279999999999998</v>
      </c>
      <c r="E42" s="8">
        <v>2.1999999999999999E-2</v>
      </c>
      <c r="F42" s="8">
        <v>1.4319999999999999</v>
      </c>
      <c r="G42" s="8"/>
      <c r="H42" s="18">
        <f>VLOOKUP(A42,[1]TDSheet!$A:$H,8,0)</f>
        <v>1</v>
      </c>
      <c r="I42" s="2">
        <f>VLOOKUP(A42,[1]TDSheet!$A:$I,9,0)</f>
        <v>45</v>
      </c>
      <c r="J42" s="2">
        <f>VLOOKUP(A42,[2]Луганск!$A:$B,2,0)</f>
        <v>3.1</v>
      </c>
      <c r="K42" s="2">
        <f t="shared" si="4"/>
        <v>-1.6680000000000001</v>
      </c>
      <c r="M42" s="2">
        <f>VLOOKUP(A42,[1]TDSheet!$A:$P,16,0)</f>
        <v>90</v>
      </c>
      <c r="N42" s="2">
        <f t="shared" si="5"/>
        <v>0.28639999999999999</v>
      </c>
      <c r="O42" s="19"/>
      <c r="P42" s="19"/>
      <c r="R42" s="2">
        <f t="shared" si="7"/>
        <v>314.24581005586595</v>
      </c>
      <c r="S42" s="2">
        <f t="shared" si="8"/>
        <v>314.24581005586595</v>
      </c>
      <c r="T42" s="2">
        <f>VLOOKUP(A42,[1]TDSheet!$A:$W,23,0)</f>
        <v>8.1587999999999994</v>
      </c>
      <c r="U42" s="2">
        <f>VLOOKUP(A42,[1]TDSheet!$A:$X,24,0)</f>
        <v>0</v>
      </c>
      <c r="V42" s="2">
        <f>VLOOKUP(A42,[1]TDSheet!$A:$N,14,0)</f>
        <v>11.8238</v>
      </c>
      <c r="X42" s="2">
        <f t="shared" si="9"/>
        <v>0</v>
      </c>
    </row>
    <row r="43" spans="1:24" ht="11.1" customHeight="1" outlineLevel="2" x14ac:dyDescent="0.2">
      <c r="A43" s="7" t="s">
        <v>55</v>
      </c>
      <c r="B43" s="7" t="s">
        <v>9</v>
      </c>
      <c r="C43" s="7"/>
      <c r="D43" s="8">
        <v>41.334000000000003</v>
      </c>
      <c r="E43" s="8">
        <v>203.71299999999999</v>
      </c>
      <c r="F43" s="8">
        <v>42.872</v>
      </c>
      <c r="G43" s="8">
        <v>202.17500000000001</v>
      </c>
      <c r="H43" s="18">
        <f>VLOOKUP(A43,[1]TDSheet!$A:$H,8,0)</f>
        <v>1</v>
      </c>
      <c r="I43" s="2">
        <f>VLOOKUP(A43,[1]TDSheet!$A:$I,9,0)</f>
        <v>45</v>
      </c>
      <c r="J43" s="2">
        <f>VLOOKUP(A43,[2]Луганск!$A:$B,2,0)</f>
        <v>42.1</v>
      </c>
      <c r="K43" s="2">
        <f t="shared" si="4"/>
        <v>0.77199999999999847</v>
      </c>
      <c r="M43" s="2">
        <f>VLOOKUP(A43,[1]TDSheet!$A:$P,16,0)</f>
        <v>0</v>
      </c>
      <c r="N43" s="2">
        <f t="shared" si="5"/>
        <v>8.5744000000000007</v>
      </c>
      <c r="O43" s="19"/>
      <c r="P43" s="19"/>
      <c r="R43" s="2">
        <f t="shared" si="7"/>
        <v>23.5789093114387</v>
      </c>
      <c r="S43" s="2">
        <f t="shared" si="8"/>
        <v>23.5789093114387</v>
      </c>
      <c r="T43" s="2">
        <f>VLOOKUP(A43,[1]TDSheet!$A:$W,23,0)</f>
        <v>15.7392</v>
      </c>
      <c r="U43" s="2">
        <f>VLOOKUP(A43,[1]TDSheet!$A:$X,24,0)</f>
        <v>13.2814</v>
      </c>
      <c r="V43" s="2">
        <f>VLOOKUP(A43,[1]TDSheet!$A:$N,14,0)</f>
        <v>25.253</v>
      </c>
      <c r="X43" s="2">
        <f t="shared" si="9"/>
        <v>0</v>
      </c>
    </row>
    <row r="44" spans="1:24" ht="11.1" customHeight="1" outlineLevel="2" x14ac:dyDescent="0.2">
      <c r="A44" s="7" t="s">
        <v>56</v>
      </c>
      <c r="B44" s="7" t="s">
        <v>21</v>
      </c>
      <c r="C44" s="7"/>
      <c r="D44" s="8">
        <v>104</v>
      </c>
      <c r="E44" s="8"/>
      <c r="F44" s="8">
        <v>75</v>
      </c>
      <c r="G44" s="8"/>
      <c r="H44" s="18">
        <f>VLOOKUP(A44,[1]TDSheet!$A:$H,8,0)</f>
        <v>0.35</v>
      </c>
      <c r="I44" s="2">
        <f>VLOOKUP(A44,[1]TDSheet!$A:$I,9,0)</f>
        <v>40</v>
      </c>
      <c r="J44" s="2">
        <f>VLOOKUP(A44,[2]Луганск!$A:$B,2,0)</f>
        <v>82</v>
      </c>
      <c r="K44" s="2">
        <f t="shared" si="4"/>
        <v>-7</v>
      </c>
      <c r="M44" s="2">
        <f>VLOOKUP(A44,[1]TDSheet!$A:$P,16,0)</f>
        <v>95</v>
      </c>
      <c r="N44" s="2">
        <f t="shared" si="5"/>
        <v>15</v>
      </c>
      <c r="O44" s="19">
        <f t="shared" si="11"/>
        <v>100</v>
      </c>
      <c r="P44" s="19"/>
      <c r="R44" s="2">
        <f t="shared" si="7"/>
        <v>13</v>
      </c>
      <c r="S44" s="2">
        <f t="shared" si="8"/>
        <v>6.333333333333333</v>
      </c>
      <c r="T44" s="2">
        <f>VLOOKUP(A44,[1]TDSheet!$A:$W,23,0)</f>
        <v>17.2</v>
      </c>
      <c r="U44" s="2">
        <f>VLOOKUP(A44,[1]TDSheet!$A:$X,24,0)</f>
        <v>13.2</v>
      </c>
      <c r="V44" s="2">
        <f>VLOOKUP(A44,[1]TDSheet!$A:$N,14,0)</f>
        <v>14.2</v>
      </c>
      <c r="X44" s="2">
        <f t="shared" si="9"/>
        <v>35</v>
      </c>
    </row>
    <row r="45" spans="1:24" ht="11.1" customHeight="1" outlineLevel="2" x14ac:dyDescent="0.2">
      <c r="A45" s="7" t="s">
        <v>72</v>
      </c>
      <c r="B45" s="7" t="s">
        <v>21</v>
      </c>
      <c r="C45" s="21" t="str">
        <f>VLOOKUP(A45,[1]TDSheet!$A:$C,3,0)</f>
        <v>Нояб</v>
      </c>
      <c r="D45" s="8">
        <v>291</v>
      </c>
      <c r="E45" s="8">
        <v>1015</v>
      </c>
      <c r="F45" s="8">
        <v>195</v>
      </c>
      <c r="G45" s="8">
        <v>932</v>
      </c>
      <c r="H45" s="18">
        <f>VLOOKUP(A45,[1]TDSheet!$A:$H,8,0)</f>
        <v>0.4</v>
      </c>
      <c r="I45" s="2">
        <f>VLOOKUP(A45,[1]TDSheet!$A:$I,9,0)</f>
        <v>45</v>
      </c>
      <c r="J45" s="2">
        <f>VLOOKUP(A45,[2]Луганск!$A:$B,2,0)</f>
        <v>285</v>
      </c>
      <c r="K45" s="2">
        <f t="shared" si="4"/>
        <v>-90</v>
      </c>
      <c r="M45" s="2">
        <f>VLOOKUP(A45,[1]TDSheet!$A:$P,16,0)</f>
        <v>1000</v>
      </c>
      <c r="N45" s="2">
        <f t="shared" si="5"/>
        <v>39</v>
      </c>
      <c r="O45" s="19"/>
      <c r="P45" s="19"/>
      <c r="R45" s="2">
        <f t="shared" si="7"/>
        <v>49.53846153846154</v>
      </c>
      <c r="S45" s="2">
        <f t="shared" si="8"/>
        <v>49.53846153846154</v>
      </c>
      <c r="T45" s="2">
        <f>VLOOKUP(A45,[1]TDSheet!$A:$W,23,0)</f>
        <v>138.80000000000001</v>
      </c>
      <c r="U45" s="2">
        <f>VLOOKUP(A45,[1]TDSheet!$A:$X,24,0)</f>
        <v>8.1999999999999993</v>
      </c>
      <c r="V45" s="2">
        <f>VLOOKUP(A45,[1]TDSheet!$A:$N,14,0)</f>
        <v>211.8</v>
      </c>
      <c r="W45" s="26" t="s">
        <v>116</v>
      </c>
      <c r="X45" s="2">
        <f t="shared" si="9"/>
        <v>0</v>
      </c>
    </row>
    <row r="46" spans="1:24" ht="11.1" customHeight="1" outlineLevel="2" x14ac:dyDescent="0.2">
      <c r="A46" s="7" t="s">
        <v>25</v>
      </c>
      <c r="B46" s="7" t="s">
        <v>21</v>
      </c>
      <c r="C46" s="7"/>
      <c r="D46" s="8">
        <v>68</v>
      </c>
      <c r="E46" s="8">
        <v>9</v>
      </c>
      <c r="F46" s="8">
        <v>68</v>
      </c>
      <c r="G46" s="8">
        <v>-3</v>
      </c>
      <c r="H46" s="18">
        <f>VLOOKUP(A46,[1]TDSheet!$A:$H,8,0)</f>
        <v>0</v>
      </c>
      <c r="I46" s="2">
        <f>VLOOKUP(A46,[1]TDSheet!$A:$I,9,0)</f>
        <v>50</v>
      </c>
      <c r="J46" s="2">
        <f>VLOOKUP(A46,[2]Луганск!$A:$B,2,0)</f>
        <v>79</v>
      </c>
      <c r="K46" s="2">
        <f t="shared" si="4"/>
        <v>-11</v>
      </c>
      <c r="M46" s="2">
        <f>VLOOKUP(A46,[1]TDSheet!$A:$P,16,0)</f>
        <v>0</v>
      </c>
      <c r="N46" s="2">
        <f t="shared" si="5"/>
        <v>13.6</v>
      </c>
      <c r="O46" s="19"/>
      <c r="P46" s="19"/>
      <c r="R46" s="2">
        <f t="shared" si="7"/>
        <v>-0.22058823529411764</v>
      </c>
      <c r="S46" s="2">
        <f t="shared" si="8"/>
        <v>-0.22058823529411764</v>
      </c>
      <c r="T46" s="2">
        <f>VLOOKUP(A46,[1]TDSheet!$A:$W,23,0)</f>
        <v>13</v>
      </c>
      <c r="U46" s="2">
        <f>VLOOKUP(A46,[1]TDSheet!$A:$X,24,0)</f>
        <v>4.8</v>
      </c>
      <c r="V46" s="2">
        <f>VLOOKUP(A46,[1]TDSheet!$A:$N,14,0)</f>
        <v>15.4</v>
      </c>
      <c r="W46" s="23" t="str">
        <f>VLOOKUP(A46,[1]TDSheet!$A:$Y,25,0)</f>
        <v>Вывести</v>
      </c>
      <c r="X46" s="2">
        <f t="shared" si="9"/>
        <v>0</v>
      </c>
    </row>
    <row r="47" spans="1:24" ht="11.1" customHeight="1" outlineLevel="2" x14ac:dyDescent="0.2">
      <c r="A47" s="7" t="s">
        <v>57</v>
      </c>
      <c r="B47" s="7" t="s">
        <v>9</v>
      </c>
      <c r="C47" s="7"/>
      <c r="D47" s="8">
        <v>721.524</v>
      </c>
      <c r="E47" s="8"/>
      <c r="F47" s="8">
        <v>571.60699999999997</v>
      </c>
      <c r="G47" s="8">
        <v>-7.8739999999999997</v>
      </c>
      <c r="H47" s="18">
        <f>VLOOKUP(A47,[1]TDSheet!$A:$H,8,0)</f>
        <v>1</v>
      </c>
      <c r="I47" s="2">
        <f>VLOOKUP(A47,[1]TDSheet!$A:$I,9,0)</f>
        <v>45</v>
      </c>
      <c r="J47" s="2">
        <f>VLOOKUP(A47,[2]Луганск!$A:$B,2,0)</f>
        <v>509.4</v>
      </c>
      <c r="K47" s="2">
        <f t="shared" si="4"/>
        <v>62.206999999999994</v>
      </c>
      <c r="M47" s="2">
        <f>VLOOKUP(A47,[1]TDSheet!$A:$P,16,0)</f>
        <v>972.88459999999998</v>
      </c>
      <c r="N47" s="2">
        <f t="shared" si="5"/>
        <v>114.3214</v>
      </c>
      <c r="O47" s="19">
        <f t="shared" ref="O47:O51" si="12">13*N47-M47-G47</f>
        <v>521.16760000000011</v>
      </c>
      <c r="P47" s="19"/>
      <c r="R47" s="2">
        <f t="shared" si="7"/>
        <v>13</v>
      </c>
      <c r="S47" s="2">
        <f t="shared" si="8"/>
        <v>8.4412069831195211</v>
      </c>
      <c r="T47" s="2">
        <f>VLOOKUP(A47,[1]TDSheet!$A:$W,23,0)</f>
        <v>69.19980000000001</v>
      </c>
      <c r="U47" s="2">
        <f>VLOOKUP(A47,[1]TDSheet!$A:$X,24,0)</f>
        <v>93.1404</v>
      </c>
      <c r="V47" s="2">
        <f>VLOOKUP(A47,[1]TDSheet!$A:$N,14,0)</f>
        <v>118.2192</v>
      </c>
      <c r="X47" s="2">
        <f t="shared" si="9"/>
        <v>521.16760000000011</v>
      </c>
    </row>
    <row r="48" spans="1:24" ht="21.95" customHeight="1" outlineLevel="2" x14ac:dyDescent="0.2">
      <c r="A48" s="7" t="s">
        <v>73</v>
      </c>
      <c r="B48" s="7" t="s">
        <v>21</v>
      </c>
      <c r="C48" s="7"/>
      <c r="D48" s="8">
        <v>162</v>
      </c>
      <c r="E48" s="8"/>
      <c r="F48" s="8">
        <v>118</v>
      </c>
      <c r="G48" s="8">
        <v>2</v>
      </c>
      <c r="H48" s="18">
        <f>VLOOKUP(A48,[1]TDSheet!$A:$H,8,0)</f>
        <v>0.35</v>
      </c>
      <c r="I48" s="2">
        <f>VLOOKUP(A48,[1]TDSheet!$A:$I,9,0)</f>
        <v>40</v>
      </c>
      <c r="J48" s="2">
        <f>VLOOKUP(A48,[2]Луганск!$A:$B,2,0)</f>
        <v>145</v>
      </c>
      <c r="K48" s="2">
        <f t="shared" si="4"/>
        <v>-27</v>
      </c>
      <c r="M48" s="2">
        <f>VLOOKUP(A48,[1]TDSheet!$A:$P,16,0)</f>
        <v>170.40000000000003</v>
      </c>
      <c r="N48" s="2">
        <f t="shared" si="5"/>
        <v>23.6</v>
      </c>
      <c r="O48" s="19">
        <f t="shared" si="12"/>
        <v>134.39999999999998</v>
      </c>
      <c r="P48" s="19"/>
      <c r="R48" s="2">
        <f t="shared" si="7"/>
        <v>13</v>
      </c>
      <c r="S48" s="2">
        <f t="shared" si="8"/>
        <v>7.3050847457627128</v>
      </c>
      <c r="T48" s="2">
        <f>VLOOKUP(A48,[1]TDSheet!$A:$W,23,0)</f>
        <v>12.4</v>
      </c>
      <c r="U48" s="2">
        <f>VLOOKUP(A48,[1]TDSheet!$A:$X,24,0)</f>
        <v>23.6</v>
      </c>
      <c r="V48" s="2">
        <f>VLOOKUP(A48,[1]TDSheet!$A:$N,14,0)</f>
        <v>22.8</v>
      </c>
      <c r="X48" s="2">
        <f t="shared" si="9"/>
        <v>47.039999999999992</v>
      </c>
    </row>
    <row r="49" spans="1:24" ht="11.1" customHeight="1" outlineLevel="2" x14ac:dyDescent="0.2">
      <c r="A49" s="7" t="s">
        <v>58</v>
      </c>
      <c r="B49" s="7" t="s">
        <v>9</v>
      </c>
      <c r="C49" s="7"/>
      <c r="D49" s="8">
        <v>30.259</v>
      </c>
      <c r="E49" s="8">
        <v>2.1749999999999998</v>
      </c>
      <c r="F49" s="8">
        <v>31</v>
      </c>
      <c r="G49" s="8"/>
      <c r="H49" s="18">
        <f>VLOOKUP(A49,[1]TDSheet!$A:$H,8,0)</f>
        <v>1</v>
      </c>
      <c r="I49" s="2">
        <f>VLOOKUP(A49,[1]TDSheet!$A:$I,9,0)</f>
        <v>40</v>
      </c>
      <c r="J49" s="2">
        <f>VLOOKUP(A49,[2]Луганск!$A:$B,2,0)</f>
        <v>37.700000000000003</v>
      </c>
      <c r="K49" s="2">
        <f t="shared" si="4"/>
        <v>-6.7000000000000028</v>
      </c>
      <c r="M49" s="2">
        <f>VLOOKUP(A49,[1]TDSheet!$A:$P,16,0)</f>
        <v>191.46980000000002</v>
      </c>
      <c r="N49" s="2">
        <f t="shared" si="5"/>
        <v>6.2</v>
      </c>
      <c r="O49" s="19"/>
      <c r="P49" s="19"/>
      <c r="R49" s="2">
        <f t="shared" si="7"/>
        <v>30.882225806451615</v>
      </c>
      <c r="S49" s="2">
        <f t="shared" si="8"/>
        <v>30.882225806451615</v>
      </c>
      <c r="T49" s="2">
        <f>VLOOKUP(A49,[1]TDSheet!$A:$W,23,0)</f>
        <v>21.124400000000001</v>
      </c>
      <c r="U49" s="2">
        <f>VLOOKUP(A49,[1]TDSheet!$A:$X,24,0)</f>
        <v>2.88</v>
      </c>
      <c r="V49" s="2">
        <f>VLOOKUP(A49,[1]TDSheet!$A:$N,14,0)</f>
        <v>24.4772</v>
      </c>
      <c r="X49" s="2">
        <f t="shared" si="9"/>
        <v>0</v>
      </c>
    </row>
    <row r="50" spans="1:24" ht="11.1" customHeight="1" outlineLevel="2" x14ac:dyDescent="0.2">
      <c r="A50" s="7" t="s">
        <v>74</v>
      </c>
      <c r="B50" s="7" t="s">
        <v>21</v>
      </c>
      <c r="C50" s="21" t="str">
        <f>VLOOKUP(A50,[1]TDSheet!$A:$C,3,0)</f>
        <v>Нояб</v>
      </c>
      <c r="D50" s="8">
        <v>812</v>
      </c>
      <c r="E50" s="8"/>
      <c r="F50" s="8">
        <v>485</v>
      </c>
      <c r="G50" s="8">
        <v>137</v>
      </c>
      <c r="H50" s="18">
        <f>VLOOKUP(A50,[1]TDSheet!$A:$H,8,0)</f>
        <v>0.4</v>
      </c>
      <c r="I50" s="2">
        <f>VLOOKUP(A50,[1]TDSheet!$A:$I,9,0)</f>
        <v>40</v>
      </c>
      <c r="J50" s="2">
        <f>VLOOKUP(A50,[2]Луганск!$A:$B,2,0)</f>
        <v>487</v>
      </c>
      <c r="K50" s="2">
        <f t="shared" si="4"/>
        <v>-2</v>
      </c>
      <c r="M50" s="2">
        <f>VLOOKUP(A50,[1]TDSheet!$A:$P,16,0)</f>
        <v>829.39999999999986</v>
      </c>
      <c r="N50" s="2">
        <f t="shared" si="5"/>
        <v>97</v>
      </c>
      <c r="O50" s="19">
        <f t="shared" si="12"/>
        <v>294.60000000000014</v>
      </c>
      <c r="P50" s="19"/>
      <c r="R50" s="2">
        <f t="shared" si="7"/>
        <v>13</v>
      </c>
      <c r="S50" s="2">
        <f t="shared" si="8"/>
        <v>9.9628865979381427</v>
      </c>
      <c r="T50" s="2">
        <f>VLOOKUP(A50,[1]TDSheet!$A:$W,23,0)</f>
        <v>93.4</v>
      </c>
      <c r="U50" s="2">
        <f>VLOOKUP(A50,[1]TDSheet!$A:$X,24,0)</f>
        <v>99.6</v>
      </c>
      <c r="V50" s="2">
        <f>VLOOKUP(A50,[1]TDSheet!$A:$N,14,0)</f>
        <v>114.8</v>
      </c>
      <c r="X50" s="2">
        <f t="shared" si="9"/>
        <v>117.84000000000006</v>
      </c>
    </row>
    <row r="51" spans="1:24" ht="11.1" customHeight="1" outlineLevel="2" x14ac:dyDescent="0.2">
      <c r="A51" s="7" t="s">
        <v>75</v>
      </c>
      <c r="B51" s="7" t="s">
        <v>21</v>
      </c>
      <c r="C51" s="21" t="str">
        <f>VLOOKUP(A51,[1]TDSheet!$A:$C,3,0)</f>
        <v>Нояб</v>
      </c>
      <c r="D51" s="8">
        <v>958</v>
      </c>
      <c r="E51" s="8">
        <v>1002</v>
      </c>
      <c r="F51" s="8">
        <v>734</v>
      </c>
      <c r="G51" s="8">
        <v>1066</v>
      </c>
      <c r="H51" s="18">
        <f>VLOOKUP(A51,[1]TDSheet!$A:$H,8,0)</f>
        <v>0.4</v>
      </c>
      <c r="I51" s="2">
        <f>VLOOKUP(A51,[1]TDSheet!$A:$I,9,0)</f>
        <v>45</v>
      </c>
      <c r="J51" s="2">
        <f>VLOOKUP(A51,[2]Луганск!$A:$B,2,0)</f>
        <v>732</v>
      </c>
      <c r="K51" s="2">
        <f t="shared" si="4"/>
        <v>2</v>
      </c>
      <c r="M51" s="2">
        <f>VLOOKUP(A51,[1]TDSheet!$A:$P,16,0)</f>
        <v>0</v>
      </c>
      <c r="N51" s="2">
        <f t="shared" si="5"/>
        <v>146.80000000000001</v>
      </c>
      <c r="O51" s="19">
        <f t="shared" si="12"/>
        <v>842.40000000000009</v>
      </c>
      <c r="P51" s="19"/>
      <c r="R51" s="2">
        <f t="shared" si="7"/>
        <v>13</v>
      </c>
      <c r="S51" s="2">
        <f t="shared" si="8"/>
        <v>7.2615803814713891</v>
      </c>
      <c r="T51" s="2">
        <f>VLOOKUP(A51,[1]TDSheet!$A:$W,23,0)</f>
        <v>86.2</v>
      </c>
      <c r="U51" s="2">
        <f>VLOOKUP(A51,[1]TDSheet!$A:$X,24,0)</f>
        <v>108</v>
      </c>
      <c r="V51" s="2">
        <f>VLOOKUP(A51,[1]TDSheet!$A:$N,14,0)</f>
        <v>136.19999999999999</v>
      </c>
      <c r="X51" s="2">
        <f t="shared" si="9"/>
        <v>336.96000000000004</v>
      </c>
    </row>
    <row r="52" spans="1:24" ht="21.95" customHeight="1" outlineLevel="2" x14ac:dyDescent="0.2">
      <c r="A52" s="7" t="s">
        <v>76</v>
      </c>
      <c r="B52" s="7" t="s">
        <v>21</v>
      </c>
      <c r="C52" s="21" t="str">
        <f>VLOOKUP(A52,[1]TDSheet!$A:$C,3,0)</f>
        <v>Нояб</v>
      </c>
      <c r="D52" s="8">
        <v>259</v>
      </c>
      <c r="E52" s="8"/>
      <c r="F52" s="8">
        <v>174</v>
      </c>
      <c r="G52" s="8">
        <v>22</v>
      </c>
      <c r="H52" s="18">
        <f>VLOOKUP(A52,[1]TDSheet!$A:$H,8,0)</f>
        <v>0.4</v>
      </c>
      <c r="I52" s="2">
        <f>VLOOKUP(A52,[1]TDSheet!$A:$I,9,0)</f>
        <v>40</v>
      </c>
      <c r="J52" s="2">
        <f>VLOOKUP(A52,[2]Луганск!$A:$B,2,0)</f>
        <v>183.8</v>
      </c>
      <c r="K52" s="2">
        <f t="shared" si="4"/>
        <v>-9.8000000000000114</v>
      </c>
      <c r="M52" s="2">
        <f>VLOOKUP(A52,[1]TDSheet!$A:$P,16,0)</f>
        <v>0</v>
      </c>
      <c r="N52" s="2">
        <f t="shared" si="5"/>
        <v>34.799999999999997</v>
      </c>
      <c r="O52" s="19">
        <f>9*N52-M52-G52</f>
        <v>291.2</v>
      </c>
      <c r="P52" s="19"/>
      <c r="R52" s="2">
        <f t="shared" si="7"/>
        <v>9</v>
      </c>
      <c r="S52" s="2">
        <f t="shared" si="8"/>
        <v>0.63218390804597702</v>
      </c>
      <c r="T52" s="2">
        <f>VLOOKUP(A52,[1]TDSheet!$A:$W,23,0)</f>
        <v>2.6</v>
      </c>
      <c r="U52" s="2">
        <f>VLOOKUP(A52,[1]TDSheet!$A:$X,24,0)</f>
        <v>13.6</v>
      </c>
      <c r="V52" s="2">
        <f>VLOOKUP(A52,[1]TDSheet!$A:$N,14,0)</f>
        <v>7.2</v>
      </c>
      <c r="W52" s="22" t="str">
        <f>VLOOKUP(A52,[1]TDSheet!$A:$Y,25,0)</f>
        <v>акция/вывод</v>
      </c>
      <c r="X52" s="2">
        <f t="shared" si="9"/>
        <v>116.48</v>
      </c>
    </row>
    <row r="53" spans="1:24" ht="11.1" customHeight="1" outlineLevel="2" x14ac:dyDescent="0.2">
      <c r="A53" s="7" t="s">
        <v>13</v>
      </c>
      <c r="B53" s="7" t="s">
        <v>9</v>
      </c>
      <c r="C53" s="21" t="str">
        <f>VLOOKUP(A53,[1]TDSheet!$A:$C,3,0)</f>
        <v>Нояб</v>
      </c>
      <c r="D53" s="8">
        <v>674.68200000000002</v>
      </c>
      <c r="E53" s="8">
        <v>1.3480000000000001</v>
      </c>
      <c r="F53" s="8">
        <v>545.82000000000005</v>
      </c>
      <c r="G53" s="8">
        <v>67.897000000000006</v>
      </c>
      <c r="H53" s="18">
        <f>VLOOKUP(A53,[1]TDSheet!$A:$H,8,0)</f>
        <v>1</v>
      </c>
      <c r="I53" s="2">
        <f>VLOOKUP(A53,[1]TDSheet!$A:$I,9,0)</f>
        <v>50</v>
      </c>
      <c r="J53" s="2">
        <f>VLOOKUP(A53,[2]Луганск!$A:$B,2,0)</f>
        <v>514.5</v>
      </c>
      <c r="K53" s="2">
        <f t="shared" si="4"/>
        <v>31.32000000000005</v>
      </c>
      <c r="M53" s="2">
        <f>VLOOKUP(A53,[1]TDSheet!$A:$P,16,0)</f>
        <v>326.76140000000009</v>
      </c>
      <c r="N53" s="2">
        <f t="shared" si="5"/>
        <v>109.16400000000002</v>
      </c>
      <c r="O53" s="19">
        <f>12*N53-M53-G53</f>
        <v>915.30960000000016</v>
      </c>
      <c r="P53" s="19"/>
      <c r="R53" s="2">
        <f t="shared" si="7"/>
        <v>12.000000000000002</v>
      </c>
      <c r="S53" s="2">
        <f t="shared" si="8"/>
        <v>3.6152797625590858</v>
      </c>
      <c r="T53" s="2">
        <f>VLOOKUP(A53,[1]TDSheet!$A:$W,23,0)</f>
        <v>62.003599999999992</v>
      </c>
      <c r="U53" s="2">
        <f>VLOOKUP(A53,[1]TDSheet!$A:$X,24,0)</f>
        <v>93.669600000000003</v>
      </c>
      <c r="V53" s="2">
        <f>VLOOKUP(A53,[1]TDSheet!$A:$N,14,0)</f>
        <v>72.240800000000007</v>
      </c>
      <c r="X53" s="2">
        <f t="shared" si="9"/>
        <v>915.30960000000016</v>
      </c>
    </row>
    <row r="54" spans="1:24" ht="11.1" customHeight="1" outlineLevel="2" x14ac:dyDescent="0.2">
      <c r="A54" s="7" t="s">
        <v>14</v>
      </c>
      <c r="B54" s="7" t="s">
        <v>9</v>
      </c>
      <c r="C54" s="21" t="str">
        <f>VLOOKUP(A54,[1]TDSheet!$A:$C,3,0)</f>
        <v>Нояб</v>
      </c>
      <c r="D54" s="8">
        <v>318.37400000000002</v>
      </c>
      <c r="E54" s="8">
        <v>517.71400000000006</v>
      </c>
      <c r="F54" s="8">
        <v>295.27699999999999</v>
      </c>
      <c r="G54" s="8">
        <v>464.488</v>
      </c>
      <c r="H54" s="18">
        <f>VLOOKUP(A54,[1]TDSheet!$A:$H,8,0)</f>
        <v>1</v>
      </c>
      <c r="I54" s="2">
        <f>VLOOKUP(A54,[1]TDSheet!$A:$I,9,0)</f>
        <v>50</v>
      </c>
      <c r="J54" s="2">
        <f>VLOOKUP(A54,[2]Луганск!$A:$B,2,0)</f>
        <v>337.5</v>
      </c>
      <c r="K54" s="2">
        <f t="shared" si="4"/>
        <v>-42.223000000000013</v>
      </c>
      <c r="M54" s="2">
        <f>VLOOKUP(A54,[1]TDSheet!$A:$P,16,0)</f>
        <v>400</v>
      </c>
      <c r="N54" s="2">
        <f t="shared" si="5"/>
        <v>59.055399999999999</v>
      </c>
      <c r="O54" s="19"/>
      <c r="P54" s="19"/>
      <c r="R54" s="2">
        <f t="shared" si="7"/>
        <v>14.638593591779923</v>
      </c>
      <c r="S54" s="2">
        <f t="shared" si="8"/>
        <v>14.638593591779923</v>
      </c>
      <c r="T54" s="2">
        <f>VLOOKUP(A54,[1]TDSheet!$A:$W,23,0)</f>
        <v>115.0752</v>
      </c>
      <c r="U54" s="2">
        <f>VLOOKUP(A54,[1]TDSheet!$A:$X,24,0)</f>
        <v>67.001199999999997</v>
      </c>
      <c r="V54" s="2">
        <f>VLOOKUP(A54,[1]TDSheet!$A:$N,14,0)</f>
        <v>120.76199999999999</v>
      </c>
      <c r="X54" s="2">
        <f t="shared" si="9"/>
        <v>0</v>
      </c>
    </row>
    <row r="55" spans="1:24" ht="11.1" customHeight="1" outlineLevel="2" x14ac:dyDescent="0.2">
      <c r="A55" s="7" t="s">
        <v>15</v>
      </c>
      <c r="B55" s="7" t="s">
        <v>9</v>
      </c>
      <c r="C55" s="21" t="str">
        <f>VLOOKUP(A55,[1]TDSheet!$A:$C,3,0)</f>
        <v>Нояб</v>
      </c>
      <c r="D55" s="8">
        <v>602.05499999999995</v>
      </c>
      <c r="E55" s="8"/>
      <c r="F55" s="25">
        <f>425.851+F89</f>
        <v>511.41399999999999</v>
      </c>
      <c r="G55" s="25">
        <f>19.024+G89</f>
        <v>13.479000000000001</v>
      </c>
      <c r="H55" s="18">
        <f>VLOOKUP(A55,[1]TDSheet!$A:$H,8,0)</f>
        <v>1</v>
      </c>
      <c r="I55" s="2">
        <f>VLOOKUP(A55,[1]TDSheet!$A:$I,9,0)</f>
        <v>55</v>
      </c>
      <c r="J55" s="2">
        <f>VLOOKUP(A55,[2]Луганск!$A:$B,2,0)</f>
        <v>437.8</v>
      </c>
      <c r="K55" s="2">
        <f t="shared" si="4"/>
        <v>73.613999999999976</v>
      </c>
      <c r="M55" s="2">
        <f>VLOOKUP(A55,[1]TDSheet!$A:$P,16,0)</f>
        <v>300</v>
      </c>
      <c r="N55" s="2">
        <f t="shared" si="5"/>
        <v>102.28279999999999</v>
      </c>
      <c r="O55" s="19">
        <f>11*N55-M55-G55</f>
        <v>811.63179999999988</v>
      </c>
      <c r="P55" s="19"/>
      <c r="R55" s="2">
        <f t="shared" si="7"/>
        <v>11</v>
      </c>
      <c r="S55" s="2">
        <f t="shared" si="8"/>
        <v>3.0648261486779793</v>
      </c>
      <c r="T55" s="2">
        <f>VLOOKUP(A55,[1]TDSheet!$A:$W,23,0)</f>
        <v>0.27200000000000002</v>
      </c>
      <c r="U55" s="2">
        <f>VLOOKUP(A55,[1]TDSheet!$A:$X,24,0)</f>
        <v>77.2166</v>
      </c>
      <c r="V55" s="2">
        <f>VLOOKUP(A55,[1]TDSheet!$A:$N,14,0)</f>
        <v>67.170199999999994</v>
      </c>
      <c r="X55" s="2">
        <f t="shared" si="9"/>
        <v>811.63179999999988</v>
      </c>
    </row>
    <row r="56" spans="1:24" ht="21.95" customHeight="1" outlineLevel="2" x14ac:dyDescent="0.2">
      <c r="A56" s="7" t="s">
        <v>59</v>
      </c>
      <c r="B56" s="7" t="s">
        <v>9</v>
      </c>
      <c r="C56" s="7"/>
      <c r="D56" s="8">
        <v>179.85499999999999</v>
      </c>
      <c r="E56" s="8"/>
      <c r="F56" s="8"/>
      <c r="G56" s="8">
        <v>179.85499999999999</v>
      </c>
      <c r="H56" s="18">
        <f>VLOOKUP(A56,[1]TDSheet!$A:$H,8,0)</f>
        <v>0</v>
      </c>
      <c r="I56" s="2">
        <f>VLOOKUP(A56,[1]TDSheet!$A:$I,9,0)</f>
        <v>50</v>
      </c>
      <c r="J56" s="2">
        <f>VLOOKUP(A56,[2]Луганск!$A:$B,2,0)</f>
        <v>11.5</v>
      </c>
      <c r="K56" s="2">
        <f t="shared" si="4"/>
        <v>-11.5</v>
      </c>
      <c r="M56" s="2">
        <f>VLOOKUP(A56,[1]TDSheet!$A:$P,16,0)</f>
        <v>0</v>
      </c>
      <c r="N56" s="2">
        <f t="shared" si="5"/>
        <v>0</v>
      </c>
      <c r="O56" s="19"/>
      <c r="P56" s="19"/>
      <c r="R56" s="2" t="e">
        <f t="shared" si="7"/>
        <v>#DIV/0!</v>
      </c>
      <c r="S56" s="2" t="e">
        <f t="shared" si="8"/>
        <v>#DIV/0!</v>
      </c>
      <c r="T56" s="2">
        <f>VLOOKUP(A56,[1]TDSheet!$A:$W,23,0)</f>
        <v>-0.9</v>
      </c>
      <c r="U56" s="2">
        <f>VLOOKUP(A56,[1]TDSheet!$A:$X,24,0)</f>
        <v>0</v>
      </c>
      <c r="V56" s="2">
        <f>VLOOKUP(A56,[1]TDSheet!$A:$N,14,0)</f>
        <v>0</v>
      </c>
      <c r="W56" s="23" t="str">
        <f>VLOOKUP(A56,[1]TDSheet!$A:$Y,25,0)</f>
        <v>Вывести</v>
      </c>
      <c r="X56" s="2">
        <f t="shared" si="9"/>
        <v>0</v>
      </c>
    </row>
    <row r="57" spans="1:24" ht="21.95" customHeight="1" outlineLevel="2" x14ac:dyDescent="0.2">
      <c r="A57" s="7" t="s">
        <v>77</v>
      </c>
      <c r="B57" s="7" t="s">
        <v>21</v>
      </c>
      <c r="C57" s="21" t="str">
        <f>VLOOKUP(A57,[1]TDSheet!$A:$C,3,0)</f>
        <v>Нояб</v>
      </c>
      <c r="D57" s="8">
        <v>450</v>
      </c>
      <c r="E57" s="8"/>
      <c r="F57" s="8">
        <v>396</v>
      </c>
      <c r="G57" s="8">
        <v>1</v>
      </c>
      <c r="H57" s="18">
        <f>VLOOKUP(A57,[1]TDSheet!$A:$H,8,0)</f>
        <v>0.4</v>
      </c>
      <c r="I57" s="2">
        <f>VLOOKUP(A57,[1]TDSheet!$A:$I,9,0)</f>
        <v>45</v>
      </c>
      <c r="J57" s="2">
        <f>VLOOKUP(A57,[2]Луганск!$A:$B,2,0)</f>
        <v>424</v>
      </c>
      <c r="K57" s="2">
        <f t="shared" si="4"/>
        <v>-28</v>
      </c>
      <c r="M57" s="2">
        <f>VLOOKUP(A57,[1]TDSheet!$A:$P,16,0)</f>
        <v>300</v>
      </c>
      <c r="N57" s="2">
        <f t="shared" si="5"/>
        <v>79.2</v>
      </c>
      <c r="O57" s="19">
        <f>12*N57-M57-G57</f>
        <v>649.40000000000009</v>
      </c>
      <c r="P57" s="19"/>
      <c r="R57" s="2">
        <f t="shared" si="7"/>
        <v>12</v>
      </c>
      <c r="S57" s="2">
        <f t="shared" si="8"/>
        <v>3.8005050505050502</v>
      </c>
      <c r="T57" s="2">
        <f>VLOOKUP(A57,[1]TDSheet!$A:$W,23,0)</f>
        <v>4.4000000000000004</v>
      </c>
      <c r="U57" s="2">
        <f>VLOOKUP(A57,[1]TDSheet!$A:$X,24,0)</f>
        <v>44</v>
      </c>
      <c r="V57" s="2">
        <f>VLOOKUP(A57,[1]TDSheet!$A:$N,14,0)</f>
        <v>7.4</v>
      </c>
      <c r="W57" s="22" t="str">
        <f>VLOOKUP(A57,[1]TDSheet!$A:$Y,25,0)</f>
        <v>акция/вывод</v>
      </c>
      <c r="X57" s="2">
        <f t="shared" si="9"/>
        <v>259.76000000000005</v>
      </c>
    </row>
    <row r="58" spans="1:24" ht="21.95" customHeight="1" outlineLevel="2" x14ac:dyDescent="0.2">
      <c r="A58" s="7" t="s">
        <v>78</v>
      </c>
      <c r="B58" s="7" t="s">
        <v>21</v>
      </c>
      <c r="C58" s="7"/>
      <c r="D58" s="8">
        <v>216</v>
      </c>
      <c r="E58" s="8">
        <v>1</v>
      </c>
      <c r="F58" s="8">
        <v>182</v>
      </c>
      <c r="G58" s="8"/>
      <c r="H58" s="18">
        <f>VLOOKUP(A58,[1]TDSheet!$A:$H,8,0)</f>
        <v>0.35</v>
      </c>
      <c r="I58" s="2">
        <f>VLOOKUP(A58,[1]TDSheet!$A:$I,9,0)</f>
        <v>40</v>
      </c>
      <c r="J58" s="2">
        <f>VLOOKUP(A58,[2]Луганск!$A:$B,2,0)</f>
        <v>207</v>
      </c>
      <c r="K58" s="2">
        <f t="shared" si="4"/>
        <v>-25</v>
      </c>
      <c r="M58" s="2">
        <f>VLOOKUP(A58,[1]TDSheet!$A:$P,16,0)</f>
        <v>315</v>
      </c>
      <c r="N58" s="2">
        <f t="shared" si="5"/>
        <v>36.4</v>
      </c>
      <c r="O58" s="19">
        <f t="shared" ref="O58" si="13">13*N58-M58-G58</f>
        <v>158.19999999999999</v>
      </c>
      <c r="P58" s="19"/>
      <c r="R58" s="2">
        <f t="shared" si="7"/>
        <v>13</v>
      </c>
      <c r="S58" s="2">
        <f t="shared" si="8"/>
        <v>8.6538461538461533</v>
      </c>
      <c r="T58" s="2">
        <f>VLOOKUP(A58,[1]TDSheet!$A:$W,23,0)</f>
        <v>39.1038</v>
      </c>
      <c r="U58" s="2">
        <f>VLOOKUP(A58,[1]TDSheet!$A:$X,24,0)</f>
        <v>35.200000000000003</v>
      </c>
      <c r="V58" s="2">
        <f>VLOOKUP(A58,[1]TDSheet!$A:$N,14,0)</f>
        <v>49.2</v>
      </c>
      <c r="X58" s="2">
        <f t="shared" si="9"/>
        <v>55.36999999999999</v>
      </c>
    </row>
    <row r="59" spans="1:24" ht="21.95" customHeight="1" outlineLevel="2" x14ac:dyDescent="0.2">
      <c r="A59" s="7" t="s">
        <v>26</v>
      </c>
      <c r="B59" s="7" t="s">
        <v>21</v>
      </c>
      <c r="C59" s="7"/>
      <c r="D59" s="8">
        <v>80.234999999999999</v>
      </c>
      <c r="E59" s="8">
        <v>2.7650000000000001</v>
      </c>
      <c r="F59" s="8">
        <v>78</v>
      </c>
      <c r="G59" s="8"/>
      <c r="H59" s="18">
        <f>VLOOKUP(A59,[1]TDSheet!$A:$H,8,0)</f>
        <v>0.4</v>
      </c>
      <c r="I59" s="2">
        <f>VLOOKUP(A59,[1]TDSheet!$A:$I,9,0)</f>
        <v>50</v>
      </c>
      <c r="J59" s="2">
        <f>VLOOKUP(A59,[2]Луганск!$A:$B,2,0)</f>
        <v>89</v>
      </c>
      <c r="K59" s="2">
        <f t="shared" si="4"/>
        <v>-11</v>
      </c>
      <c r="M59" s="2">
        <f>VLOOKUP(A59,[1]TDSheet!$A:$P,16,0)</f>
        <v>350</v>
      </c>
      <c r="N59" s="2">
        <f t="shared" si="5"/>
        <v>15.6</v>
      </c>
      <c r="O59" s="19"/>
      <c r="P59" s="19"/>
      <c r="R59" s="2">
        <f t="shared" si="7"/>
        <v>22.435897435897438</v>
      </c>
      <c r="S59" s="2">
        <f t="shared" si="8"/>
        <v>22.435897435897438</v>
      </c>
      <c r="T59" s="2">
        <f>VLOOKUP(A59,[1]TDSheet!$A:$W,23,0)</f>
        <v>3</v>
      </c>
      <c r="U59" s="2">
        <f>VLOOKUP(A59,[1]TDSheet!$A:$X,24,0)</f>
        <v>2.876999999999998</v>
      </c>
      <c r="V59" s="2">
        <f>VLOOKUP(A59,[1]TDSheet!$A:$N,14,0)</f>
        <v>23.276</v>
      </c>
      <c r="X59" s="2">
        <f t="shared" si="9"/>
        <v>0</v>
      </c>
    </row>
    <row r="60" spans="1:24" ht="11.1" customHeight="1" outlineLevel="2" x14ac:dyDescent="0.2">
      <c r="A60" s="7" t="s">
        <v>27</v>
      </c>
      <c r="B60" s="7" t="s">
        <v>21</v>
      </c>
      <c r="C60" s="7"/>
      <c r="D60" s="8">
        <v>26</v>
      </c>
      <c r="E60" s="8"/>
      <c r="F60" s="8">
        <v>1</v>
      </c>
      <c r="G60" s="8">
        <v>20</v>
      </c>
      <c r="H60" s="18">
        <f>VLOOKUP(A60,[1]TDSheet!$A:$H,8,0)</f>
        <v>0</v>
      </c>
      <c r="I60" s="2">
        <f>VLOOKUP(A60,[1]TDSheet!$A:$I,9,0)</f>
        <v>40</v>
      </c>
      <c r="J60" s="2">
        <f>VLOOKUP(A60,[2]Луганск!$A:$B,2,0)</f>
        <v>5</v>
      </c>
      <c r="K60" s="2">
        <f t="shared" si="4"/>
        <v>-4</v>
      </c>
      <c r="M60" s="2">
        <f>VLOOKUP(A60,[1]TDSheet!$A:$P,16,0)</f>
        <v>0</v>
      </c>
      <c r="N60" s="2">
        <f t="shared" si="5"/>
        <v>0.2</v>
      </c>
      <c r="O60" s="19"/>
      <c r="P60" s="19"/>
      <c r="R60" s="2">
        <f t="shared" si="7"/>
        <v>100</v>
      </c>
      <c r="S60" s="2">
        <f t="shared" si="8"/>
        <v>100</v>
      </c>
      <c r="T60" s="2">
        <f>VLOOKUP(A60,[1]TDSheet!$A:$W,23,0)</f>
        <v>1.8699999999999999</v>
      </c>
      <c r="U60" s="2">
        <f>VLOOKUP(A60,[1]TDSheet!$A:$X,24,0)</f>
        <v>1.2</v>
      </c>
      <c r="V60" s="2">
        <f>VLOOKUP(A60,[1]TDSheet!$A:$N,14,0)</f>
        <v>1.4</v>
      </c>
      <c r="W60" s="23" t="str">
        <f>VLOOKUP(A60,[1]TDSheet!$A:$Y,25,0)</f>
        <v>Вывести</v>
      </c>
      <c r="X60" s="2">
        <f t="shared" si="9"/>
        <v>0</v>
      </c>
    </row>
    <row r="61" spans="1:24" ht="11.1" customHeight="1" outlineLevel="2" x14ac:dyDescent="0.2">
      <c r="A61" s="7" t="s">
        <v>79</v>
      </c>
      <c r="B61" s="7" t="s">
        <v>21</v>
      </c>
      <c r="C61" s="21" t="str">
        <f>VLOOKUP(A61,[1]TDSheet!$A:$C,3,0)</f>
        <v>Нояб</v>
      </c>
      <c r="D61" s="8">
        <v>166</v>
      </c>
      <c r="E61" s="8">
        <v>21</v>
      </c>
      <c r="F61" s="8">
        <v>152</v>
      </c>
      <c r="G61" s="8">
        <v>-6</v>
      </c>
      <c r="H61" s="18">
        <f>VLOOKUP(A61,[1]TDSheet!$A:$H,8,0)</f>
        <v>0.4</v>
      </c>
      <c r="I61" s="2">
        <f>VLOOKUP(A61,[1]TDSheet!$A:$I,9,0)</f>
        <v>40</v>
      </c>
      <c r="J61" s="2">
        <f>VLOOKUP(A61,[2]Луганск!$A:$B,2,0)</f>
        <v>177</v>
      </c>
      <c r="K61" s="2">
        <f t="shared" si="4"/>
        <v>-25</v>
      </c>
      <c r="M61" s="2">
        <f>VLOOKUP(A61,[1]TDSheet!$A:$P,16,0)</f>
        <v>205</v>
      </c>
      <c r="N61" s="2">
        <f t="shared" si="5"/>
        <v>30.4</v>
      </c>
      <c r="O61" s="19">
        <f t="shared" ref="O61" si="14">13*N61-M61-G61</f>
        <v>196.2</v>
      </c>
      <c r="P61" s="19"/>
      <c r="R61" s="2">
        <f t="shared" si="7"/>
        <v>13</v>
      </c>
      <c r="S61" s="2">
        <f t="shared" si="8"/>
        <v>6.5460526315789478</v>
      </c>
      <c r="T61" s="2">
        <f>VLOOKUP(A61,[1]TDSheet!$A:$W,23,0)</f>
        <v>1.6</v>
      </c>
      <c r="U61" s="2">
        <f>VLOOKUP(A61,[1]TDSheet!$A:$X,24,0)</f>
        <v>21.2</v>
      </c>
      <c r="V61" s="2">
        <f>VLOOKUP(A61,[1]TDSheet!$A:$N,14,0)</f>
        <v>27</v>
      </c>
      <c r="W61" s="22" t="str">
        <f>VLOOKUP(A61,[1]TDSheet!$A:$Y,25,0)</f>
        <v>акция/вывод</v>
      </c>
      <c r="X61" s="2">
        <f t="shared" si="9"/>
        <v>78.48</v>
      </c>
    </row>
    <row r="62" spans="1:24" ht="21.95" customHeight="1" outlineLevel="2" x14ac:dyDescent="0.2">
      <c r="A62" s="7" t="s">
        <v>60</v>
      </c>
      <c r="B62" s="7" t="s">
        <v>9</v>
      </c>
      <c r="C62" s="7"/>
      <c r="D62" s="8">
        <v>22.728999999999999</v>
      </c>
      <c r="E62" s="8"/>
      <c r="F62" s="8">
        <v>12.086</v>
      </c>
      <c r="G62" s="8"/>
      <c r="H62" s="18">
        <f>VLOOKUP(A62,[1]TDSheet!$A:$H,8,0)</f>
        <v>1</v>
      </c>
      <c r="I62" s="2">
        <f>VLOOKUP(A62,[1]TDSheet!$A:$I,9,0)</f>
        <v>40</v>
      </c>
      <c r="J62" s="2">
        <f>VLOOKUP(A62,[2]Луганск!$A:$B,2,0)</f>
        <v>27.4</v>
      </c>
      <c r="K62" s="2">
        <f t="shared" si="4"/>
        <v>-15.313999999999998</v>
      </c>
      <c r="M62" s="2">
        <f>VLOOKUP(A62,[1]TDSheet!$A:$P,16,0)</f>
        <v>155</v>
      </c>
      <c r="N62" s="2">
        <f t="shared" si="5"/>
        <v>2.4172000000000002</v>
      </c>
      <c r="O62" s="19"/>
      <c r="P62" s="19"/>
      <c r="R62" s="2">
        <f t="shared" si="7"/>
        <v>64.123779579678967</v>
      </c>
      <c r="S62" s="2">
        <f t="shared" si="8"/>
        <v>64.123779579678967</v>
      </c>
      <c r="T62" s="2">
        <f>VLOOKUP(A62,[1]TDSheet!$A:$W,23,0)</f>
        <v>16.633199999999999</v>
      </c>
      <c r="U62" s="2">
        <f>VLOOKUP(A62,[1]TDSheet!$A:$X,24,0)</f>
        <v>0</v>
      </c>
      <c r="V62" s="2">
        <f>VLOOKUP(A62,[1]TDSheet!$A:$N,14,0)</f>
        <v>19.1816</v>
      </c>
      <c r="X62" s="2">
        <f t="shared" si="9"/>
        <v>0</v>
      </c>
    </row>
    <row r="63" spans="1:24" ht="11.1" customHeight="1" outlineLevel="2" x14ac:dyDescent="0.2">
      <c r="A63" s="7" t="s">
        <v>80</v>
      </c>
      <c r="B63" s="7" t="s">
        <v>21</v>
      </c>
      <c r="C63" s="7"/>
      <c r="D63" s="8">
        <v>26</v>
      </c>
      <c r="E63" s="8"/>
      <c r="F63" s="8">
        <v>2</v>
      </c>
      <c r="G63" s="8">
        <v>24</v>
      </c>
      <c r="H63" s="18">
        <f>VLOOKUP(A63,[1]TDSheet!$A:$H,8,0)</f>
        <v>0</v>
      </c>
      <c r="I63" s="2">
        <f>VLOOKUP(A63,[1]TDSheet!$A:$I,9,0)</f>
        <v>35</v>
      </c>
      <c r="J63" s="2">
        <f>VLOOKUP(A63,[2]Луганск!$A:$B,2,0)</f>
        <v>22</v>
      </c>
      <c r="K63" s="2">
        <f t="shared" si="4"/>
        <v>-20</v>
      </c>
      <c r="M63" s="2">
        <f>VLOOKUP(A63,[1]TDSheet!$A:$P,16,0)</f>
        <v>0</v>
      </c>
      <c r="N63" s="2">
        <f t="shared" si="5"/>
        <v>0.4</v>
      </c>
      <c r="O63" s="19"/>
      <c r="P63" s="19"/>
      <c r="R63" s="2">
        <f t="shared" si="7"/>
        <v>60</v>
      </c>
      <c r="S63" s="2">
        <f t="shared" si="8"/>
        <v>60</v>
      </c>
      <c r="T63" s="2">
        <f>VLOOKUP(A63,[1]TDSheet!$A:$W,23,0)</f>
        <v>4.2</v>
      </c>
      <c r="U63" s="2">
        <f>VLOOKUP(A63,[1]TDSheet!$A:$X,24,0)</f>
        <v>3.4</v>
      </c>
      <c r="V63" s="2">
        <f>VLOOKUP(A63,[1]TDSheet!$A:$N,14,0)</f>
        <v>3.8</v>
      </c>
      <c r="W63" s="23" t="str">
        <f>VLOOKUP(A63,[1]TDSheet!$A:$Y,25,0)</f>
        <v>Вывести</v>
      </c>
      <c r="X63" s="2">
        <f t="shared" si="9"/>
        <v>0</v>
      </c>
    </row>
    <row r="64" spans="1:24" ht="11.1" customHeight="1" outlineLevel="2" x14ac:dyDescent="0.2">
      <c r="A64" s="7" t="s">
        <v>81</v>
      </c>
      <c r="B64" s="7" t="s">
        <v>21</v>
      </c>
      <c r="C64" s="7"/>
      <c r="D64" s="8">
        <v>129</v>
      </c>
      <c r="E64" s="8"/>
      <c r="F64" s="8">
        <v>73</v>
      </c>
      <c r="G64" s="8"/>
      <c r="H64" s="18">
        <f>VLOOKUP(A64,[1]TDSheet!$A:$H,8,0)</f>
        <v>0.28000000000000003</v>
      </c>
      <c r="I64" s="2">
        <f>VLOOKUP(A64,[1]TDSheet!$A:$I,9,0)</f>
        <v>45</v>
      </c>
      <c r="J64" s="2">
        <f>VLOOKUP(A64,[2]Луганск!$A:$B,2,0)</f>
        <v>100</v>
      </c>
      <c r="K64" s="2">
        <f t="shared" si="4"/>
        <v>-27</v>
      </c>
      <c r="M64" s="2">
        <f>VLOOKUP(A64,[1]TDSheet!$A:$P,16,0)</f>
        <v>250</v>
      </c>
      <c r="N64" s="2">
        <f t="shared" si="5"/>
        <v>14.6</v>
      </c>
      <c r="O64" s="19"/>
      <c r="P64" s="19"/>
      <c r="R64" s="2">
        <f t="shared" si="7"/>
        <v>17.123287671232877</v>
      </c>
      <c r="S64" s="2">
        <f t="shared" si="8"/>
        <v>17.123287671232877</v>
      </c>
      <c r="T64" s="2">
        <f>VLOOKUP(A64,[1]TDSheet!$A:$W,23,0)</f>
        <v>23.8</v>
      </c>
      <c r="U64" s="2">
        <f>VLOOKUP(A64,[1]TDSheet!$A:$X,24,0)</f>
        <v>19.399999999999999</v>
      </c>
      <c r="V64" s="2">
        <f>VLOOKUP(A64,[1]TDSheet!$A:$N,14,0)</f>
        <v>33.4</v>
      </c>
      <c r="X64" s="2">
        <f t="shared" si="9"/>
        <v>0</v>
      </c>
    </row>
    <row r="65" spans="1:24" ht="11.1" customHeight="1" outlineLevel="2" x14ac:dyDescent="0.2">
      <c r="A65" s="7" t="s">
        <v>16</v>
      </c>
      <c r="B65" s="7" t="s">
        <v>9</v>
      </c>
      <c r="C65" s="7"/>
      <c r="D65" s="8">
        <v>241.084</v>
      </c>
      <c r="E65" s="8"/>
      <c r="F65" s="8">
        <v>221.42</v>
      </c>
      <c r="G65" s="8">
        <v>4.0780000000000003</v>
      </c>
      <c r="H65" s="18">
        <f>VLOOKUP(A65,[1]TDSheet!$A:$H,8,0)</f>
        <v>1</v>
      </c>
      <c r="I65" s="2">
        <f>VLOOKUP(A65,[1]TDSheet!$A:$I,9,0)</f>
        <v>30</v>
      </c>
      <c r="J65" s="2">
        <f>VLOOKUP(A65,[2]Луганск!$A:$B,2,0)</f>
        <v>210.15600000000001</v>
      </c>
      <c r="K65" s="2">
        <f t="shared" si="4"/>
        <v>11.263999999999982</v>
      </c>
      <c r="M65" s="2">
        <f>VLOOKUP(A65,[1]TDSheet!$A:$P,16,0)</f>
        <v>150</v>
      </c>
      <c r="N65" s="2">
        <f t="shared" si="5"/>
        <v>44.283999999999999</v>
      </c>
      <c r="O65" s="19">
        <f>12*N65-M65-G65</f>
        <v>377.33000000000004</v>
      </c>
      <c r="P65" s="19"/>
      <c r="R65" s="2">
        <f t="shared" si="7"/>
        <v>12</v>
      </c>
      <c r="S65" s="2">
        <f t="shared" si="8"/>
        <v>3.4793153283352907</v>
      </c>
      <c r="T65" s="2">
        <f>VLOOKUP(A65,[1]TDSheet!$A:$W,23,0)</f>
        <v>9.7999999999999989</v>
      </c>
      <c r="U65" s="2">
        <f>VLOOKUP(A65,[1]TDSheet!$A:$X,24,0)</f>
        <v>35.171399999999998</v>
      </c>
      <c r="V65" s="2">
        <f>VLOOKUP(A65,[1]TDSheet!$A:$N,14,0)</f>
        <v>24.9374</v>
      </c>
      <c r="X65" s="2">
        <f t="shared" si="9"/>
        <v>377.33000000000004</v>
      </c>
    </row>
    <row r="66" spans="1:24" ht="11.1" customHeight="1" outlineLevel="2" x14ac:dyDescent="0.2">
      <c r="A66" s="7" t="s">
        <v>82</v>
      </c>
      <c r="B66" s="7" t="s">
        <v>21</v>
      </c>
      <c r="C66" s="7"/>
      <c r="D66" s="8">
        <v>120</v>
      </c>
      <c r="E66" s="8">
        <v>11</v>
      </c>
      <c r="F66" s="8">
        <v>81</v>
      </c>
      <c r="G66" s="8"/>
      <c r="H66" s="18">
        <f>VLOOKUP(A66,[1]TDSheet!$A:$H,8,0)</f>
        <v>0.28000000000000003</v>
      </c>
      <c r="I66" s="2">
        <f>VLOOKUP(A66,[1]TDSheet!$A:$I,9,0)</f>
        <v>45</v>
      </c>
      <c r="J66" s="2">
        <f>VLOOKUP(A66,[2]Луганск!$A:$B,2,0)</f>
        <v>93</v>
      </c>
      <c r="K66" s="2">
        <f t="shared" si="4"/>
        <v>-12</v>
      </c>
      <c r="M66" s="2">
        <f>VLOOKUP(A66,[1]TDSheet!$A:$P,16,0)</f>
        <v>230</v>
      </c>
      <c r="N66" s="2">
        <f t="shared" si="5"/>
        <v>16.2</v>
      </c>
      <c r="O66" s="19"/>
      <c r="P66" s="19"/>
      <c r="R66" s="2">
        <f t="shared" si="7"/>
        <v>14.197530864197532</v>
      </c>
      <c r="S66" s="2">
        <f t="shared" si="8"/>
        <v>14.197530864197532</v>
      </c>
      <c r="T66" s="2">
        <f>VLOOKUP(A66,[1]TDSheet!$A:$W,23,0)</f>
        <v>31.6</v>
      </c>
      <c r="U66" s="2">
        <f>VLOOKUP(A66,[1]TDSheet!$A:$X,24,0)</f>
        <v>16.600000000000001</v>
      </c>
      <c r="V66" s="2">
        <f>VLOOKUP(A66,[1]TDSheet!$A:$N,14,0)</f>
        <v>30</v>
      </c>
      <c r="X66" s="2">
        <f t="shared" si="9"/>
        <v>0</v>
      </c>
    </row>
    <row r="67" spans="1:24" ht="11.1" customHeight="1" outlineLevel="2" x14ac:dyDescent="0.2">
      <c r="A67" s="7" t="s">
        <v>28</v>
      </c>
      <c r="B67" s="7" t="s">
        <v>21</v>
      </c>
      <c r="C67" s="7"/>
      <c r="D67" s="8">
        <v>15</v>
      </c>
      <c r="E67" s="8"/>
      <c r="F67" s="8"/>
      <c r="G67" s="8">
        <v>1</v>
      </c>
      <c r="H67" s="18">
        <f>VLOOKUP(A67,[1]TDSheet!$A:$H,8,0)</f>
        <v>0.45</v>
      </c>
      <c r="I67" s="2">
        <f>VLOOKUP(A67,[1]TDSheet!$A:$I,9,0)</f>
        <v>50</v>
      </c>
      <c r="J67" s="2">
        <f>VLOOKUP(A67,[2]Луганск!$A:$B,2,0)</f>
        <v>13</v>
      </c>
      <c r="K67" s="2">
        <f t="shared" si="4"/>
        <v>-13</v>
      </c>
      <c r="M67" s="2">
        <f>VLOOKUP(A67,[1]TDSheet!$A:$P,16,0)</f>
        <v>280</v>
      </c>
      <c r="N67" s="2">
        <f t="shared" si="5"/>
        <v>0</v>
      </c>
      <c r="O67" s="19"/>
      <c r="P67" s="19"/>
      <c r="R67" s="2" t="e">
        <f t="shared" si="7"/>
        <v>#DIV/0!</v>
      </c>
      <c r="S67" s="2" t="e">
        <f t="shared" si="8"/>
        <v>#DIV/0!</v>
      </c>
      <c r="T67" s="2">
        <f>VLOOKUP(A67,[1]TDSheet!$A:$W,23,0)</f>
        <v>2.4</v>
      </c>
      <c r="U67" s="2">
        <f>VLOOKUP(A67,[1]TDSheet!$A:$X,24,0)</f>
        <v>3.4</v>
      </c>
      <c r="V67" s="2">
        <f>VLOOKUP(A67,[1]TDSheet!$A:$N,14,0)</f>
        <v>17.8</v>
      </c>
      <c r="X67" s="2">
        <f t="shared" si="9"/>
        <v>0</v>
      </c>
    </row>
    <row r="68" spans="1:24" ht="21.95" customHeight="1" outlineLevel="2" x14ac:dyDescent="0.2">
      <c r="A68" s="7" t="s">
        <v>17</v>
      </c>
      <c r="B68" s="7" t="s">
        <v>9</v>
      </c>
      <c r="C68" s="21" t="str">
        <f>VLOOKUP(A68,[1]TDSheet!$A:$C,3,0)</f>
        <v>Нояб</v>
      </c>
      <c r="D68" s="8">
        <v>458.59199999999998</v>
      </c>
      <c r="E68" s="8">
        <v>0.247</v>
      </c>
      <c r="F68" s="8">
        <v>427.54599999999999</v>
      </c>
      <c r="G68" s="8">
        <v>2.7290000000000001</v>
      </c>
      <c r="H68" s="18">
        <f>VLOOKUP(A68,[1]TDSheet!$A:$H,8,0)</f>
        <v>1</v>
      </c>
      <c r="I68" s="2">
        <f>VLOOKUP(A68,[1]TDSheet!$A:$I,9,0)</f>
        <v>50</v>
      </c>
      <c r="J68" s="2">
        <f>VLOOKUP(A68,[2]Луганск!$A:$B,2,0)</f>
        <v>447.3</v>
      </c>
      <c r="K68" s="2">
        <f t="shared" si="4"/>
        <v>-19.754000000000019</v>
      </c>
      <c r="M68" s="2">
        <f>VLOOKUP(A68,[1]TDSheet!$A:$P,16,0)</f>
        <v>250</v>
      </c>
      <c r="N68" s="2">
        <f t="shared" si="5"/>
        <v>85.509199999999993</v>
      </c>
      <c r="O68" s="19">
        <f>11*N68-M68-G68</f>
        <v>687.87219999999991</v>
      </c>
      <c r="P68" s="19"/>
      <c r="R68" s="2">
        <f t="shared" si="7"/>
        <v>11</v>
      </c>
      <c r="S68" s="2">
        <f t="shared" si="8"/>
        <v>2.9555767098744936</v>
      </c>
      <c r="T68" s="2">
        <f>VLOOKUP(A68,[1]TDSheet!$A:$W,23,0)</f>
        <v>0</v>
      </c>
      <c r="U68" s="2">
        <f>VLOOKUP(A68,[1]TDSheet!$A:$X,24,0)</f>
        <v>60.322000000000003</v>
      </c>
      <c r="V68" s="2">
        <f>VLOOKUP(A68,[1]TDSheet!$A:$N,14,0)</f>
        <v>5.7127999999999997</v>
      </c>
      <c r="W68" s="22" t="str">
        <f>VLOOKUP(A68,[1]TDSheet!$A:$Y,25,0)</f>
        <v>акция/вывод</v>
      </c>
      <c r="X68" s="2">
        <f t="shared" si="9"/>
        <v>687.87219999999991</v>
      </c>
    </row>
    <row r="69" spans="1:24" ht="11.1" customHeight="1" outlineLevel="2" x14ac:dyDescent="0.2">
      <c r="A69" s="7" t="s">
        <v>18</v>
      </c>
      <c r="B69" s="7" t="s">
        <v>9</v>
      </c>
      <c r="C69" s="21" t="str">
        <f>VLOOKUP(A69,[1]TDSheet!$A:$C,3,0)</f>
        <v>Нояб</v>
      </c>
      <c r="D69" s="8">
        <v>21.611999999999998</v>
      </c>
      <c r="E69" s="8">
        <v>1.2E-2</v>
      </c>
      <c r="F69" s="8">
        <v>20.268000000000001</v>
      </c>
      <c r="G69" s="8"/>
      <c r="H69" s="18">
        <f>VLOOKUP(A69,[1]TDSheet!$A:$H,8,0)</f>
        <v>1</v>
      </c>
      <c r="I69" s="2">
        <f>VLOOKUP(A69,[1]TDSheet!$A:$I,9,0)</f>
        <v>50</v>
      </c>
      <c r="J69" s="2">
        <f>VLOOKUP(A69,[2]Луганск!$A:$B,2,0)</f>
        <v>52.8</v>
      </c>
      <c r="K69" s="2">
        <f t="shared" si="4"/>
        <v>-32.531999999999996</v>
      </c>
      <c r="M69" s="2">
        <f>VLOOKUP(A69,[1]TDSheet!$A:$P,16,0)</f>
        <v>0</v>
      </c>
      <c r="N69" s="2">
        <f t="shared" si="5"/>
        <v>4.0536000000000003</v>
      </c>
      <c r="O69" s="19">
        <f>8*N69-M69-G69</f>
        <v>32.428800000000003</v>
      </c>
      <c r="P69" s="19"/>
      <c r="R69" s="2">
        <f t="shared" si="7"/>
        <v>8</v>
      </c>
      <c r="S69" s="2">
        <f t="shared" si="8"/>
        <v>0</v>
      </c>
      <c r="T69" s="2">
        <f>VLOOKUP(A69,[1]TDSheet!$A:$W,23,0)</f>
        <v>1.0384</v>
      </c>
      <c r="U69" s="2">
        <f>VLOOKUP(A69,[1]TDSheet!$A:$X,24,0)</f>
        <v>0.53879999999999995</v>
      </c>
      <c r="V69" s="2">
        <f>VLOOKUP(A69,[1]TDSheet!$A:$N,14,0)</f>
        <v>0.2712</v>
      </c>
      <c r="W69" s="22" t="str">
        <f>VLOOKUP(A69,[1]TDSheet!$A:$Y,25,0)</f>
        <v>акция/вывод</v>
      </c>
      <c r="X69" s="2">
        <f t="shared" si="9"/>
        <v>32.428800000000003</v>
      </c>
    </row>
    <row r="70" spans="1:24" ht="11.1" customHeight="1" outlineLevel="2" x14ac:dyDescent="0.2">
      <c r="A70" s="7" t="s">
        <v>83</v>
      </c>
      <c r="B70" s="7" t="s">
        <v>21</v>
      </c>
      <c r="C70" s="21" t="str">
        <f>VLOOKUP(A70,[1]TDSheet!$A:$C,3,0)</f>
        <v>Нояб</v>
      </c>
      <c r="D70" s="8">
        <v>441</v>
      </c>
      <c r="E70" s="8">
        <v>9</v>
      </c>
      <c r="F70" s="8">
        <v>384</v>
      </c>
      <c r="G70" s="8">
        <v>-1</v>
      </c>
      <c r="H70" s="18">
        <f>VLOOKUP(A70,[1]TDSheet!$A:$H,8,0)</f>
        <v>0.4</v>
      </c>
      <c r="I70" s="2">
        <f>VLOOKUP(A70,[1]TDSheet!$A:$I,9,0)</f>
        <v>40</v>
      </c>
      <c r="J70" s="2">
        <f>VLOOKUP(A70,[2]Луганск!$A:$B,2,0)</f>
        <v>461</v>
      </c>
      <c r="K70" s="2">
        <f t="shared" si="4"/>
        <v>-77</v>
      </c>
      <c r="M70" s="2">
        <f>VLOOKUP(A70,[1]TDSheet!$A:$P,16,0)</f>
        <v>0</v>
      </c>
      <c r="N70" s="2">
        <f t="shared" si="5"/>
        <v>76.8</v>
      </c>
      <c r="O70" s="19">
        <f t="shared" ref="O70:O71" si="15">8*N70-M70-G70</f>
        <v>615.4</v>
      </c>
      <c r="P70" s="19"/>
      <c r="R70" s="2">
        <f t="shared" si="7"/>
        <v>8</v>
      </c>
      <c r="S70" s="2">
        <f t="shared" si="8"/>
        <v>-1.3020833333333334E-2</v>
      </c>
      <c r="T70" s="2">
        <f>VLOOKUP(A70,[1]TDSheet!$A:$W,23,0)</f>
        <v>3.6</v>
      </c>
      <c r="U70" s="2">
        <f>VLOOKUP(A70,[1]TDSheet!$A:$X,24,0)</f>
        <v>60.4</v>
      </c>
      <c r="V70" s="2">
        <f>VLOOKUP(A70,[1]TDSheet!$A:$N,14,0)</f>
        <v>16.399999999999999</v>
      </c>
      <c r="W70" s="22" t="str">
        <f>VLOOKUP(A70,[1]TDSheet!$A:$Y,25,0)</f>
        <v>акция/вывод</v>
      </c>
      <c r="X70" s="2">
        <f t="shared" si="9"/>
        <v>246.16</v>
      </c>
    </row>
    <row r="71" spans="1:24" ht="11.1" customHeight="1" outlineLevel="2" x14ac:dyDescent="0.2">
      <c r="A71" s="7" t="s">
        <v>84</v>
      </c>
      <c r="B71" s="7" t="s">
        <v>21</v>
      </c>
      <c r="C71" s="21" t="str">
        <f>VLOOKUP(A71,[1]TDSheet!$A:$C,3,0)</f>
        <v>Нояб</v>
      </c>
      <c r="D71" s="8">
        <v>353</v>
      </c>
      <c r="E71" s="8">
        <v>50</v>
      </c>
      <c r="F71" s="8">
        <v>341</v>
      </c>
      <c r="G71" s="8">
        <v>2</v>
      </c>
      <c r="H71" s="18">
        <f>VLOOKUP(A71,[1]TDSheet!$A:$H,8,0)</f>
        <v>0.4</v>
      </c>
      <c r="I71" s="2">
        <f>VLOOKUP(A71,[1]TDSheet!$A:$I,9,0)</f>
        <v>40</v>
      </c>
      <c r="J71" s="2">
        <f>VLOOKUP(A71,[2]Луганск!$A:$B,2,0)</f>
        <v>353</v>
      </c>
      <c r="K71" s="2">
        <f t="shared" ref="K71:K94" si="16">F71-J71</f>
        <v>-12</v>
      </c>
      <c r="M71" s="2">
        <f>VLOOKUP(A71,[1]TDSheet!$A:$P,16,0)</f>
        <v>0</v>
      </c>
      <c r="N71" s="2">
        <f t="shared" ref="N71:N94" si="17">F71/5</f>
        <v>68.2</v>
      </c>
      <c r="O71" s="19">
        <f t="shared" si="15"/>
        <v>543.6</v>
      </c>
      <c r="P71" s="19"/>
      <c r="R71" s="2">
        <f t="shared" ref="R71:R94" si="18">(G71+M71+O71)/N71</f>
        <v>8</v>
      </c>
      <c r="S71" s="2">
        <f t="shared" ref="S71:S94" si="19">(G71+M71)/N71</f>
        <v>2.9325513196480937E-2</v>
      </c>
      <c r="T71" s="2">
        <f>VLOOKUP(A71,[1]TDSheet!$A:$W,23,0)</f>
        <v>8.1999999999999993</v>
      </c>
      <c r="U71" s="2">
        <f>VLOOKUP(A71,[1]TDSheet!$A:$X,24,0)</f>
        <v>52</v>
      </c>
      <c r="V71" s="2">
        <f>VLOOKUP(A71,[1]TDSheet!$A:$N,14,0)</f>
        <v>17.399999999999999</v>
      </c>
      <c r="W71" s="22" t="str">
        <f>VLOOKUP(A71,[1]TDSheet!$A:$Y,25,0)</f>
        <v>акция/вывод</v>
      </c>
      <c r="X71" s="2">
        <f t="shared" ref="X71:X94" si="20">O71*H71</f>
        <v>217.44000000000003</v>
      </c>
    </row>
    <row r="72" spans="1:24" ht="11.1" customHeight="1" outlineLevel="2" x14ac:dyDescent="0.2">
      <c r="A72" s="7" t="s">
        <v>85</v>
      </c>
      <c r="B72" s="7" t="s">
        <v>21</v>
      </c>
      <c r="C72" s="21" t="str">
        <f>VLOOKUP(A72,[1]TDSheet!$A:$C,3,0)</f>
        <v>Нояб</v>
      </c>
      <c r="D72" s="8">
        <v>108</v>
      </c>
      <c r="E72" s="8">
        <v>71</v>
      </c>
      <c r="F72" s="8">
        <v>151</v>
      </c>
      <c r="G72" s="8"/>
      <c r="H72" s="18">
        <f>VLOOKUP(A72,[1]TDSheet!$A:$H,8,0)</f>
        <v>0.4</v>
      </c>
      <c r="I72" s="2">
        <f>VLOOKUP(A72,[1]TDSheet!$A:$I,9,0)</f>
        <v>40</v>
      </c>
      <c r="J72" s="2">
        <f>VLOOKUP(A72,[2]Луганск!$A:$B,2,0)</f>
        <v>151</v>
      </c>
      <c r="K72" s="2">
        <f t="shared" si="16"/>
        <v>0</v>
      </c>
      <c r="M72" s="2">
        <f>VLOOKUP(A72,[1]TDSheet!$A:$P,16,0)</f>
        <v>300</v>
      </c>
      <c r="N72" s="2">
        <f t="shared" si="17"/>
        <v>30.2</v>
      </c>
      <c r="O72" s="19">
        <f t="shared" ref="O72:O83" si="21">13*N72-M72-G72</f>
        <v>92.599999999999966</v>
      </c>
      <c r="P72" s="19"/>
      <c r="R72" s="2">
        <f t="shared" si="18"/>
        <v>13</v>
      </c>
      <c r="S72" s="2">
        <f t="shared" si="19"/>
        <v>9.9337748344370862</v>
      </c>
      <c r="T72" s="2">
        <f>VLOOKUP(A72,[1]TDSheet!$A:$W,23,0)</f>
        <v>17.2</v>
      </c>
      <c r="U72" s="2">
        <f>VLOOKUP(A72,[1]TDSheet!$A:$X,24,0)</f>
        <v>2</v>
      </c>
      <c r="V72" s="2">
        <f>VLOOKUP(A72,[1]TDSheet!$A:$N,14,0)</f>
        <v>37.799999999999997</v>
      </c>
      <c r="X72" s="2">
        <f t="shared" si="20"/>
        <v>37.039999999999985</v>
      </c>
    </row>
    <row r="73" spans="1:24" ht="11.1" customHeight="1" outlineLevel="2" x14ac:dyDescent="0.2">
      <c r="A73" s="7" t="s">
        <v>86</v>
      </c>
      <c r="B73" s="7" t="s">
        <v>21</v>
      </c>
      <c r="C73" s="7"/>
      <c r="D73" s="8">
        <v>100</v>
      </c>
      <c r="E73" s="8"/>
      <c r="F73" s="8">
        <v>10</v>
      </c>
      <c r="G73" s="8"/>
      <c r="H73" s="18">
        <f>VLOOKUP(A73,[1]TDSheet!$A:$H,8,0)</f>
        <v>0.4</v>
      </c>
      <c r="I73" s="2">
        <f>VLOOKUP(A73,[1]TDSheet!$A:$I,9,0)</f>
        <v>40</v>
      </c>
      <c r="J73" s="2">
        <f>VLOOKUP(A73,[2]Луганск!$A:$B,2,0)</f>
        <v>28</v>
      </c>
      <c r="K73" s="2">
        <f t="shared" si="16"/>
        <v>-18</v>
      </c>
      <c r="M73" s="2">
        <f>VLOOKUP(A73,[1]TDSheet!$A:$P,16,0)</f>
        <v>0</v>
      </c>
      <c r="N73" s="2">
        <f t="shared" si="17"/>
        <v>2</v>
      </c>
      <c r="O73" s="19">
        <f t="shared" ref="O73:O74" si="22">8*N73-M73-G73</f>
        <v>16</v>
      </c>
      <c r="P73" s="19"/>
      <c r="R73" s="2">
        <f t="shared" si="18"/>
        <v>8</v>
      </c>
      <c r="S73" s="2">
        <f t="shared" si="19"/>
        <v>0</v>
      </c>
      <c r="T73" s="2">
        <f>VLOOKUP(A73,[1]TDSheet!$A:$W,23,0)</f>
        <v>0</v>
      </c>
      <c r="U73" s="2">
        <f>VLOOKUP(A73,[1]TDSheet!$A:$X,24,0)</f>
        <v>0</v>
      </c>
      <c r="V73" s="2">
        <f>VLOOKUP(A73,[1]TDSheet!$A:$N,14,0)</f>
        <v>6.6</v>
      </c>
      <c r="X73" s="2">
        <f t="shared" si="20"/>
        <v>6.4</v>
      </c>
    </row>
    <row r="74" spans="1:24" ht="11.1" customHeight="1" outlineLevel="2" x14ac:dyDescent="0.2">
      <c r="A74" s="7" t="s">
        <v>61</v>
      </c>
      <c r="B74" s="7" t="s">
        <v>9</v>
      </c>
      <c r="C74" s="7"/>
      <c r="D74" s="8">
        <v>206.273</v>
      </c>
      <c r="E74" s="8"/>
      <c r="F74" s="8">
        <v>199.75399999999999</v>
      </c>
      <c r="G74" s="8"/>
      <c r="H74" s="18">
        <f>VLOOKUP(A74,[1]TDSheet!$A:$H,8,0)</f>
        <v>1</v>
      </c>
      <c r="I74" s="2">
        <f>VLOOKUP(A74,[1]TDSheet!$A:$I,9,0)</f>
        <v>40</v>
      </c>
      <c r="J74" s="2">
        <f>VLOOKUP(A74,[2]Луганск!$A:$B,2,0)</f>
        <v>186.9</v>
      </c>
      <c r="K74" s="2">
        <f t="shared" si="16"/>
        <v>12.853999999999985</v>
      </c>
      <c r="M74" s="2">
        <f>VLOOKUP(A74,[1]TDSheet!$A:$P,16,0)</f>
        <v>0</v>
      </c>
      <c r="N74" s="2">
        <f t="shared" si="17"/>
        <v>39.950800000000001</v>
      </c>
      <c r="O74" s="19">
        <f t="shared" si="22"/>
        <v>319.60640000000001</v>
      </c>
      <c r="P74" s="19"/>
      <c r="R74" s="2">
        <f t="shared" si="18"/>
        <v>8</v>
      </c>
      <c r="S74" s="2">
        <f t="shared" si="19"/>
        <v>0</v>
      </c>
      <c r="T74" s="2">
        <f>VLOOKUP(A74,[1]TDSheet!$A:$W,23,0)</f>
        <v>0</v>
      </c>
      <c r="U74" s="2">
        <f>VLOOKUP(A74,[1]TDSheet!$A:$X,24,0)</f>
        <v>27.552399999999999</v>
      </c>
      <c r="V74" s="2">
        <f>VLOOKUP(A74,[1]TDSheet!$A:$N,14,0)</f>
        <v>15.418199999999999</v>
      </c>
      <c r="X74" s="2">
        <f t="shared" si="20"/>
        <v>319.60640000000001</v>
      </c>
    </row>
    <row r="75" spans="1:24" ht="21.95" customHeight="1" outlineLevel="2" x14ac:dyDescent="0.2">
      <c r="A75" s="7" t="s">
        <v>62</v>
      </c>
      <c r="B75" s="7" t="s">
        <v>9</v>
      </c>
      <c r="C75" s="7"/>
      <c r="D75" s="8">
        <v>205.72499999999999</v>
      </c>
      <c r="E75" s="8">
        <v>4.3049999999999997</v>
      </c>
      <c r="F75" s="8">
        <v>203.52099999999999</v>
      </c>
      <c r="G75" s="8">
        <v>-1.7999999999999999E-2</v>
      </c>
      <c r="H75" s="18">
        <f>VLOOKUP(A75,[1]TDSheet!$A:$H,8,0)</f>
        <v>1</v>
      </c>
      <c r="I75" s="2">
        <f>VLOOKUP(A75,[1]TDSheet!$A:$I,9,0)</f>
        <v>40</v>
      </c>
      <c r="J75" s="2">
        <f>VLOOKUP(A75,[2]Луганск!$A:$B,2,0)</f>
        <v>190</v>
      </c>
      <c r="K75" s="2">
        <f t="shared" si="16"/>
        <v>13.520999999999987</v>
      </c>
      <c r="M75" s="2">
        <f>VLOOKUP(A75,[1]TDSheet!$A:$P,16,0)</f>
        <v>180.36819999999997</v>
      </c>
      <c r="N75" s="2">
        <f t="shared" si="17"/>
        <v>40.7042</v>
      </c>
      <c r="O75" s="19">
        <f>12*N75-M75-G75</f>
        <v>308.10020000000003</v>
      </c>
      <c r="P75" s="19"/>
      <c r="R75" s="2">
        <f t="shared" si="18"/>
        <v>12</v>
      </c>
      <c r="S75" s="2">
        <f t="shared" si="19"/>
        <v>4.4307516177691726</v>
      </c>
      <c r="T75" s="2">
        <f>VLOOKUP(A75,[1]TDSheet!$A:$W,23,0)</f>
        <v>23.278600000000001</v>
      </c>
      <c r="U75" s="2">
        <f>VLOOKUP(A75,[1]TDSheet!$A:$X,24,0)</f>
        <v>29.320999999999998</v>
      </c>
      <c r="V75" s="2">
        <f>VLOOKUP(A75,[1]TDSheet!$A:$N,14,0)</f>
        <v>29.197399999999998</v>
      </c>
      <c r="X75" s="2">
        <f t="shared" si="20"/>
        <v>308.10020000000003</v>
      </c>
    </row>
    <row r="76" spans="1:24" ht="11.1" customHeight="1" outlineLevel="2" x14ac:dyDescent="0.2">
      <c r="A76" s="7" t="s">
        <v>87</v>
      </c>
      <c r="B76" s="7" t="s">
        <v>21</v>
      </c>
      <c r="C76" s="7"/>
      <c r="D76" s="8">
        <v>117</v>
      </c>
      <c r="E76" s="8"/>
      <c r="F76" s="8">
        <v>90</v>
      </c>
      <c r="G76" s="8">
        <v>7</v>
      </c>
      <c r="H76" s="18">
        <f>VLOOKUP(A76,[1]TDSheet!$A:$H,8,0)</f>
        <v>0.28000000000000003</v>
      </c>
      <c r="I76" s="2">
        <f>VLOOKUP(A76,[1]TDSheet!$A:$I,9,0)</f>
        <v>35</v>
      </c>
      <c r="J76" s="2">
        <f>VLOOKUP(A76,[2]Луганск!$A:$B,2,0)</f>
        <v>90</v>
      </c>
      <c r="K76" s="2">
        <f t="shared" si="16"/>
        <v>0</v>
      </c>
      <c r="M76" s="2">
        <f>VLOOKUP(A76,[1]TDSheet!$A:$P,16,0)</f>
        <v>75</v>
      </c>
      <c r="N76" s="2">
        <f t="shared" si="17"/>
        <v>18</v>
      </c>
      <c r="O76" s="19">
        <f t="shared" si="21"/>
        <v>152</v>
      </c>
      <c r="P76" s="19"/>
      <c r="R76" s="2">
        <f t="shared" si="18"/>
        <v>13</v>
      </c>
      <c r="S76" s="2">
        <f t="shared" si="19"/>
        <v>4.5555555555555554</v>
      </c>
      <c r="T76" s="2">
        <f>VLOOKUP(A76,[1]TDSheet!$A:$W,23,0)</f>
        <v>-0.2</v>
      </c>
      <c r="U76" s="2">
        <f>VLOOKUP(A76,[1]TDSheet!$A:$X,24,0)</f>
        <v>13.4</v>
      </c>
      <c r="V76" s="2">
        <f>VLOOKUP(A76,[1]TDSheet!$A:$N,14,0)</f>
        <v>13.2</v>
      </c>
      <c r="X76" s="2">
        <f t="shared" si="20"/>
        <v>42.56</v>
      </c>
    </row>
    <row r="77" spans="1:24" ht="21.95" customHeight="1" outlineLevel="2" x14ac:dyDescent="0.2">
      <c r="A77" s="7" t="s">
        <v>29</v>
      </c>
      <c r="B77" s="7" t="s">
        <v>21</v>
      </c>
      <c r="C77" s="7"/>
      <c r="D77" s="8">
        <v>48</v>
      </c>
      <c r="E77" s="8"/>
      <c r="F77" s="8">
        <v>45</v>
      </c>
      <c r="G77" s="8"/>
      <c r="H77" s="18">
        <f>VLOOKUP(A77,[1]TDSheet!$A:$H,8,0)</f>
        <v>0.4</v>
      </c>
      <c r="I77" s="2">
        <f>VLOOKUP(A77,[1]TDSheet!$A:$I,9,0)</f>
        <v>90</v>
      </c>
      <c r="J77" s="2">
        <f>VLOOKUP(A77,[2]Луганск!$A:$B,2,0)</f>
        <v>53</v>
      </c>
      <c r="K77" s="2">
        <f t="shared" si="16"/>
        <v>-8</v>
      </c>
      <c r="M77" s="2">
        <f>VLOOKUP(A77,[1]TDSheet!$A:$P,16,0)</f>
        <v>100</v>
      </c>
      <c r="N77" s="2">
        <f t="shared" si="17"/>
        <v>9</v>
      </c>
      <c r="O77" s="19">
        <f t="shared" si="21"/>
        <v>17</v>
      </c>
      <c r="P77" s="19"/>
      <c r="R77" s="2">
        <f t="shared" si="18"/>
        <v>13</v>
      </c>
      <c r="S77" s="2">
        <f t="shared" si="19"/>
        <v>11.111111111111111</v>
      </c>
      <c r="T77" s="2">
        <f>VLOOKUP(A77,[1]TDSheet!$A:$W,23,0)</f>
        <v>30</v>
      </c>
      <c r="U77" s="2">
        <f>VLOOKUP(A77,[1]TDSheet!$A:$X,24,0)</f>
        <v>12</v>
      </c>
      <c r="V77" s="2">
        <f>VLOOKUP(A77,[1]TDSheet!$A:$N,14,0)</f>
        <v>41.2</v>
      </c>
      <c r="X77" s="2">
        <f t="shared" si="20"/>
        <v>6.8000000000000007</v>
      </c>
    </row>
    <row r="78" spans="1:24" ht="21.95" customHeight="1" outlineLevel="2" x14ac:dyDescent="0.2">
      <c r="A78" s="7" t="s">
        <v>30</v>
      </c>
      <c r="B78" s="7" t="s">
        <v>21</v>
      </c>
      <c r="C78" s="7"/>
      <c r="D78" s="8">
        <v>8</v>
      </c>
      <c r="E78" s="8"/>
      <c r="F78" s="8">
        <v>3</v>
      </c>
      <c r="G78" s="8"/>
      <c r="H78" s="18">
        <f>VLOOKUP(A78,[1]TDSheet!$A:$H,8,0)</f>
        <v>0.33</v>
      </c>
      <c r="I78" s="2">
        <f>VLOOKUP(A78,[1]TDSheet!$A:$I,9,0)</f>
        <v>60</v>
      </c>
      <c r="J78" s="2">
        <f>VLOOKUP(A78,[2]Луганск!$A:$B,2,0)</f>
        <v>9</v>
      </c>
      <c r="K78" s="2">
        <f t="shared" si="16"/>
        <v>-6</v>
      </c>
      <c r="M78" s="2">
        <f>VLOOKUP(A78,[1]TDSheet!$A:$P,16,0)</f>
        <v>100</v>
      </c>
      <c r="N78" s="2">
        <f t="shared" si="17"/>
        <v>0.6</v>
      </c>
      <c r="O78" s="19"/>
      <c r="P78" s="19"/>
      <c r="R78" s="2">
        <f t="shared" si="18"/>
        <v>166.66666666666669</v>
      </c>
      <c r="S78" s="2">
        <f t="shared" si="19"/>
        <v>166.66666666666669</v>
      </c>
      <c r="T78" s="2">
        <f>VLOOKUP(A78,[1]TDSheet!$A:$W,23,0)</f>
        <v>28</v>
      </c>
      <c r="U78" s="2">
        <f>VLOOKUP(A78,[1]TDSheet!$A:$X,24,0)</f>
        <v>13.2</v>
      </c>
      <c r="V78" s="2">
        <f>VLOOKUP(A78,[1]TDSheet!$A:$N,14,0)</f>
        <v>35.200000000000003</v>
      </c>
      <c r="X78" s="2">
        <f t="shared" si="20"/>
        <v>0</v>
      </c>
    </row>
    <row r="79" spans="1:24" ht="21.95" customHeight="1" outlineLevel="2" x14ac:dyDescent="0.2">
      <c r="A79" s="7" t="s">
        <v>31</v>
      </c>
      <c r="B79" s="7" t="s">
        <v>21</v>
      </c>
      <c r="C79" s="7"/>
      <c r="D79" s="8">
        <v>241</v>
      </c>
      <c r="E79" s="8"/>
      <c r="F79" s="8">
        <v>93</v>
      </c>
      <c r="G79" s="8">
        <v>145</v>
      </c>
      <c r="H79" s="18">
        <f>VLOOKUP(A79,[1]TDSheet!$A:$H,8,0)</f>
        <v>0.37</v>
      </c>
      <c r="I79" s="2">
        <f>VLOOKUP(A79,[1]TDSheet!$A:$I,9,0)</f>
        <v>50</v>
      </c>
      <c r="J79" s="2">
        <f>VLOOKUP(A79,[2]Луганск!$A:$B,2,0)</f>
        <v>93</v>
      </c>
      <c r="K79" s="2">
        <f t="shared" si="16"/>
        <v>0</v>
      </c>
      <c r="M79" s="2">
        <f>VLOOKUP(A79,[1]TDSheet!$A:$P,16,0)</f>
        <v>150</v>
      </c>
      <c r="N79" s="2">
        <f t="shared" si="17"/>
        <v>18.600000000000001</v>
      </c>
      <c r="O79" s="19"/>
      <c r="P79" s="19"/>
      <c r="R79" s="2">
        <f t="shared" si="18"/>
        <v>15.86021505376344</v>
      </c>
      <c r="S79" s="2">
        <f t="shared" si="19"/>
        <v>15.86021505376344</v>
      </c>
      <c r="T79" s="2">
        <f>VLOOKUP(A79,[1]TDSheet!$A:$W,23,0)</f>
        <v>0.2</v>
      </c>
      <c r="U79" s="2">
        <f>VLOOKUP(A79,[1]TDSheet!$A:$X,24,0)</f>
        <v>1</v>
      </c>
      <c r="V79" s="2">
        <f>VLOOKUP(A79,[1]TDSheet!$A:$N,14,0)</f>
        <v>15.2</v>
      </c>
      <c r="X79" s="2">
        <f t="shared" si="20"/>
        <v>0</v>
      </c>
    </row>
    <row r="80" spans="1:24" ht="11.1" customHeight="1" outlineLevel="2" x14ac:dyDescent="0.2">
      <c r="A80" s="7" t="s">
        <v>88</v>
      </c>
      <c r="B80" s="7" t="s">
        <v>21</v>
      </c>
      <c r="C80" s="7"/>
      <c r="D80" s="8">
        <v>70</v>
      </c>
      <c r="E80" s="8"/>
      <c r="F80" s="8">
        <v>69</v>
      </c>
      <c r="G80" s="8"/>
      <c r="H80" s="18">
        <f>VLOOKUP(A80,[1]TDSheet!$A:$H,8,0)</f>
        <v>0.6</v>
      </c>
      <c r="I80" s="2">
        <f>VLOOKUP(A80,[1]TDSheet!$A:$I,9,0)</f>
        <v>55</v>
      </c>
      <c r="J80" s="2">
        <f>VLOOKUP(A80,[2]Луганск!$A:$B,2,0)</f>
        <v>69</v>
      </c>
      <c r="K80" s="2">
        <f t="shared" si="16"/>
        <v>0</v>
      </c>
      <c r="M80" s="2">
        <f>VLOOKUP(A80,[1]TDSheet!$A:$P,16,0)</f>
        <v>160</v>
      </c>
      <c r="N80" s="2">
        <f t="shared" si="17"/>
        <v>13.8</v>
      </c>
      <c r="O80" s="19">
        <f t="shared" si="21"/>
        <v>19.400000000000006</v>
      </c>
      <c r="P80" s="19"/>
      <c r="R80" s="2">
        <f t="shared" si="18"/>
        <v>13</v>
      </c>
      <c r="S80" s="2">
        <f t="shared" si="19"/>
        <v>11.594202898550725</v>
      </c>
      <c r="T80" s="2">
        <f>VLOOKUP(A80,[1]TDSheet!$A:$W,23,0)</f>
        <v>0</v>
      </c>
      <c r="U80" s="2">
        <f>VLOOKUP(A80,[1]TDSheet!$A:$X,24,0)</f>
        <v>0</v>
      </c>
      <c r="V80" s="2">
        <f>VLOOKUP(A80,[1]TDSheet!$A:$N,14,0)</f>
        <v>18</v>
      </c>
      <c r="X80" s="2">
        <f t="shared" si="20"/>
        <v>11.640000000000002</v>
      </c>
    </row>
    <row r="81" spans="1:24" ht="11.1" customHeight="1" outlineLevel="2" x14ac:dyDescent="0.2">
      <c r="A81" s="7" t="s">
        <v>32</v>
      </c>
      <c r="B81" s="7" t="s">
        <v>21</v>
      </c>
      <c r="C81" s="7"/>
      <c r="D81" s="8">
        <v>19.64</v>
      </c>
      <c r="E81" s="8"/>
      <c r="F81" s="8">
        <v>12</v>
      </c>
      <c r="G81" s="8">
        <v>2</v>
      </c>
      <c r="H81" s="18">
        <f>VLOOKUP(A81,[1]TDSheet!$A:$H,8,0)</f>
        <v>0.4</v>
      </c>
      <c r="I81" s="2">
        <f>VLOOKUP(A81,[1]TDSheet!$A:$I,9,0)</f>
        <v>50</v>
      </c>
      <c r="J81" s="2">
        <f>VLOOKUP(A81,[2]Луганск!$A:$B,2,0)</f>
        <v>22</v>
      </c>
      <c r="K81" s="2">
        <f t="shared" si="16"/>
        <v>-10</v>
      </c>
      <c r="M81" s="2">
        <f>VLOOKUP(A81,[1]TDSheet!$A:$P,16,0)</f>
        <v>102</v>
      </c>
      <c r="N81" s="2">
        <f t="shared" si="17"/>
        <v>2.4</v>
      </c>
      <c r="O81" s="19"/>
      <c r="P81" s="19"/>
      <c r="R81" s="2">
        <f t="shared" si="18"/>
        <v>43.333333333333336</v>
      </c>
      <c r="S81" s="2">
        <f t="shared" si="19"/>
        <v>43.333333333333336</v>
      </c>
      <c r="T81" s="2">
        <f>VLOOKUP(A81,[1]TDSheet!$A:$W,23,0)</f>
        <v>4.5999999999999996</v>
      </c>
      <c r="U81" s="2">
        <f>VLOOKUP(A81,[1]TDSheet!$A:$X,24,0)</f>
        <v>3.8719999999999999</v>
      </c>
      <c r="V81" s="2">
        <f>VLOOKUP(A81,[1]TDSheet!$A:$N,14,0)</f>
        <v>13</v>
      </c>
      <c r="X81" s="2">
        <f t="shared" si="20"/>
        <v>0</v>
      </c>
    </row>
    <row r="82" spans="1:24" ht="21.95" customHeight="1" outlineLevel="2" x14ac:dyDescent="0.2">
      <c r="A82" s="7" t="s">
        <v>89</v>
      </c>
      <c r="B82" s="7" t="s">
        <v>21</v>
      </c>
      <c r="C82" s="7"/>
      <c r="D82" s="8">
        <v>90</v>
      </c>
      <c r="E82" s="8">
        <v>11</v>
      </c>
      <c r="F82" s="8">
        <v>100</v>
      </c>
      <c r="G82" s="8"/>
      <c r="H82" s="18">
        <f>VLOOKUP(A82,[1]TDSheet!$A:$H,8,0)</f>
        <v>0.35</v>
      </c>
      <c r="I82" s="2">
        <f>VLOOKUP(A82,[1]TDSheet!$A:$I,9,0)</f>
        <v>50</v>
      </c>
      <c r="J82" s="2">
        <f>VLOOKUP(A82,[2]Луганск!$A:$B,2,0)</f>
        <v>108</v>
      </c>
      <c r="K82" s="2">
        <f t="shared" si="16"/>
        <v>-8</v>
      </c>
      <c r="M82" s="2">
        <f>VLOOKUP(A82,[1]TDSheet!$A:$P,16,0)</f>
        <v>156</v>
      </c>
      <c r="N82" s="2">
        <f t="shared" si="17"/>
        <v>20</v>
      </c>
      <c r="O82" s="19">
        <f t="shared" si="21"/>
        <v>104</v>
      </c>
      <c r="P82" s="19"/>
      <c r="R82" s="2">
        <f t="shared" si="18"/>
        <v>13</v>
      </c>
      <c r="S82" s="2">
        <f t="shared" si="19"/>
        <v>7.8</v>
      </c>
      <c r="T82" s="2">
        <f>VLOOKUP(A82,[1]TDSheet!$A:$W,23,0)</f>
        <v>1.2</v>
      </c>
      <c r="U82" s="2">
        <f>VLOOKUP(A82,[1]TDSheet!$A:$X,24,0)</f>
        <v>0.6</v>
      </c>
      <c r="V82" s="2">
        <f>VLOOKUP(A82,[1]TDSheet!$A:$N,14,0)</f>
        <v>17.8</v>
      </c>
      <c r="X82" s="2">
        <f t="shared" si="20"/>
        <v>36.4</v>
      </c>
    </row>
    <row r="83" spans="1:24" ht="11.1" customHeight="1" outlineLevel="2" x14ac:dyDescent="0.2">
      <c r="A83" s="7" t="s">
        <v>90</v>
      </c>
      <c r="B83" s="7" t="s">
        <v>21</v>
      </c>
      <c r="C83" s="7"/>
      <c r="D83" s="8">
        <v>123</v>
      </c>
      <c r="E83" s="8">
        <v>2</v>
      </c>
      <c r="F83" s="8">
        <v>77</v>
      </c>
      <c r="G83" s="8">
        <v>48</v>
      </c>
      <c r="H83" s="18">
        <f>VLOOKUP(A83,[1]TDSheet!$A:$H,8,0)</f>
        <v>0.6</v>
      </c>
      <c r="I83" s="2">
        <f>VLOOKUP(A83,[1]TDSheet!$A:$I,9,0)</f>
        <v>55</v>
      </c>
      <c r="J83" s="2">
        <f>VLOOKUP(A83,[2]Луганск!$A:$B,2,0)</f>
        <v>77</v>
      </c>
      <c r="K83" s="2">
        <f t="shared" si="16"/>
        <v>0</v>
      </c>
      <c r="M83" s="2">
        <f>VLOOKUP(A83,[1]TDSheet!$A:$P,16,0)</f>
        <v>138</v>
      </c>
      <c r="N83" s="2">
        <f t="shared" si="17"/>
        <v>15.4</v>
      </c>
      <c r="O83" s="19">
        <f t="shared" si="21"/>
        <v>14.200000000000017</v>
      </c>
      <c r="P83" s="19"/>
      <c r="R83" s="2">
        <f t="shared" si="18"/>
        <v>13</v>
      </c>
      <c r="S83" s="2">
        <f t="shared" si="19"/>
        <v>12.077922077922077</v>
      </c>
      <c r="T83" s="2">
        <f>VLOOKUP(A83,[1]TDSheet!$A:$W,23,0)</f>
        <v>0</v>
      </c>
      <c r="U83" s="2">
        <f>VLOOKUP(A83,[1]TDSheet!$A:$X,24,0)</f>
        <v>0.4</v>
      </c>
      <c r="V83" s="2">
        <f>VLOOKUP(A83,[1]TDSheet!$A:$N,14,0)</f>
        <v>15.6</v>
      </c>
      <c r="X83" s="2">
        <f t="shared" si="20"/>
        <v>8.5200000000000102</v>
      </c>
    </row>
    <row r="84" spans="1:24" ht="21.95" customHeight="1" outlineLevel="2" x14ac:dyDescent="0.2">
      <c r="A84" s="7" t="s">
        <v>33</v>
      </c>
      <c r="B84" s="7" t="s">
        <v>21</v>
      </c>
      <c r="C84" s="7"/>
      <c r="D84" s="8">
        <v>68</v>
      </c>
      <c r="E84" s="8"/>
      <c r="F84" s="8">
        <v>48</v>
      </c>
      <c r="G84" s="8">
        <v>19</v>
      </c>
      <c r="H84" s="18">
        <f>VLOOKUP(A84,[1]TDSheet!$A:$H,8,0)</f>
        <v>0.4</v>
      </c>
      <c r="I84" s="2">
        <f>VLOOKUP(A84,[1]TDSheet!$A:$I,9,0)</f>
        <v>30</v>
      </c>
      <c r="J84" s="2">
        <f>VLOOKUP(A84,[2]Луганск!$A:$B,2,0)</f>
        <v>57</v>
      </c>
      <c r="K84" s="2">
        <f t="shared" si="16"/>
        <v>-9</v>
      </c>
      <c r="M84" s="2">
        <f>VLOOKUP(A84,[1]TDSheet!$A:$P,16,0)</f>
        <v>150</v>
      </c>
      <c r="N84" s="2">
        <f t="shared" si="17"/>
        <v>9.6</v>
      </c>
      <c r="O84" s="19"/>
      <c r="P84" s="19"/>
      <c r="R84" s="2">
        <f t="shared" si="18"/>
        <v>17.604166666666668</v>
      </c>
      <c r="S84" s="2">
        <f t="shared" si="19"/>
        <v>17.604166666666668</v>
      </c>
      <c r="T84" s="2">
        <f>VLOOKUP(A84,[1]TDSheet!$A:$W,23,0)</f>
        <v>0.6</v>
      </c>
      <c r="U84" s="2">
        <f>VLOOKUP(A84,[1]TDSheet!$A:$X,24,0)</f>
        <v>2.2000000000000002</v>
      </c>
      <c r="V84" s="2">
        <f>VLOOKUP(A84,[1]TDSheet!$A:$N,14,0)</f>
        <v>12.8</v>
      </c>
      <c r="X84" s="2">
        <f t="shared" si="20"/>
        <v>0</v>
      </c>
    </row>
    <row r="85" spans="1:24" ht="11.1" customHeight="1" outlineLevel="2" x14ac:dyDescent="0.2">
      <c r="A85" s="7" t="s">
        <v>91</v>
      </c>
      <c r="B85" s="7" t="s">
        <v>21</v>
      </c>
      <c r="C85" s="7"/>
      <c r="D85" s="8">
        <v>51</v>
      </c>
      <c r="E85" s="8"/>
      <c r="F85" s="8">
        <v>45</v>
      </c>
      <c r="G85" s="8">
        <v>6</v>
      </c>
      <c r="H85" s="18">
        <f>VLOOKUP(A85,[1]TDSheet!$A:$H,8,0)</f>
        <v>0.45</v>
      </c>
      <c r="I85" s="2">
        <f>VLOOKUP(A85,[1]TDSheet!$A:$I,9,0)</f>
        <v>40</v>
      </c>
      <c r="J85" s="2">
        <f>VLOOKUP(A85,[2]Луганск!$A:$B,2,0)</f>
        <v>46</v>
      </c>
      <c r="K85" s="2">
        <f t="shared" si="16"/>
        <v>-1</v>
      </c>
      <c r="M85" s="2">
        <f>VLOOKUP(A85,[1]TDSheet!$A:$P,16,0)</f>
        <v>300</v>
      </c>
      <c r="N85" s="2">
        <f t="shared" si="17"/>
        <v>9</v>
      </c>
      <c r="O85" s="19"/>
      <c r="P85" s="19"/>
      <c r="R85" s="2">
        <f t="shared" si="18"/>
        <v>34</v>
      </c>
      <c r="S85" s="2">
        <f t="shared" si="19"/>
        <v>34</v>
      </c>
      <c r="T85" s="2">
        <f>VLOOKUP(A85,[1]TDSheet!$A:$W,23,0)</f>
        <v>0.4</v>
      </c>
      <c r="U85" s="2">
        <f>VLOOKUP(A85,[1]TDSheet!$A:$X,24,0)</f>
        <v>0</v>
      </c>
      <c r="V85" s="2">
        <f>VLOOKUP(A85,[1]TDSheet!$A:$N,14,0)</f>
        <v>20.8</v>
      </c>
      <c r="X85" s="2">
        <f t="shared" si="20"/>
        <v>0</v>
      </c>
    </row>
    <row r="86" spans="1:24" ht="21.95" customHeight="1" outlineLevel="2" x14ac:dyDescent="0.2">
      <c r="A86" s="7" t="s">
        <v>63</v>
      </c>
      <c r="B86" s="7" t="s">
        <v>9</v>
      </c>
      <c r="C86" s="7"/>
      <c r="D86" s="8">
        <v>1.3620000000000001</v>
      </c>
      <c r="E86" s="8"/>
      <c r="F86" s="8"/>
      <c r="G86" s="8"/>
      <c r="H86" s="18">
        <f>VLOOKUP(A86,[1]TDSheet!$A:$H,8,0)</f>
        <v>1</v>
      </c>
      <c r="I86" s="2">
        <f>VLOOKUP(A86,[1]TDSheet!$A:$I,9,0)</f>
        <v>45</v>
      </c>
      <c r="K86" s="2">
        <f t="shared" si="16"/>
        <v>0</v>
      </c>
      <c r="M86" s="2">
        <f>VLOOKUP(A86,[1]TDSheet!$A:$P,16,0)</f>
        <v>50</v>
      </c>
      <c r="N86" s="2">
        <f t="shared" si="17"/>
        <v>0</v>
      </c>
      <c r="O86" s="19"/>
      <c r="P86" s="19"/>
      <c r="R86" s="2" t="e">
        <f t="shared" si="18"/>
        <v>#DIV/0!</v>
      </c>
      <c r="S86" s="2" t="e">
        <f t="shared" si="19"/>
        <v>#DIV/0!</v>
      </c>
      <c r="T86" s="2">
        <f>VLOOKUP(A86,[1]TDSheet!$A:$W,23,0)</f>
        <v>5.920399999999999</v>
      </c>
      <c r="U86" s="2">
        <f>VLOOKUP(A86,[1]TDSheet!$A:$X,24,0)</f>
        <v>2.1088</v>
      </c>
      <c r="V86" s="2">
        <f>VLOOKUP(A86,[1]TDSheet!$A:$N,14,0)</f>
        <v>3.1995999999999998</v>
      </c>
      <c r="X86" s="2">
        <f t="shared" si="20"/>
        <v>0</v>
      </c>
    </row>
    <row r="87" spans="1:24" ht="11.1" customHeight="1" outlineLevel="2" x14ac:dyDescent="0.2">
      <c r="A87" s="7" t="s">
        <v>92</v>
      </c>
      <c r="B87" s="7" t="s">
        <v>21</v>
      </c>
      <c r="C87" s="7"/>
      <c r="D87" s="8"/>
      <c r="E87" s="8">
        <v>252</v>
      </c>
      <c r="F87" s="25">
        <v>241</v>
      </c>
      <c r="G87" s="25">
        <v>-35</v>
      </c>
      <c r="H87" s="18">
        <f>VLOOKUP(A87,[1]TDSheet!$A:$H,8,0)</f>
        <v>0</v>
      </c>
      <c r="I87" s="2">
        <f>VLOOKUP(A87,[1]TDSheet!$A:$I,9,0)</f>
        <v>0</v>
      </c>
      <c r="J87" s="2">
        <f>VLOOKUP(A87,[2]Луганск!$A:$B,2,0)</f>
        <v>269</v>
      </c>
      <c r="K87" s="2">
        <f t="shared" si="16"/>
        <v>-28</v>
      </c>
      <c r="M87" s="2">
        <f>VLOOKUP(A87,[1]TDSheet!$A:$P,16,0)</f>
        <v>0</v>
      </c>
      <c r="N87" s="2">
        <f t="shared" si="17"/>
        <v>48.2</v>
      </c>
      <c r="O87" s="19"/>
      <c r="P87" s="19"/>
      <c r="R87" s="2">
        <f t="shared" si="18"/>
        <v>-0.72614107883817425</v>
      </c>
      <c r="S87" s="2">
        <f t="shared" si="19"/>
        <v>-0.72614107883817425</v>
      </c>
      <c r="T87" s="2">
        <f>VLOOKUP(A87,[1]TDSheet!$A:$W,23,0)</f>
        <v>0</v>
      </c>
      <c r="U87" s="2">
        <f>VLOOKUP(A87,[1]TDSheet!$A:$X,24,0)</f>
        <v>19</v>
      </c>
      <c r="V87" s="2">
        <f>VLOOKUP(A87,[1]TDSheet!$A:$N,14,0)</f>
        <v>20.8</v>
      </c>
      <c r="X87" s="2">
        <f t="shared" si="20"/>
        <v>0</v>
      </c>
    </row>
    <row r="88" spans="1:24" ht="21.95" customHeight="1" outlineLevel="2" x14ac:dyDescent="0.2">
      <c r="A88" s="7" t="s">
        <v>64</v>
      </c>
      <c r="B88" s="7" t="s">
        <v>9</v>
      </c>
      <c r="C88" s="7"/>
      <c r="D88" s="8"/>
      <c r="E88" s="8">
        <v>237.059</v>
      </c>
      <c r="F88" s="25">
        <v>280.16199999999998</v>
      </c>
      <c r="G88" s="25">
        <v>-96.710999999999999</v>
      </c>
      <c r="H88" s="18">
        <f>VLOOKUP(A88,[1]TDSheet!$A:$H,8,0)</f>
        <v>0</v>
      </c>
      <c r="I88" s="2">
        <f>VLOOKUP(A88,[1]TDSheet!$A:$I,9,0)</f>
        <v>0</v>
      </c>
      <c r="J88" s="2">
        <f>VLOOKUP(A88,[2]Луганск!$A:$B,2,0)</f>
        <v>270.5</v>
      </c>
      <c r="K88" s="2">
        <f t="shared" si="16"/>
        <v>9.6619999999999777</v>
      </c>
      <c r="M88" s="2">
        <f>VLOOKUP(A88,[1]TDSheet!$A:$P,16,0)</f>
        <v>0</v>
      </c>
      <c r="N88" s="2">
        <f t="shared" si="17"/>
        <v>56.032399999999996</v>
      </c>
      <c r="O88" s="19"/>
      <c r="P88" s="19"/>
      <c r="R88" s="2">
        <f t="shared" si="18"/>
        <v>-1.7259835380958162</v>
      </c>
      <c r="S88" s="2">
        <f t="shared" si="19"/>
        <v>-1.7259835380958162</v>
      </c>
      <c r="T88" s="2">
        <f>VLOOKUP(A88,[1]TDSheet!$A:$W,23,0)</f>
        <v>0</v>
      </c>
      <c r="U88" s="2">
        <f>VLOOKUP(A88,[1]TDSheet!$A:$X,24,0)</f>
        <v>1.4103999999999999</v>
      </c>
      <c r="V88" s="2">
        <f>VLOOKUP(A88,[1]TDSheet!$A:$N,14,0)</f>
        <v>24.110199999999999</v>
      </c>
      <c r="X88" s="2">
        <f t="shared" si="20"/>
        <v>0</v>
      </c>
    </row>
    <row r="89" spans="1:24" ht="11.1" customHeight="1" outlineLevel="2" x14ac:dyDescent="0.2">
      <c r="A89" s="7" t="s">
        <v>19</v>
      </c>
      <c r="B89" s="7" t="s">
        <v>9</v>
      </c>
      <c r="C89" s="7"/>
      <c r="D89" s="8"/>
      <c r="E89" s="8">
        <v>93.88</v>
      </c>
      <c r="F89" s="25">
        <v>85.563000000000002</v>
      </c>
      <c r="G89" s="25">
        <v>-5.5449999999999999</v>
      </c>
      <c r="H89" s="18">
        <f>VLOOKUP(A89,[1]TDSheet!$A:$H,8,0)</f>
        <v>0</v>
      </c>
      <c r="I89" s="2">
        <f>VLOOKUP(A89,[1]TDSheet!$A:$I,9,0)</f>
        <v>0</v>
      </c>
      <c r="J89" s="2">
        <f>VLOOKUP(A89,[2]Луганск!$A:$B,2,0)</f>
        <v>98.65</v>
      </c>
      <c r="K89" s="2">
        <f t="shared" si="16"/>
        <v>-13.087000000000003</v>
      </c>
      <c r="M89" s="2">
        <f>VLOOKUP(A89,[1]TDSheet!$A:$P,16,0)</f>
        <v>0</v>
      </c>
      <c r="N89" s="2">
        <f t="shared" si="17"/>
        <v>17.1126</v>
      </c>
      <c r="O89" s="19"/>
      <c r="P89" s="19"/>
      <c r="R89" s="2">
        <f t="shared" si="18"/>
        <v>-0.32403024671879199</v>
      </c>
      <c r="S89" s="2">
        <f t="shared" si="19"/>
        <v>-0.32403024671879199</v>
      </c>
      <c r="T89" s="2">
        <f>VLOOKUP(A89,[1]TDSheet!$A:$W,23,0)</f>
        <v>0</v>
      </c>
      <c r="U89" s="2">
        <f>VLOOKUP(A89,[1]TDSheet!$A:$X,24,0)</f>
        <v>2.7684000000000002</v>
      </c>
      <c r="V89" s="2">
        <f>VLOOKUP(A89,[1]TDSheet!$A:$N,14,0)</f>
        <v>12.428599999999999</v>
      </c>
      <c r="X89" s="2">
        <f t="shared" si="20"/>
        <v>0</v>
      </c>
    </row>
    <row r="90" spans="1:24" ht="21.95" customHeight="1" outlineLevel="2" x14ac:dyDescent="0.2">
      <c r="A90" s="7" t="s">
        <v>93</v>
      </c>
      <c r="B90" s="7" t="s">
        <v>21</v>
      </c>
      <c r="C90" s="7"/>
      <c r="D90" s="8">
        <v>-2</v>
      </c>
      <c r="E90" s="8"/>
      <c r="F90" s="8"/>
      <c r="G90" s="8">
        <v>-2</v>
      </c>
      <c r="H90" s="18">
        <f>VLOOKUP(A90,[1]TDSheet!$A:$H,8,0)</f>
        <v>0</v>
      </c>
      <c r="I90" s="2">
        <f>VLOOKUP(A90,[1]TDSheet!$A:$I,9,0)</f>
        <v>0</v>
      </c>
      <c r="K90" s="2">
        <f t="shared" si="16"/>
        <v>0</v>
      </c>
      <c r="M90" s="2">
        <f>VLOOKUP(A90,[1]TDSheet!$A:$P,16,0)</f>
        <v>0</v>
      </c>
      <c r="N90" s="2">
        <f t="shared" si="17"/>
        <v>0</v>
      </c>
      <c r="O90" s="19"/>
      <c r="P90" s="19"/>
      <c r="R90" s="2" t="e">
        <f t="shared" si="18"/>
        <v>#DIV/0!</v>
      </c>
      <c r="S90" s="2" t="e">
        <f t="shared" si="19"/>
        <v>#DIV/0!</v>
      </c>
      <c r="T90" s="2">
        <f>VLOOKUP(A90,[1]TDSheet!$A:$W,23,0)</f>
        <v>0</v>
      </c>
      <c r="U90" s="2">
        <f>VLOOKUP(A90,[1]TDSheet!$A:$X,24,0)</f>
        <v>0.4</v>
      </c>
      <c r="V90" s="2">
        <f>VLOOKUP(A90,[1]TDSheet!$A:$N,14,0)</f>
        <v>0</v>
      </c>
      <c r="X90" s="2">
        <f t="shared" si="20"/>
        <v>0</v>
      </c>
    </row>
    <row r="91" spans="1:24" ht="21.95" customHeight="1" outlineLevel="2" x14ac:dyDescent="0.2">
      <c r="A91" s="7" t="s">
        <v>94</v>
      </c>
      <c r="B91" s="7" t="s">
        <v>21</v>
      </c>
      <c r="C91" s="7"/>
      <c r="D91" s="8">
        <v>-2</v>
      </c>
      <c r="E91" s="8"/>
      <c r="F91" s="8"/>
      <c r="G91" s="8">
        <v>-2</v>
      </c>
      <c r="H91" s="18">
        <f>VLOOKUP(A91,[1]TDSheet!$A:$H,8,0)</f>
        <v>0</v>
      </c>
      <c r="I91" s="2">
        <f>VLOOKUP(A91,[1]TDSheet!$A:$I,9,0)</f>
        <v>0</v>
      </c>
      <c r="K91" s="2">
        <f t="shared" si="16"/>
        <v>0</v>
      </c>
      <c r="M91" s="2">
        <f>VLOOKUP(A91,[1]TDSheet!$A:$P,16,0)</f>
        <v>0</v>
      </c>
      <c r="N91" s="2">
        <f t="shared" si="17"/>
        <v>0</v>
      </c>
      <c r="O91" s="19"/>
      <c r="P91" s="19"/>
      <c r="R91" s="2" t="e">
        <f t="shared" si="18"/>
        <v>#DIV/0!</v>
      </c>
      <c r="S91" s="2" t="e">
        <f t="shared" si="19"/>
        <v>#DIV/0!</v>
      </c>
      <c r="T91" s="2">
        <f>VLOOKUP(A91,[1]TDSheet!$A:$W,23,0)</f>
        <v>0</v>
      </c>
      <c r="U91" s="2">
        <f>VLOOKUP(A91,[1]TDSheet!$A:$X,24,0)</f>
        <v>0.4</v>
      </c>
      <c r="V91" s="2">
        <f>VLOOKUP(A91,[1]TDSheet!$A:$N,14,0)</f>
        <v>0</v>
      </c>
      <c r="X91" s="2">
        <f t="shared" si="20"/>
        <v>0</v>
      </c>
    </row>
    <row r="92" spans="1:24" ht="11.45" customHeight="1" x14ac:dyDescent="0.2">
      <c r="A92" s="7" t="s">
        <v>112</v>
      </c>
      <c r="B92" s="7" t="s">
        <v>21</v>
      </c>
      <c r="C92" s="7"/>
      <c r="D92" s="8"/>
      <c r="E92" s="8"/>
      <c r="F92" s="8"/>
      <c r="G92" s="8"/>
      <c r="H92" s="18">
        <f>VLOOKUP(A92,[1]TDSheet!$A:$H,8,0)</f>
        <v>0.5</v>
      </c>
      <c r="I92" s="2">
        <f>VLOOKUP(A92,[1]TDSheet!$A:$I,9,0)</f>
        <v>50</v>
      </c>
      <c r="K92" s="2">
        <f t="shared" si="16"/>
        <v>0</v>
      </c>
      <c r="M92" s="2">
        <f>VLOOKUP(A92,[1]TDSheet!$A:$P,16,0)</f>
        <v>50</v>
      </c>
      <c r="N92" s="2">
        <f t="shared" si="17"/>
        <v>0</v>
      </c>
      <c r="O92" s="19"/>
      <c r="P92" s="19"/>
      <c r="R92" s="2" t="e">
        <f t="shared" si="18"/>
        <v>#DIV/0!</v>
      </c>
      <c r="S92" s="2" t="e">
        <f t="shared" si="19"/>
        <v>#DIV/0!</v>
      </c>
      <c r="W92" s="24" t="s">
        <v>115</v>
      </c>
      <c r="X92" s="2">
        <f t="shared" si="20"/>
        <v>0</v>
      </c>
    </row>
    <row r="93" spans="1:24" ht="11.45" customHeight="1" x14ac:dyDescent="0.2">
      <c r="A93" s="7" t="s">
        <v>113</v>
      </c>
      <c r="B93" s="7" t="s">
        <v>9</v>
      </c>
      <c r="C93" s="7"/>
      <c r="D93" s="8"/>
      <c r="E93" s="8"/>
      <c r="F93" s="8"/>
      <c r="G93" s="8"/>
      <c r="H93" s="18">
        <f>VLOOKUP(A93,[1]TDSheet!$A:$H,8,0)</f>
        <v>1</v>
      </c>
      <c r="I93" s="2">
        <f>VLOOKUP(A93,[1]TDSheet!$A:$I,9,0)</f>
        <v>30</v>
      </c>
      <c r="K93" s="2">
        <f t="shared" si="16"/>
        <v>0</v>
      </c>
      <c r="M93" s="2">
        <f>VLOOKUP(A93,[1]TDSheet!$A:$P,16,0)</f>
        <v>90</v>
      </c>
      <c r="N93" s="2">
        <f t="shared" si="17"/>
        <v>0</v>
      </c>
      <c r="O93" s="19"/>
      <c r="P93" s="19"/>
      <c r="R93" s="2" t="e">
        <f t="shared" si="18"/>
        <v>#DIV/0!</v>
      </c>
      <c r="S93" s="2" t="e">
        <f t="shared" si="19"/>
        <v>#DIV/0!</v>
      </c>
      <c r="W93" s="24" t="s">
        <v>115</v>
      </c>
      <c r="X93" s="2">
        <f t="shared" si="20"/>
        <v>0</v>
      </c>
    </row>
    <row r="94" spans="1:24" ht="11.45" customHeight="1" x14ac:dyDescent="0.2">
      <c r="A94" s="7" t="s">
        <v>114</v>
      </c>
      <c r="B94" s="7" t="s">
        <v>9</v>
      </c>
      <c r="C94" s="7"/>
      <c r="D94" s="8"/>
      <c r="E94" s="8"/>
      <c r="F94" s="8"/>
      <c r="G94" s="8"/>
      <c r="H94" s="18">
        <f>VLOOKUP(A94,[1]TDSheet!$A:$H,8,0)</f>
        <v>1</v>
      </c>
      <c r="I94" s="2">
        <f>VLOOKUP(A94,[1]TDSheet!$A:$I,9,0)</f>
        <v>45</v>
      </c>
      <c r="K94" s="2">
        <f t="shared" si="16"/>
        <v>0</v>
      </c>
      <c r="M94" s="2">
        <f>VLOOKUP(A94,[1]TDSheet!$A:$P,16,0)</f>
        <v>90</v>
      </c>
      <c r="N94" s="2">
        <f t="shared" si="17"/>
        <v>0</v>
      </c>
      <c r="O94" s="19"/>
      <c r="P94" s="19"/>
      <c r="R94" s="2" t="e">
        <f t="shared" si="18"/>
        <v>#DIV/0!</v>
      </c>
      <c r="S94" s="2" t="e">
        <f t="shared" si="19"/>
        <v>#DIV/0!</v>
      </c>
      <c r="W94" s="24" t="s">
        <v>115</v>
      </c>
      <c r="X94" s="2">
        <f t="shared" si="20"/>
        <v>0</v>
      </c>
    </row>
  </sheetData>
  <autoFilter ref="A3:X94" xr:uid="{44EDF4C7-6E9A-4F1F-8429-5950804E535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2023-11-22T11:11:08Z</dcterms:modified>
</cp:coreProperties>
</file>