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1,23 КИ\"/>
    </mc:Choice>
  </mc:AlternateContent>
  <xr:revisionPtr revIDLastSave="0" documentId="13_ncr:1_{88A73220-592B-48CB-93CD-3E9CE0244798}" xr6:coauthVersionLast="45" xr6:coauthVersionMax="45" xr10:uidLastSave="{00000000-0000-0000-0000-000000000000}"/>
  <bookViews>
    <workbookView xWindow="-120" yWindow="-120" windowWidth="29040" windowHeight="15840" tabRatio="266" xr2:uid="{00000000-000D-0000-FFFF-FFFF00000000}"/>
  </bookViews>
  <sheets>
    <sheet name="TDSheet" sheetId="1" r:id="rId1"/>
    <sheet name="Лист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TDSheet!$A$3:$AB$75</definedName>
    <definedName name="_xlnm._FilterDatabase" localSheetId="1" hidden="1">Лист1!$A$1:$E$71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6" i="1"/>
  <c r="S5" i="1" l="1"/>
  <c r="R5" i="1"/>
  <c r="AC66" i="1" l="1"/>
  <c r="AB66" i="1" l="1"/>
  <c r="K20" i="1" l="1"/>
  <c r="K61" i="1"/>
  <c r="K66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2" i="1"/>
  <c r="K62" i="1" s="1"/>
  <c r="J63" i="1"/>
  <c r="K63" i="1" s="1"/>
  <c r="J64" i="1"/>
  <c r="K64" i="1" s="1"/>
  <c r="J65" i="1"/>
  <c r="K65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6" i="1"/>
  <c r="K6" i="1" s="1"/>
  <c r="L7" i="1"/>
  <c r="P7" i="1" s="1"/>
  <c r="L8" i="1"/>
  <c r="P8" i="1" s="1"/>
  <c r="L9" i="1"/>
  <c r="P9" i="1" s="1"/>
  <c r="L10" i="1"/>
  <c r="P10" i="1" s="1"/>
  <c r="L11" i="1"/>
  <c r="P11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L21" i="1"/>
  <c r="P21" i="1" s="1"/>
  <c r="L22" i="1"/>
  <c r="P22" i="1" s="1"/>
  <c r="L23" i="1"/>
  <c r="P23" i="1" s="1"/>
  <c r="L24" i="1"/>
  <c r="P24" i="1" s="1"/>
  <c r="L25" i="1"/>
  <c r="P25" i="1" s="1"/>
  <c r="L26" i="1"/>
  <c r="P26" i="1" s="1"/>
  <c r="L27" i="1"/>
  <c r="P27" i="1" s="1"/>
  <c r="L28" i="1"/>
  <c r="P28" i="1" s="1"/>
  <c r="L29" i="1"/>
  <c r="P29" i="1" s="1"/>
  <c r="L32" i="1"/>
  <c r="P32" i="1" s="1"/>
  <c r="L33" i="1"/>
  <c r="P33" i="1" s="1"/>
  <c r="L34" i="1"/>
  <c r="P34" i="1" s="1"/>
  <c r="L35" i="1"/>
  <c r="P35" i="1" s="1"/>
  <c r="L37" i="1"/>
  <c r="P37" i="1" s="1"/>
  <c r="L40" i="1"/>
  <c r="P40" i="1" s="1"/>
  <c r="L41" i="1"/>
  <c r="P41" i="1" s="1"/>
  <c r="L42" i="1"/>
  <c r="P42" i="1" s="1"/>
  <c r="L43" i="1"/>
  <c r="P43" i="1" s="1"/>
  <c r="L44" i="1"/>
  <c r="P44" i="1" s="1"/>
  <c r="L45" i="1"/>
  <c r="P45" i="1" s="1"/>
  <c r="L46" i="1"/>
  <c r="P46" i="1" s="1"/>
  <c r="L47" i="1"/>
  <c r="P47" i="1" s="1"/>
  <c r="L48" i="1"/>
  <c r="P48" i="1" s="1"/>
  <c r="L49" i="1"/>
  <c r="P49" i="1" s="1"/>
  <c r="L50" i="1"/>
  <c r="P50" i="1" s="1"/>
  <c r="L51" i="1"/>
  <c r="P51" i="1" s="1"/>
  <c r="L54" i="1"/>
  <c r="P54" i="1" s="1"/>
  <c r="L55" i="1"/>
  <c r="P55" i="1" s="1"/>
  <c r="L56" i="1"/>
  <c r="P56" i="1" s="1"/>
  <c r="L57" i="1"/>
  <c r="P57" i="1" s="1"/>
  <c r="L58" i="1"/>
  <c r="P58" i="1" s="1"/>
  <c r="L59" i="1"/>
  <c r="P59" i="1" s="1"/>
  <c r="L60" i="1"/>
  <c r="P60" i="1" s="1"/>
  <c r="L61" i="1"/>
  <c r="P61" i="1" s="1"/>
  <c r="L62" i="1"/>
  <c r="P62" i="1" s="1"/>
  <c r="L63" i="1"/>
  <c r="P63" i="1" s="1"/>
  <c r="L64" i="1"/>
  <c r="P64" i="1" s="1"/>
  <c r="L65" i="1"/>
  <c r="P65" i="1" s="1"/>
  <c r="L66" i="1"/>
  <c r="P66" i="1" s="1"/>
  <c r="L67" i="1"/>
  <c r="P67" i="1" s="1"/>
  <c r="L68" i="1"/>
  <c r="P68" i="1" s="1"/>
  <c r="L69" i="1"/>
  <c r="P69" i="1" s="1"/>
  <c r="L70" i="1"/>
  <c r="P70" i="1" s="1"/>
  <c r="L71" i="1"/>
  <c r="P71" i="1" s="1"/>
  <c r="L72" i="1"/>
  <c r="P72" i="1" s="1"/>
  <c r="L73" i="1"/>
  <c r="P73" i="1" s="1"/>
  <c r="L74" i="1"/>
  <c r="P74" i="1" s="1"/>
  <c r="L75" i="1"/>
  <c r="P75" i="1" s="1"/>
  <c r="L6" i="1"/>
  <c r="M30" i="1"/>
  <c r="L30" i="1" s="1"/>
  <c r="P30" i="1" s="1"/>
  <c r="M31" i="1"/>
  <c r="L31" i="1" s="1"/>
  <c r="P31" i="1" s="1"/>
  <c r="M36" i="1"/>
  <c r="L36" i="1" s="1"/>
  <c r="P36" i="1" s="1"/>
  <c r="M38" i="1"/>
  <c r="L38" i="1" s="1"/>
  <c r="P38" i="1" s="1"/>
  <c r="M39" i="1"/>
  <c r="L39" i="1" s="1"/>
  <c r="P39" i="1" s="1"/>
  <c r="M52" i="1"/>
  <c r="L52" i="1" s="1"/>
  <c r="P52" i="1" s="1"/>
  <c r="M53" i="1"/>
  <c r="L53" i="1" s="1"/>
  <c r="P53" i="1" s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Z6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7" i="1"/>
  <c r="X68" i="1"/>
  <c r="X69" i="1"/>
  <c r="X70" i="1"/>
  <c r="X71" i="1"/>
  <c r="X72" i="1"/>
  <c r="X73" i="1"/>
  <c r="X74" i="1"/>
  <c r="X75" i="1"/>
  <c r="X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6" i="1"/>
  <c r="H7" i="1"/>
  <c r="H8" i="1"/>
  <c r="AC8" i="1" s="1"/>
  <c r="H9" i="1"/>
  <c r="AC9" i="1" s="1"/>
  <c r="H10" i="1"/>
  <c r="AC10" i="1" s="1"/>
  <c r="H11" i="1"/>
  <c r="AC11" i="1" s="1"/>
  <c r="H12" i="1"/>
  <c r="AC12" i="1" s="1"/>
  <c r="H13" i="1"/>
  <c r="H14" i="1"/>
  <c r="H15" i="1"/>
  <c r="AC15" i="1" s="1"/>
  <c r="H16" i="1"/>
  <c r="AC16" i="1" s="1"/>
  <c r="H17" i="1"/>
  <c r="AC17" i="1" s="1"/>
  <c r="H18" i="1"/>
  <c r="AC18" i="1" s="1"/>
  <c r="H19" i="1"/>
  <c r="AC19" i="1" s="1"/>
  <c r="H20" i="1"/>
  <c r="H21" i="1"/>
  <c r="AC21" i="1" s="1"/>
  <c r="H22" i="1"/>
  <c r="AC22" i="1" s="1"/>
  <c r="H23" i="1"/>
  <c r="H24" i="1"/>
  <c r="H25" i="1"/>
  <c r="AC25" i="1" s="1"/>
  <c r="H26" i="1"/>
  <c r="AC26" i="1" s="1"/>
  <c r="H27" i="1"/>
  <c r="AC27" i="1" s="1"/>
  <c r="H28" i="1"/>
  <c r="H29" i="1"/>
  <c r="AC29" i="1" s="1"/>
  <c r="H30" i="1"/>
  <c r="AC30" i="1" s="1"/>
  <c r="H31" i="1"/>
  <c r="AC31" i="1" s="1"/>
  <c r="H32" i="1"/>
  <c r="AC32" i="1" s="1"/>
  <c r="H33" i="1"/>
  <c r="AC33" i="1" s="1"/>
  <c r="H34" i="1"/>
  <c r="AC34" i="1" s="1"/>
  <c r="H35" i="1"/>
  <c r="AC35" i="1" s="1"/>
  <c r="H36" i="1"/>
  <c r="H37" i="1"/>
  <c r="AC37" i="1" s="1"/>
  <c r="H38" i="1"/>
  <c r="AC38" i="1" s="1"/>
  <c r="H39" i="1"/>
  <c r="AC39" i="1" s="1"/>
  <c r="H40" i="1"/>
  <c r="AC40" i="1" s="1"/>
  <c r="H41" i="1"/>
  <c r="AC41" i="1" s="1"/>
  <c r="H42" i="1"/>
  <c r="AC42" i="1" s="1"/>
  <c r="H43" i="1"/>
  <c r="H44" i="1"/>
  <c r="AC44" i="1" s="1"/>
  <c r="H45" i="1"/>
  <c r="H46" i="1"/>
  <c r="H47" i="1"/>
  <c r="AC47" i="1" s="1"/>
  <c r="H48" i="1"/>
  <c r="H49" i="1"/>
  <c r="AC49" i="1" s="1"/>
  <c r="H50" i="1"/>
  <c r="H51" i="1"/>
  <c r="AC51" i="1" s="1"/>
  <c r="H52" i="1"/>
  <c r="AC52" i="1" s="1"/>
  <c r="H53" i="1"/>
  <c r="AC53" i="1" s="1"/>
  <c r="H54" i="1"/>
  <c r="H55" i="1"/>
  <c r="AC55" i="1" s="1"/>
  <c r="H56" i="1"/>
  <c r="AC56" i="1" s="1"/>
  <c r="H57" i="1"/>
  <c r="AC57" i="1" s="1"/>
  <c r="H58" i="1"/>
  <c r="AC58" i="1" s="1"/>
  <c r="H59" i="1"/>
  <c r="AC59" i="1" s="1"/>
  <c r="H60" i="1"/>
  <c r="AC60" i="1" s="1"/>
  <c r="H61" i="1"/>
  <c r="H62" i="1"/>
  <c r="H63" i="1"/>
  <c r="AC63" i="1" s="1"/>
  <c r="H64" i="1"/>
  <c r="AC64" i="1" s="1"/>
  <c r="H65" i="1"/>
  <c r="H67" i="1"/>
  <c r="AC67" i="1" s="1"/>
  <c r="H68" i="1"/>
  <c r="AC68" i="1" s="1"/>
  <c r="H69" i="1"/>
  <c r="H70" i="1"/>
  <c r="H71" i="1"/>
  <c r="AC71" i="1" s="1"/>
  <c r="H72" i="1"/>
  <c r="AC72" i="1" s="1"/>
  <c r="H73" i="1"/>
  <c r="H74" i="1"/>
  <c r="H75" i="1"/>
  <c r="H6" i="1"/>
  <c r="T5" i="1"/>
  <c r="O5" i="1"/>
  <c r="N5" i="1"/>
  <c r="G5" i="1"/>
  <c r="F5" i="1"/>
  <c r="J5" i="1"/>
  <c r="C13" i="1"/>
  <c r="C18" i="1"/>
  <c r="C21" i="1"/>
  <c r="C23" i="1"/>
  <c r="C24" i="1"/>
  <c r="C27" i="1"/>
  <c r="C28" i="1"/>
  <c r="C29" i="1"/>
  <c r="C43" i="1"/>
  <c r="C45" i="1"/>
  <c r="C46" i="1"/>
  <c r="C47" i="1"/>
  <c r="C48" i="1"/>
  <c r="C49" i="1"/>
  <c r="C50" i="1"/>
  <c r="C55" i="1"/>
  <c r="C59" i="1"/>
  <c r="C62" i="1"/>
  <c r="C63" i="1"/>
  <c r="C64" i="1"/>
  <c r="C65" i="1"/>
  <c r="C68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7" i="1"/>
  <c r="B68" i="1"/>
  <c r="B69" i="1"/>
  <c r="B70" i="1"/>
  <c r="B71" i="1"/>
  <c r="B72" i="1"/>
  <c r="B73" i="1"/>
  <c r="B74" i="1"/>
  <c r="B75" i="1"/>
  <c r="B6" i="1"/>
  <c r="AB75" i="1" l="1"/>
  <c r="AC75" i="1"/>
  <c r="AB73" i="1"/>
  <c r="AC73" i="1"/>
  <c r="AB69" i="1"/>
  <c r="AC69" i="1"/>
  <c r="AB62" i="1"/>
  <c r="AC62" i="1"/>
  <c r="AB54" i="1"/>
  <c r="AC54" i="1"/>
  <c r="AB50" i="1"/>
  <c r="AC50" i="1"/>
  <c r="AB48" i="1"/>
  <c r="AC48" i="1"/>
  <c r="AB46" i="1"/>
  <c r="AC46" i="1"/>
  <c r="AB36" i="1"/>
  <c r="AC36" i="1"/>
  <c r="AB28" i="1"/>
  <c r="AC28" i="1"/>
  <c r="AB24" i="1"/>
  <c r="AC24" i="1"/>
  <c r="AB20" i="1"/>
  <c r="AC20" i="1"/>
  <c r="AB14" i="1"/>
  <c r="AC14" i="1"/>
  <c r="AB6" i="1"/>
  <c r="AC6" i="1"/>
  <c r="AB74" i="1"/>
  <c r="AC74" i="1"/>
  <c r="AB70" i="1"/>
  <c r="AC70" i="1"/>
  <c r="AB65" i="1"/>
  <c r="AC65" i="1"/>
  <c r="AB61" i="1"/>
  <c r="AC61" i="1"/>
  <c r="AB45" i="1"/>
  <c r="AC45" i="1"/>
  <c r="AB43" i="1"/>
  <c r="AC43" i="1"/>
  <c r="AB23" i="1"/>
  <c r="AC23" i="1"/>
  <c r="AB13" i="1"/>
  <c r="AC13" i="1"/>
  <c r="AB7" i="1"/>
  <c r="AC7" i="1"/>
  <c r="AB31" i="1"/>
  <c r="AB72" i="1"/>
  <c r="AB68" i="1"/>
  <c r="AB35" i="1"/>
  <c r="AB33" i="1"/>
  <c r="AB29" i="1"/>
  <c r="AB27" i="1"/>
  <c r="AB25" i="1"/>
  <c r="AB21" i="1"/>
  <c r="AB19" i="1"/>
  <c r="AB17" i="1"/>
  <c r="AB15" i="1"/>
  <c r="AB11" i="1"/>
  <c r="AB9" i="1"/>
  <c r="AB53" i="1"/>
  <c r="AB39" i="1"/>
  <c r="AB30" i="1"/>
  <c r="AB71" i="1"/>
  <c r="AB67" i="1"/>
  <c r="AB63" i="1"/>
  <c r="AB59" i="1"/>
  <c r="AB57" i="1"/>
  <c r="AB55" i="1"/>
  <c r="AB51" i="1"/>
  <c r="AB49" i="1"/>
  <c r="AB47" i="1"/>
  <c r="AB41" i="1"/>
  <c r="AB37" i="1"/>
  <c r="AB34" i="1"/>
  <c r="AB32" i="1"/>
  <c r="AB26" i="1"/>
  <c r="AB22" i="1"/>
  <c r="AB18" i="1"/>
  <c r="AB16" i="1"/>
  <c r="AB12" i="1"/>
  <c r="AB10" i="1"/>
  <c r="AB8" i="1"/>
  <c r="AB52" i="1"/>
  <c r="AB38" i="1"/>
  <c r="AB64" i="1"/>
  <c r="AB60" i="1"/>
  <c r="AB58" i="1"/>
  <c r="AB56" i="1"/>
  <c r="AB44" i="1"/>
  <c r="AB42" i="1"/>
  <c r="AB40" i="1"/>
  <c r="W52" i="1"/>
  <c r="W38" i="1"/>
  <c r="W31" i="1"/>
  <c r="W74" i="1"/>
  <c r="W72" i="1"/>
  <c r="W70" i="1"/>
  <c r="W68" i="1"/>
  <c r="W66" i="1"/>
  <c r="W64" i="1"/>
  <c r="W62" i="1"/>
  <c r="W60" i="1"/>
  <c r="W58" i="1"/>
  <c r="W56" i="1"/>
  <c r="W54" i="1"/>
  <c r="W50" i="1"/>
  <c r="W48" i="1"/>
  <c r="W46" i="1"/>
  <c r="W44" i="1"/>
  <c r="W42" i="1"/>
  <c r="W40" i="1"/>
  <c r="W35" i="1"/>
  <c r="W33" i="1"/>
  <c r="W29" i="1"/>
  <c r="W27" i="1"/>
  <c r="W25" i="1"/>
  <c r="W23" i="1"/>
  <c r="W21" i="1"/>
  <c r="W19" i="1"/>
  <c r="W17" i="1"/>
  <c r="W15" i="1"/>
  <c r="W13" i="1"/>
  <c r="W11" i="1"/>
  <c r="W9" i="1"/>
  <c r="W7" i="1"/>
  <c r="W53" i="1"/>
  <c r="W39" i="1"/>
  <c r="W36" i="1"/>
  <c r="W30" i="1"/>
  <c r="W75" i="1"/>
  <c r="W73" i="1"/>
  <c r="W71" i="1"/>
  <c r="W69" i="1"/>
  <c r="W67" i="1"/>
  <c r="W65" i="1"/>
  <c r="W63" i="1"/>
  <c r="W61" i="1"/>
  <c r="W59" i="1"/>
  <c r="W57" i="1"/>
  <c r="W55" i="1"/>
  <c r="W51" i="1"/>
  <c r="W49" i="1"/>
  <c r="W47" i="1"/>
  <c r="W45" i="1"/>
  <c r="W43" i="1"/>
  <c r="W41" i="1"/>
  <c r="W37" i="1"/>
  <c r="W34" i="1"/>
  <c r="W32" i="1"/>
  <c r="W28" i="1"/>
  <c r="W26" i="1"/>
  <c r="W24" i="1"/>
  <c r="W22" i="1"/>
  <c r="W20" i="1"/>
  <c r="W18" i="1"/>
  <c r="W16" i="1"/>
  <c r="W14" i="1"/>
  <c r="W12" i="1"/>
  <c r="W10" i="1"/>
  <c r="W8" i="1"/>
  <c r="L5" i="1"/>
  <c r="P6" i="1"/>
  <c r="M5" i="1"/>
  <c r="K5" i="1"/>
  <c r="Y5" i="1"/>
  <c r="Z5" i="1"/>
  <c r="X5" i="1"/>
  <c r="AC5" i="1" l="1"/>
  <c r="AB5" i="1"/>
  <c r="P5" i="1"/>
  <c r="W6" i="1"/>
  <c r="Q5" i="1" l="1"/>
</calcChain>
</file>

<file path=xl/sharedStrings.xml><?xml version="1.0" encoding="utf-8"?>
<sst xmlns="http://schemas.openxmlformats.org/spreadsheetml/2006/main" count="177" uniqueCount="103">
  <si>
    <t>Период: 15.11.2023 - 22.11.2023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</si>
  <si>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</si>
  <si>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</si>
  <si>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</si>
  <si>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</si>
  <si>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</si>
  <si>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</si>
  <si>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</si>
  <si>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</si>
  <si>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</si>
  <si>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</si>
  <si>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</si>
  <si>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</si>
  <si>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</si>
  <si>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</si>
  <si>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</si>
  <si>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</si>
  <si>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</si>
  <si>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</si>
  <si>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</si>
  <si>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</si>
  <si>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</si>
  <si>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</si>
  <si>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</si>
  <si>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</si>
  <si>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</si>
  <si>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</si>
  <si>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</si>
  <si>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</si>
  <si>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</si>
  <si>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</si>
  <si>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</si>
  <si>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</si>
  <si>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</si>
  <si>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</si>
  <si>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</si>
  <si>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</si>
  <si>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</si>
  <si>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</si>
  <si>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</si>
  <si>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</si>
  <si>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</si>
  <si>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</si>
  <si>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</si>
  <si>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</si>
  <si>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</si>
  <si>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</si>
  <si>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</si>
  <si>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</si>
  <si>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</si>
  <si>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</si>
  <si>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</si>
  <si>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</si>
  <si>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</si>
  <si>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</si>
  <si>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378 Ветчина Балыкбургская ТМ Баварушка в оболочке фиброуз в вакуумной упаковке.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</si>
  <si>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</si>
  <si>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</si>
  <si>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</si>
  <si>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БОНУС_229  Колбаса Молочная Дугушка, в/у, ВЕС, ТМ Стародворье 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</si>
  <si>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</si>
  <si>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</si>
  <si>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</si>
  <si>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</si>
  <si>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</si>
  <si>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</si>
  <si>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</si>
  <si>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</si>
  <si>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</si>
  <si>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</si>
  <si>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</si>
  <si>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</si>
  <si>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</si>
  <si>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</si>
  <si>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</si>
  <si>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</si>
  <si>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</si>
  <si>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БОНУС_096  Сосиски Баварские,  0.42кг,ПОКОМ</t>
  </si>
  <si>
    <t>крат</t>
  </si>
  <si>
    <t>сроки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</si>
  <si>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</si>
  <si>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</si>
  <si>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</si>
  <si>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</si>
  <si>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</si>
  <si>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</si>
  <si>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</si>
  <si>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</si>
  <si>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</si>
  <si>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ср 01,11</t>
  </si>
  <si>
    <t>ср 08,11</t>
  </si>
  <si>
    <t>коментарий</t>
  </si>
  <si>
    <t>вес</t>
  </si>
  <si>
    <t>от филиала</t>
  </si>
  <si>
    <t>комментарий филиала</t>
  </si>
  <si>
    <t>ср 15,11</t>
  </si>
  <si>
    <t>АКЦИЯ</t>
  </si>
  <si>
    <t>Ед. Изм.</t>
  </si>
  <si>
    <t>кг</t>
  </si>
  <si>
    <t>заказ 1</t>
  </si>
  <si>
    <t>заказ 2</t>
  </si>
  <si>
    <t>заказ 3</t>
  </si>
  <si>
    <t>с Поляковым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</si>
</sst>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" fontId="3" fillId="0" borderId="0" xfId="0" applyNumberFormat="1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0" borderId="0" xfId="0" applyNumberFormat="1" applyFont="1" applyAlignment="1">
      <alignment wrapText="1"/>
    </xf>
    <xf numFmtId="164" fontId="4" fillId="0" borderId="0" xfId="0" applyNumberFormat="1" applyFont="1"/>
    <xf numFmtId="1" fontId="0" fillId="0" borderId="0" xfId="0" applyNumberFormat="1" applyAlignment="1">
      <alignment horizontal="center"/>
    </xf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4" xfId="0" applyNumberFormat="1" applyBorder="1" applyAlignment="1"/>
    <xf numFmtId="164" fontId="2" fillId="3" borderId="2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15,11,23%20&#1050;&#1048;/&#1076;&#1074;%2015,11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_&#1086;&#1090;&#1075;&#1088;&#1091;&#1078;&#1077;&#1085;&#1086;%2016,11,23-22,11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16,11,23-22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08.11.2023 - 15.11.2023</v>
          </cell>
        </row>
        <row r="3">
          <cell r="A3" t="str">
            <v>Склад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сроки</v>
          </cell>
          <cell r="J3" t="str">
            <v>заяв</v>
          </cell>
          <cell r="K3" t="str">
            <v>раз</v>
          </cell>
          <cell r="L3" t="str">
            <v>без опта</v>
          </cell>
          <cell r="M3" t="str">
            <v>опт</v>
          </cell>
          <cell r="N3" t="str">
            <v>заказ</v>
          </cell>
          <cell r="O3" t="str">
            <v>заказ</v>
          </cell>
          <cell r="P3" t="str">
            <v>ср</v>
          </cell>
          <cell r="Q3" t="str">
            <v>заказ</v>
          </cell>
          <cell r="R3" t="str">
            <v>заказ</v>
          </cell>
          <cell r="S3" t="str">
            <v xml:space="preserve">ЗАКАЗ </v>
          </cell>
          <cell r="U3" t="str">
            <v>запас</v>
          </cell>
          <cell r="V3" t="str">
            <v>запас без заказа</v>
          </cell>
          <cell r="W3" t="str">
            <v>ср 25,10</v>
          </cell>
          <cell r="X3" t="str">
            <v>ср 01,11</v>
          </cell>
          <cell r="Y3" t="str">
            <v>ср 08,11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I4" t="str">
            <v>сроки</v>
          </cell>
          <cell r="S4" t="str">
            <v>от филиала</v>
          </cell>
          <cell r="T4" t="str">
            <v>комментарий филиала</v>
          </cell>
        </row>
        <row r="5">
          <cell r="F5">
            <v>47047.92000000002</v>
          </cell>
          <cell r="G5">
            <v>29151.214000000011</v>
          </cell>
          <cell r="J5">
            <v>0</v>
          </cell>
          <cell r="K5">
            <v>0</v>
          </cell>
          <cell r="L5">
            <v>23348.79</v>
          </cell>
          <cell r="M5">
            <v>23699.129999999997</v>
          </cell>
          <cell r="N5">
            <v>0</v>
          </cell>
          <cell r="O5">
            <v>0</v>
          </cell>
          <cell r="P5">
            <v>4669.757999999998</v>
          </cell>
          <cell r="Q5">
            <v>19850</v>
          </cell>
          <cell r="R5">
            <v>5000</v>
          </cell>
          <cell r="S5">
            <v>0</v>
          </cell>
          <cell r="W5">
            <v>4424.3071999999984</v>
          </cell>
          <cell r="X5">
            <v>4249.2956000000004</v>
          </cell>
          <cell r="Y5">
            <v>4062.1418000000017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Нояб</v>
          </cell>
          <cell r="D6">
            <v>54.05</v>
          </cell>
          <cell r="E6">
            <v>76.462000000000003</v>
          </cell>
          <cell r="F6">
            <v>52.161999999999999</v>
          </cell>
          <cell r="G6">
            <v>65.846000000000004</v>
          </cell>
          <cell r="H6">
            <v>1</v>
          </cell>
          <cell r="I6">
            <v>50</v>
          </cell>
          <cell r="L6">
            <v>52.161999999999999</v>
          </cell>
          <cell r="P6">
            <v>10.432399999999999</v>
          </cell>
          <cell r="Q6">
            <v>55</v>
          </cell>
          <cell r="U6">
            <v>11.583719949388446</v>
          </cell>
          <cell r="V6">
            <v>6.3116828342471534</v>
          </cell>
          <cell r="W6">
            <v>9.6631999999999998</v>
          </cell>
          <cell r="X6">
            <v>6.4664000000000001</v>
          </cell>
          <cell r="Y6">
            <v>9.7864000000000004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D7">
            <v>0.56399999999999995</v>
          </cell>
          <cell r="E7">
            <v>1090.5</v>
          </cell>
          <cell r="F7">
            <v>893.56</v>
          </cell>
          <cell r="G7">
            <v>197.17599999999999</v>
          </cell>
          <cell r="H7">
            <v>1</v>
          </cell>
          <cell r="I7">
            <v>45</v>
          </cell>
          <cell r="L7">
            <v>432.60999999999996</v>
          </cell>
          <cell r="M7">
            <v>460.95</v>
          </cell>
          <cell r="P7">
            <v>86.521999999999991</v>
          </cell>
          <cell r="Q7">
            <v>580</v>
          </cell>
          <cell r="U7">
            <v>8.982409098264025</v>
          </cell>
          <cell r="V7">
            <v>2.2789117218742057</v>
          </cell>
          <cell r="W7">
            <v>1.6491999999999962</v>
          </cell>
          <cell r="X7">
            <v>88.013599999999997</v>
          </cell>
          <cell r="Y7">
            <v>0.26200000000000045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D8">
            <v>220.22499999999999</v>
          </cell>
          <cell r="E8">
            <v>852.73199999999997</v>
          </cell>
          <cell r="F8">
            <v>472.62099999999998</v>
          </cell>
          <cell r="G8">
            <v>537.79499999999996</v>
          </cell>
          <cell r="H8">
            <v>1</v>
          </cell>
          <cell r="I8">
            <v>45</v>
          </cell>
          <cell r="L8">
            <v>262.529</v>
          </cell>
          <cell r="M8">
            <v>210.09200000000001</v>
          </cell>
          <cell r="P8">
            <v>52.505800000000001</v>
          </cell>
          <cell r="Q8">
            <v>90</v>
          </cell>
          <cell r="U8">
            <v>11.956679071645418</v>
          </cell>
          <cell r="V8">
            <v>10.242582724194278</v>
          </cell>
          <cell r="W8">
            <v>92.165800000000004</v>
          </cell>
          <cell r="X8">
            <v>55.521400000000007</v>
          </cell>
          <cell r="Y8">
            <v>95.315200000000004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D9">
            <v>108.244</v>
          </cell>
          <cell r="E9">
            <v>525.70500000000004</v>
          </cell>
          <cell r="F9">
            <v>336.31799999999998</v>
          </cell>
          <cell r="G9">
            <v>249.39400000000001</v>
          </cell>
          <cell r="H9">
            <v>1</v>
          </cell>
          <cell r="I9">
            <v>40</v>
          </cell>
          <cell r="L9">
            <v>228.12599999999998</v>
          </cell>
          <cell r="M9">
            <v>108.19199999999999</v>
          </cell>
          <cell r="P9">
            <v>45.625199999999992</v>
          </cell>
          <cell r="Q9">
            <v>295</v>
          </cell>
          <cell r="U9">
            <v>11.931870983579252</v>
          </cell>
          <cell r="V9">
            <v>5.4661459018261844</v>
          </cell>
          <cell r="W9">
            <v>42.0488</v>
          </cell>
          <cell r="X9">
            <v>33.346600000000002</v>
          </cell>
          <cell r="Y9">
            <v>48.573400000000007</v>
          </cell>
        </row>
        <row r="10">
          <cell r="A10" t="str">
            <v>024  Колбаса Классическая, Вязанка вектор 0,5кг, ПОКОМ</v>
          </cell>
          <cell r="B10" t="str">
            <v>шт</v>
          </cell>
          <cell r="E10">
            <v>1.3879999999999999</v>
          </cell>
          <cell r="F10">
            <v>1.3879999999999999</v>
          </cell>
          <cell r="H10">
            <v>0</v>
          </cell>
          <cell r="I10">
            <v>45</v>
          </cell>
          <cell r="L10">
            <v>1.3879999999999999</v>
          </cell>
          <cell r="P10">
            <v>0.27759999999999996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  <cell r="D11">
            <v>48</v>
          </cell>
          <cell r="E11">
            <v>234</v>
          </cell>
          <cell r="F11">
            <v>70</v>
          </cell>
          <cell r="G11">
            <v>186</v>
          </cell>
          <cell r="H11">
            <v>0.45</v>
          </cell>
          <cell r="I11">
            <v>45</v>
          </cell>
          <cell r="L11">
            <v>70</v>
          </cell>
          <cell r="P11">
            <v>14</v>
          </cell>
          <cell r="U11">
            <v>13.285714285714286</v>
          </cell>
          <cell r="V11">
            <v>13.285714285714286</v>
          </cell>
          <cell r="W11">
            <v>36.6</v>
          </cell>
          <cell r="X11">
            <v>9.1999999999999993</v>
          </cell>
          <cell r="Y11">
            <v>37.4</v>
          </cell>
        </row>
        <row r="12">
          <cell r="A12" t="str">
            <v>058  Колбаса Докторская Особая ТМ Особый рецепт,  0,5кг, ПОКОМ</v>
          </cell>
          <cell r="B12" t="str">
            <v>шт</v>
          </cell>
          <cell r="D12">
            <v>13</v>
          </cell>
          <cell r="E12">
            <v>140</v>
          </cell>
          <cell r="F12">
            <v>72</v>
          </cell>
          <cell r="G12">
            <v>81</v>
          </cell>
          <cell r="H12">
            <v>0.5</v>
          </cell>
          <cell r="I12">
            <v>60</v>
          </cell>
          <cell r="L12">
            <v>12</v>
          </cell>
          <cell r="M12">
            <v>60</v>
          </cell>
          <cell r="P12">
            <v>2.4</v>
          </cell>
          <cell r="U12">
            <v>33.75</v>
          </cell>
          <cell r="V12">
            <v>33.75</v>
          </cell>
          <cell r="W12">
            <v>12</v>
          </cell>
          <cell r="X12">
            <v>2</v>
          </cell>
          <cell r="Y12">
            <v>13.6</v>
          </cell>
        </row>
        <row r="13">
          <cell r="A13" t="str">
            <v>083  Колбаса Швейцарская 0,17 кг., ШТ., сырокопченая   ПОКОМ</v>
          </cell>
          <cell r="B13" t="str">
            <v>шт</v>
          </cell>
          <cell r="E13">
            <v>195</v>
          </cell>
          <cell r="F13">
            <v>170</v>
          </cell>
          <cell r="G13">
            <v>25</v>
          </cell>
          <cell r="H13">
            <v>0.17</v>
          </cell>
          <cell r="I13">
            <v>120</v>
          </cell>
          <cell r="L13">
            <v>20</v>
          </cell>
          <cell r="M13">
            <v>150</v>
          </cell>
          <cell r="P13">
            <v>4</v>
          </cell>
          <cell r="Q13">
            <v>20</v>
          </cell>
          <cell r="U13">
            <v>11.25</v>
          </cell>
          <cell r="V13">
            <v>6.25</v>
          </cell>
          <cell r="W13">
            <v>9</v>
          </cell>
          <cell r="X13">
            <v>6.4</v>
          </cell>
          <cell r="Y13">
            <v>4.2</v>
          </cell>
        </row>
        <row r="14">
          <cell r="A14" t="str">
            <v>092  Сосиски Баварские с сыром,  0.42кг,ПОКОМ</v>
          </cell>
          <cell r="B14" t="str">
            <v>шт</v>
          </cell>
          <cell r="E14">
            <v>96</v>
          </cell>
          <cell r="F14">
            <v>96</v>
          </cell>
          <cell r="H14">
            <v>0</v>
          </cell>
          <cell r="I14">
            <v>40</v>
          </cell>
          <cell r="L14">
            <v>0</v>
          </cell>
          <cell r="M14">
            <v>96</v>
          </cell>
          <cell r="P14">
            <v>0</v>
          </cell>
          <cell r="U14" t="e">
            <v>#DIV/0!</v>
          </cell>
          <cell r="V14" t="e">
            <v>#DIV/0!</v>
          </cell>
          <cell r="W14">
            <v>0</v>
          </cell>
          <cell r="X14">
            <v>0</v>
          </cell>
          <cell r="Y14">
            <v>0</v>
          </cell>
        </row>
        <row r="15">
          <cell r="A15" t="str">
            <v>096  Сосиски Баварские,  0.42кг,ПОКОМ</v>
          </cell>
          <cell r="B15" t="str">
            <v>шт</v>
          </cell>
          <cell r="C15" t="str">
            <v>бонус_Н</v>
          </cell>
          <cell r="E15">
            <v>215</v>
          </cell>
          <cell r="F15">
            <v>40</v>
          </cell>
          <cell r="H15">
            <v>0.42</v>
          </cell>
          <cell r="I15">
            <v>45</v>
          </cell>
          <cell r="L15">
            <v>-56</v>
          </cell>
          <cell r="M15">
            <v>96</v>
          </cell>
          <cell r="P15">
            <v>-11.2</v>
          </cell>
          <cell r="Q15">
            <v>80</v>
          </cell>
          <cell r="U15">
            <v>-7.1428571428571432</v>
          </cell>
          <cell r="V15">
            <v>0</v>
          </cell>
          <cell r="W15">
            <v>1.8</v>
          </cell>
          <cell r="X15">
            <v>13.8</v>
          </cell>
          <cell r="Y15">
            <v>0</v>
          </cell>
        </row>
        <row r="16">
          <cell r="A16" t="str">
            <v>103  Сосиски Классические, 0.42кг,ядрена копотьПОКОМ</v>
          </cell>
          <cell r="B16" t="str">
            <v>шт</v>
          </cell>
          <cell r="D16">
            <v>144</v>
          </cell>
          <cell r="E16">
            <v>132</v>
          </cell>
          <cell r="F16">
            <v>191</v>
          </cell>
          <cell r="G16">
            <v>71</v>
          </cell>
          <cell r="H16">
            <v>0.42</v>
          </cell>
          <cell r="I16">
            <v>35</v>
          </cell>
          <cell r="L16">
            <v>191</v>
          </cell>
          <cell r="P16">
            <v>38.200000000000003</v>
          </cell>
          <cell r="Q16">
            <v>270</v>
          </cell>
          <cell r="U16">
            <v>8.9267015706806276</v>
          </cell>
          <cell r="V16">
            <v>1.8586387434554972</v>
          </cell>
          <cell r="W16">
            <v>35</v>
          </cell>
          <cell r="X16">
            <v>-0.4</v>
          </cell>
          <cell r="Y16">
            <v>21.8</v>
          </cell>
        </row>
        <row r="17">
          <cell r="A17" t="str">
            <v>108  Сосиски С сыром,  0.42кг,ядрена копоть ПОКОМ</v>
          </cell>
          <cell r="B17" t="str">
            <v>шт</v>
          </cell>
          <cell r="E17">
            <v>206</v>
          </cell>
          <cell r="F17">
            <v>111</v>
          </cell>
          <cell r="G17">
            <v>89</v>
          </cell>
          <cell r="H17">
            <v>0.42</v>
          </cell>
          <cell r="I17">
            <v>35</v>
          </cell>
          <cell r="L17">
            <v>111</v>
          </cell>
          <cell r="P17">
            <v>22.2</v>
          </cell>
          <cell r="Q17">
            <v>150</v>
          </cell>
          <cell r="U17">
            <v>10.765765765765765</v>
          </cell>
          <cell r="V17">
            <v>4.0090090090090094</v>
          </cell>
          <cell r="W17">
            <v>17.8</v>
          </cell>
          <cell r="X17">
            <v>27.4</v>
          </cell>
          <cell r="Y17">
            <v>12.8</v>
          </cell>
        </row>
        <row r="18">
          <cell r="A18" t="str">
            <v>117  Колбаса Сервелат Филейбургский с ароматными пряностями, в/у 0,35 кг срез, БАВАРУШКА ПОКОМ</v>
          </cell>
          <cell r="B18" t="str">
            <v>шт</v>
          </cell>
          <cell r="D18">
            <v>158</v>
          </cell>
          <cell r="E18">
            <v>150</v>
          </cell>
          <cell r="F18">
            <v>105</v>
          </cell>
          <cell r="G18">
            <v>181</v>
          </cell>
          <cell r="H18">
            <v>0.35</v>
          </cell>
          <cell r="I18">
            <v>45</v>
          </cell>
          <cell r="L18">
            <v>87</v>
          </cell>
          <cell r="M18">
            <v>18</v>
          </cell>
          <cell r="P18">
            <v>17.399999999999999</v>
          </cell>
          <cell r="Q18">
            <v>25</v>
          </cell>
          <cell r="U18">
            <v>11.839080459770116</v>
          </cell>
          <cell r="V18">
            <v>10.402298850574713</v>
          </cell>
          <cell r="W18">
            <v>31.6</v>
          </cell>
          <cell r="X18">
            <v>22.2</v>
          </cell>
          <cell r="Y18">
            <v>24.2</v>
          </cell>
        </row>
        <row r="19">
          <cell r="A19" t="str">
            <v>118  Колбаса Сервелат Филейбургский с филе сочного окорока, в/у 0,35 кг срез, БАВАРУШКА ПОКОМ</v>
          </cell>
          <cell r="B19" t="str">
            <v>шт</v>
          </cell>
          <cell r="D19">
            <v>57</v>
          </cell>
          <cell r="E19">
            <v>282</v>
          </cell>
          <cell r="F19">
            <v>54</v>
          </cell>
          <cell r="G19">
            <v>265</v>
          </cell>
          <cell r="H19">
            <v>0.35</v>
          </cell>
          <cell r="I19">
            <v>45</v>
          </cell>
          <cell r="L19">
            <v>54</v>
          </cell>
          <cell r="P19">
            <v>10.8</v>
          </cell>
          <cell r="U19">
            <v>24.537037037037035</v>
          </cell>
          <cell r="V19">
            <v>24.537037037037035</v>
          </cell>
          <cell r="W19">
            <v>37</v>
          </cell>
          <cell r="X19">
            <v>12.8</v>
          </cell>
          <cell r="Y19">
            <v>44.4</v>
          </cell>
        </row>
        <row r="20">
          <cell r="A20" t="str">
            <v>200  Ветчина Дугушка ТМ Стародворье, вектор в/у    ПОКОМ</v>
          </cell>
          <cell r="B20" t="str">
            <v>кг</v>
          </cell>
          <cell r="C20" t="str">
            <v>Нояб</v>
          </cell>
          <cell r="D20">
            <v>-4.1740000000000004</v>
          </cell>
          <cell r="E20">
            <v>963.96400000000006</v>
          </cell>
          <cell r="F20">
            <v>776.38400000000001</v>
          </cell>
          <cell r="G20">
            <v>179.858</v>
          </cell>
          <cell r="H20">
            <v>1</v>
          </cell>
          <cell r="I20">
            <v>55</v>
          </cell>
          <cell r="L20">
            <v>320.34899999999999</v>
          </cell>
          <cell r="M20">
            <v>456.03500000000003</v>
          </cell>
          <cell r="P20">
            <v>64.069800000000001</v>
          </cell>
          <cell r="Q20">
            <v>250</v>
          </cell>
          <cell r="U20">
            <v>6.7092140134665632</v>
          </cell>
          <cell r="V20">
            <v>2.8072196260952897</v>
          </cell>
          <cell r="W20">
            <v>15.35</v>
          </cell>
          <cell r="X20">
            <v>63.907000000000004</v>
          </cell>
          <cell r="Y20">
            <v>34.685799999999993</v>
          </cell>
        </row>
        <row r="21">
          <cell r="A21" t="str">
            <v>201  Ветчина Нежная ТМ Особый рецепт, (2,5кг), ПОКОМ</v>
          </cell>
          <cell r="B21" t="str">
            <v>кг</v>
          </cell>
          <cell r="D21">
            <v>1549.433</v>
          </cell>
          <cell r="E21">
            <v>13942.186</v>
          </cell>
          <cell r="F21">
            <v>10660.957</v>
          </cell>
          <cell r="G21">
            <v>4315.4560000000001</v>
          </cell>
          <cell r="H21">
            <v>1</v>
          </cell>
          <cell r="I21">
            <v>50</v>
          </cell>
          <cell r="L21">
            <v>2665.3789999999999</v>
          </cell>
          <cell r="M21">
            <v>7995.5780000000004</v>
          </cell>
          <cell r="P21">
            <v>533.07579999999996</v>
          </cell>
          <cell r="Q21">
            <v>1000</v>
          </cell>
          <cell r="R21">
            <v>1000</v>
          </cell>
          <cell r="U21">
            <v>11.847200717046245</v>
          </cell>
          <cell r="V21">
            <v>8.0953890609928276</v>
          </cell>
          <cell r="W21">
            <v>484.2362</v>
          </cell>
          <cell r="X21">
            <v>546.79259999999999</v>
          </cell>
          <cell r="Y21">
            <v>541.19540000000006</v>
          </cell>
        </row>
        <row r="22">
          <cell r="A22" t="str">
            <v>215  Колбаса Докторская ГОСТ Дугушка, ВЕС, ТМ Стародворье ПОКОМ</v>
          </cell>
          <cell r="B22" t="str">
            <v>кг</v>
          </cell>
          <cell r="F22">
            <v>0.86799999999999999</v>
          </cell>
          <cell r="G22">
            <v>-0.86799999999999999</v>
          </cell>
          <cell r="H22">
            <v>0</v>
          </cell>
          <cell r="I22">
            <v>55</v>
          </cell>
          <cell r="L22">
            <v>0.86799999999999999</v>
          </cell>
          <cell r="P22">
            <v>0.1736</v>
          </cell>
          <cell r="U22">
            <v>-5</v>
          </cell>
          <cell r="V22">
            <v>-5</v>
          </cell>
          <cell r="W22">
            <v>0</v>
          </cell>
          <cell r="X22">
            <v>0</v>
          </cell>
          <cell r="Y22">
            <v>0</v>
          </cell>
        </row>
        <row r="23">
          <cell r="A23" t="str">
            <v>217  Колбаса Докторская Дугушка, ВЕС, НЕ ГОСТ, ТМ Стародворье ПОКОМ</v>
          </cell>
          <cell r="B23" t="str">
            <v>кг</v>
          </cell>
          <cell r="C23" t="str">
            <v>Нояб</v>
          </cell>
          <cell r="D23">
            <v>-48.231999999999999</v>
          </cell>
          <cell r="E23">
            <v>1483.385</v>
          </cell>
          <cell r="F23">
            <v>933.24</v>
          </cell>
          <cell r="G23">
            <v>485.16199999999998</v>
          </cell>
          <cell r="H23">
            <v>1</v>
          </cell>
          <cell r="I23">
            <v>55</v>
          </cell>
          <cell r="L23">
            <v>372.36</v>
          </cell>
          <cell r="M23">
            <v>560.88</v>
          </cell>
          <cell r="P23">
            <v>74.472000000000008</v>
          </cell>
          <cell r="Q23">
            <v>400</v>
          </cell>
          <cell r="U23">
            <v>11.885836287463745</v>
          </cell>
          <cell r="V23">
            <v>6.5146900848641094</v>
          </cell>
          <cell r="W23">
            <v>54.042999999999992</v>
          </cell>
          <cell r="X23">
            <v>51.096199999999989</v>
          </cell>
          <cell r="Y23">
            <v>-1.9379999999999995</v>
          </cell>
        </row>
        <row r="24">
          <cell r="A24" t="str">
            <v>219  Колбаса Докторская Особая ТМ Особый рецепт, ВЕС  ПОКОМ</v>
          </cell>
          <cell r="B24" t="str">
            <v>кг</v>
          </cell>
          <cell r="D24">
            <v>3637.11</v>
          </cell>
          <cell r="E24">
            <v>6925.5010000000002</v>
          </cell>
          <cell r="F24">
            <v>4895.8760000000002</v>
          </cell>
          <cell r="G24">
            <v>4996.9759999999997</v>
          </cell>
          <cell r="H24">
            <v>1</v>
          </cell>
          <cell r="I24">
            <v>60</v>
          </cell>
          <cell r="L24">
            <v>3884.9610000000002</v>
          </cell>
          <cell r="M24">
            <v>1010.915</v>
          </cell>
          <cell r="P24">
            <v>776.99220000000003</v>
          </cell>
          <cell r="Q24">
            <v>1900</v>
          </cell>
          <cell r="R24">
            <v>2400</v>
          </cell>
          <cell r="U24">
            <v>11.965340192604248</v>
          </cell>
          <cell r="V24">
            <v>6.4311791032136485</v>
          </cell>
          <cell r="W24">
            <v>755.87479999999994</v>
          </cell>
          <cell r="X24">
            <v>750.37599999999998</v>
          </cell>
          <cell r="Y24">
            <v>655.99219999999991</v>
          </cell>
        </row>
        <row r="25">
          <cell r="A25" t="str">
            <v>225  Колбаса Дугушка со шпиком, ВЕС, ТМ Стародворье   ПОКОМ</v>
          </cell>
          <cell r="B25" t="str">
            <v>кг</v>
          </cell>
          <cell r="C25" t="str">
            <v>Нояб</v>
          </cell>
          <cell r="D25">
            <v>5.9640000000000004</v>
          </cell>
          <cell r="E25">
            <v>159.61600000000001</v>
          </cell>
          <cell r="F25">
            <v>100.65</v>
          </cell>
          <cell r="G25">
            <v>55.25</v>
          </cell>
          <cell r="H25">
            <v>1</v>
          </cell>
          <cell r="I25">
            <v>50</v>
          </cell>
          <cell r="L25">
            <v>100.65</v>
          </cell>
          <cell r="P25">
            <v>20.130000000000003</v>
          </cell>
          <cell r="Q25">
            <v>145</v>
          </cell>
          <cell r="U25">
            <v>9.9478390461997002</v>
          </cell>
          <cell r="V25">
            <v>2.7446597118728264</v>
          </cell>
          <cell r="W25">
            <v>6.5476000000000001</v>
          </cell>
          <cell r="X25">
            <v>15.352600000000001</v>
          </cell>
          <cell r="Y25">
            <v>2.8303999999999996</v>
          </cell>
        </row>
        <row r="26">
          <cell r="A26" t="str">
            <v>229  Колбаса Молочная Дугушка, в/у, ВЕС, ТМ Стародворье   ПОКОМ</v>
          </cell>
          <cell r="B26" t="str">
            <v>кг</v>
          </cell>
          <cell r="C26" t="str">
            <v>Нояб</v>
          </cell>
          <cell r="D26">
            <v>-12.738</v>
          </cell>
          <cell r="E26">
            <v>790.84900000000005</v>
          </cell>
          <cell r="F26">
            <v>584.4</v>
          </cell>
          <cell r="G26">
            <v>190.18100000000001</v>
          </cell>
          <cell r="H26">
            <v>1</v>
          </cell>
          <cell r="I26">
            <v>55</v>
          </cell>
          <cell r="L26">
            <v>430.19499999999994</v>
          </cell>
          <cell r="M26">
            <v>154.20500000000001</v>
          </cell>
          <cell r="P26">
            <v>86.038999999999987</v>
          </cell>
          <cell r="Q26">
            <v>570</v>
          </cell>
          <cell r="U26">
            <v>8.835307244389174</v>
          </cell>
          <cell r="V26">
            <v>2.210404583967736</v>
          </cell>
          <cell r="W26">
            <v>67.207999999999998</v>
          </cell>
          <cell r="X26">
            <v>61.038800000000002</v>
          </cell>
          <cell r="Y26">
            <v>32.143800000000006</v>
          </cell>
        </row>
        <row r="27">
          <cell r="A27" t="str">
            <v>230  Колбаса Молочная Особая ТМ Особый рецепт, п/а, ВЕС. ПОКОМ</v>
          </cell>
          <cell r="B27" t="str">
            <v>кг</v>
          </cell>
          <cell r="D27">
            <v>5122.1049999999996</v>
          </cell>
          <cell r="E27">
            <v>4438.7749999999996</v>
          </cell>
          <cell r="F27">
            <v>4289.7939999999999</v>
          </cell>
          <cell r="G27">
            <v>4719.4620000000004</v>
          </cell>
          <cell r="H27">
            <v>1</v>
          </cell>
          <cell r="I27">
            <v>60</v>
          </cell>
          <cell r="L27">
            <v>3277.4119999999998</v>
          </cell>
          <cell r="M27">
            <v>1012.3819999999999</v>
          </cell>
          <cell r="P27">
            <v>655.48239999999998</v>
          </cell>
          <cell r="Q27">
            <v>1500</v>
          </cell>
          <cell r="R27">
            <v>1600</v>
          </cell>
          <cell r="U27">
            <v>11.929324113050177</v>
          </cell>
          <cell r="V27">
            <v>7.1999827912999654</v>
          </cell>
          <cell r="W27">
            <v>803.36519999999996</v>
          </cell>
          <cell r="X27">
            <v>603.87020000000007</v>
          </cell>
          <cell r="Y27">
            <v>617.31420000000003</v>
          </cell>
        </row>
        <row r="28">
          <cell r="A28" t="str">
            <v>235  Колбаса Особая ТМ Особый рецепт, ВЕС, ТМ Стародворье ПОКОМ</v>
          </cell>
          <cell r="B28" t="str">
            <v>кг</v>
          </cell>
          <cell r="D28">
            <v>2099.1729999999998</v>
          </cell>
          <cell r="E28">
            <v>4546.4849999999997</v>
          </cell>
          <cell r="F28">
            <v>3131.1439999999998</v>
          </cell>
          <cell r="G28">
            <v>3127.8629999999998</v>
          </cell>
          <cell r="H28">
            <v>1</v>
          </cell>
          <cell r="I28">
            <v>60</v>
          </cell>
          <cell r="L28">
            <v>2113.3589999999999</v>
          </cell>
          <cell r="M28">
            <v>1017.785</v>
          </cell>
          <cell r="P28">
            <v>422.67179999999996</v>
          </cell>
          <cell r="Q28">
            <v>1900</v>
          </cell>
          <cell r="U28">
            <v>11.895430449819457</v>
          </cell>
          <cell r="V28">
            <v>7.4002169058830045</v>
          </cell>
          <cell r="W28">
            <v>428.97899999999998</v>
          </cell>
          <cell r="X28">
            <v>384.02460000000002</v>
          </cell>
          <cell r="Y28">
            <v>406.43060000000003</v>
          </cell>
        </row>
        <row r="29">
          <cell r="A29" t="str">
            <v>236  Колбаса Рубленая ЗАПЕЧ. Дугушка ТМ Стародворье, вектор, в/к    ПОКОМ</v>
          </cell>
          <cell r="B29" t="str">
            <v>кг</v>
          </cell>
          <cell r="C29" t="str">
            <v>Нояб</v>
          </cell>
          <cell r="D29">
            <v>-9.1959999999999997</v>
          </cell>
          <cell r="E29">
            <v>848.976</v>
          </cell>
          <cell r="F29">
            <v>552.79200000000003</v>
          </cell>
          <cell r="G29">
            <v>277.32</v>
          </cell>
          <cell r="H29">
            <v>1</v>
          </cell>
          <cell r="I29">
            <v>60</v>
          </cell>
          <cell r="L29">
            <v>347.01400000000001</v>
          </cell>
          <cell r="M29">
            <v>205.77799999999999</v>
          </cell>
          <cell r="P29">
            <v>69.402799999999999</v>
          </cell>
          <cell r="Q29">
            <v>480</v>
          </cell>
          <cell r="U29">
            <v>10.911951679182971</v>
          </cell>
          <cell r="V29">
            <v>3.9958042038649735</v>
          </cell>
          <cell r="W29">
            <v>62.007600000000004</v>
          </cell>
          <cell r="X29">
            <v>61.397000000000006</v>
          </cell>
          <cell r="Y29">
            <v>23.378</v>
          </cell>
        </row>
        <row r="30">
          <cell r="A30" t="str">
            <v>239  Колбаса Салями запеч Дугушка, оболочка вектор, ВЕС, ТМ Стародворье  ПОКОМ</v>
          </cell>
          <cell r="B30" t="str">
            <v>кг</v>
          </cell>
          <cell r="C30" t="str">
            <v>Нояб</v>
          </cell>
          <cell r="D30">
            <v>431.93599999999998</v>
          </cell>
          <cell r="E30">
            <v>153.52500000000001</v>
          </cell>
          <cell r="F30">
            <v>150.88399999999999</v>
          </cell>
          <cell r="H30">
            <v>1</v>
          </cell>
          <cell r="I30">
            <v>60</v>
          </cell>
          <cell r="L30">
            <v>-2.6410000000000196</v>
          </cell>
          <cell r="M30">
            <v>153.52500000000001</v>
          </cell>
          <cell r="P30">
            <v>-0.52820000000000389</v>
          </cell>
          <cell r="Q30">
            <v>80</v>
          </cell>
          <cell r="U30">
            <v>-151.45778114350514</v>
          </cell>
          <cell r="V30">
            <v>0</v>
          </cell>
          <cell r="W30">
            <v>50.234200000000001</v>
          </cell>
          <cell r="X30">
            <v>36.325800000000001</v>
          </cell>
          <cell r="Y30">
            <v>12.452</v>
          </cell>
        </row>
        <row r="31">
          <cell r="A31" t="str">
            <v>242  Колбаса Сервелат ЗАПЕЧ.Дугушка ТМ Стародворье, вектор, в/к     ПОКОМ</v>
          </cell>
          <cell r="B31" t="str">
            <v>кг</v>
          </cell>
          <cell r="C31" t="str">
            <v>Нояб</v>
          </cell>
          <cell r="D31">
            <v>-93.75</v>
          </cell>
          <cell r="E31">
            <v>770.25599999999997</v>
          </cell>
          <cell r="F31">
            <v>447.77800000000002</v>
          </cell>
          <cell r="G31">
            <v>220.81200000000001</v>
          </cell>
          <cell r="H31">
            <v>1</v>
          </cell>
          <cell r="I31">
            <v>60</v>
          </cell>
          <cell r="L31">
            <v>347.39400000000001</v>
          </cell>
          <cell r="M31">
            <v>100.384</v>
          </cell>
          <cell r="P31">
            <v>69.478800000000007</v>
          </cell>
          <cell r="Q31">
            <v>470</v>
          </cell>
          <cell r="U31">
            <v>9.9427739108908035</v>
          </cell>
          <cell r="V31">
            <v>3.1781205202162384</v>
          </cell>
          <cell r="W31">
            <v>52.148800000000008</v>
          </cell>
          <cell r="X31">
            <v>52.292800000000014</v>
          </cell>
          <cell r="Y31">
            <v>-1.0516000000000019</v>
          </cell>
        </row>
        <row r="32">
          <cell r="A32" t="str">
            <v>243  Колбаса Сервелат Зернистый, ВЕС.  ПОКОМ</v>
          </cell>
          <cell r="B32" t="str">
            <v>кг</v>
          </cell>
          <cell r="D32">
            <v>1.421</v>
          </cell>
          <cell r="E32">
            <v>640.28499999999997</v>
          </cell>
          <cell r="F32">
            <v>481.70299999999997</v>
          </cell>
          <cell r="G32">
            <v>158.05600000000001</v>
          </cell>
          <cell r="H32">
            <v>1</v>
          </cell>
          <cell r="I32">
            <v>35</v>
          </cell>
          <cell r="L32">
            <v>226.84499999999997</v>
          </cell>
          <cell r="M32">
            <v>254.858</v>
          </cell>
          <cell r="P32">
            <v>45.368999999999993</v>
          </cell>
          <cell r="Q32">
            <v>290</v>
          </cell>
          <cell r="U32">
            <v>9.8758182900218241</v>
          </cell>
          <cell r="V32">
            <v>3.4837884899380644</v>
          </cell>
          <cell r="W32">
            <v>16.845399999999994</v>
          </cell>
          <cell r="X32">
            <v>49.934199999999997</v>
          </cell>
          <cell r="Y32">
            <v>26.727399999999999</v>
          </cell>
        </row>
        <row r="33">
          <cell r="A33" t="str">
            <v>244  Колбаса Сервелат Кремлевский, ВЕС. ПОКОМ</v>
          </cell>
          <cell r="B33" t="str">
            <v>кг</v>
          </cell>
          <cell r="D33">
            <v>18.988</v>
          </cell>
          <cell r="E33">
            <v>476.863</v>
          </cell>
          <cell r="F33">
            <v>368.46199999999999</v>
          </cell>
          <cell r="G33">
            <v>111.48</v>
          </cell>
          <cell r="H33">
            <v>1</v>
          </cell>
          <cell r="I33">
            <v>40</v>
          </cell>
          <cell r="L33">
            <v>9.1569999999999823</v>
          </cell>
          <cell r="M33">
            <v>359.30500000000001</v>
          </cell>
          <cell r="P33">
            <v>1.8313999999999964</v>
          </cell>
          <cell r="U33">
            <v>60.871464453423734</v>
          </cell>
          <cell r="V33">
            <v>60.871464453423734</v>
          </cell>
          <cell r="W33">
            <v>14.884799999999998</v>
          </cell>
          <cell r="X33">
            <v>1.569999999999999</v>
          </cell>
          <cell r="Y33">
            <v>18.656399999999998</v>
          </cell>
        </row>
        <row r="34">
          <cell r="A34" t="str">
            <v>247  Сардельки Нежные, ВЕС.  ПОКОМ</v>
          </cell>
          <cell r="B34" t="str">
            <v>кг</v>
          </cell>
          <cell r="D34">
            <v>311.89999999999998</v>
          </cell>
          <cell r="E34">
            <v>822.64400000000001</v>
          </cell>
          <cell r="F34">
            <v>761.17899999999997</v>
          </cell>
          <cell r="G34">
            <v>322.62799999999999</v>
          </cell>
          <cell r="H34">
            <v>1</v>
          </cell>
          <cell r="I34">
            <v>30</v>
          </cell>
          <cell r="L34">
            <v>380.35299999999995</v>
          </cell>
          <cell r="M34">
            <v>380.82600000000002</v>
          </cell>
          <cell r="P34">
            <v>76.070599999999985</v>
          </cell>
          <cell r="Q34">
            <v>500</v>
          </cell>
          <cell r="U34">
            <v>10.814006988245131</v>
          </cell>
          <cell r="V34">
            <v>4.2411654436799502</v>
          </cell>
          <cell r="W34">
            <v>81.967600000000004</v>
          </cell>
          <cell r="X34">
            <v>54.3962</v>
          </cell>
          <cell r="Y34">
            <v>71.614599999999996</v>
          </cell>
        </row>
        <row r="35">
          <cell r="A35" t="str">
            <v>248  Сардельки Сочные ТМ Особый рецепт,   ПОКОМ</v>
          </cell>
          <cell r="B35" t="str">
            <v>кг</v>
          </cell>
          <cell r="D35">
            <v>110.16500000000001</v>
          </cell>
          <cell r="E35">
            <v>1827.759</v>
          </cell>
          <cell r="F35">
            <v>1525.0039999999999</v>
          </cell>
          <cell r="G35">
            <v>336.65199999999999</v>
          </cell>
          <cell r="H35">
            <v>1</v>
          </cell>
          <cell r="I35">
            <v>30</v>
          </cell>
          <cell r="L35">
            <v>459.63499999999999</v>
          </cell>
          <cell r="M35">
            <v>1065.3689999999999</v>
          </cell>
          <cell r="P35">
            <v>91.926999999999992</v>
          </cell>
          <cell r="Q35">
            <v>670</v>
          </cell>
          <cell r="U35">
            <v>10.950558595407227</v>
          </cell>
          <cell r="V35">
            <v>3.6621667192446181</v>
          </cell>
          <cell r="W35">
            <v>64.288600000000017</v>
          </cell>
          <cell r="X35">
            <v>74.677199999999999</v>
          </cell>
          <cell r="Y35">
            <v>69.432600000000008</v>
          </cell>
        </row>
        <row r="36">
          <cell r="A36" t="str">
            <v>250  Сардельки стародворские с говядиной в обол. NDX, ВЕС. ПОКОМ</v>
          </cell>
          <cell r="B36" t="str">
            <v>кг</v>
          </cell>
          <cell r="E36">
            <v>236.405</v>
          </cell>
          <cell r="F36">
            <v>201.95</v>
          </cell>
          <cell r="G36">
            <v>33.088000000000001</v>
          </cell>
          <cell r="H36">
            <v>1</v>
          </cell>
          <cell r="I36">
            <v>30</v>
          </cell>
          <cell r="L36">
            <v>19.129999999999995</v>
          </cell>
          <cell r="M36">
            <v>182.82</v>
          </cell>
          <cell r="P36">
            <v>3.8259999999999992</v>
          </cell>
          <cell r="Q36">
            <v>15</v>
          </cell>
          <cell r="U36">
            <v>12.568740198640882</v>
          </cell>
          <cell r="V36">
            <v>8.6481965499215914</v>
          </cell>
          <cell r="W36">
            <v>-1.0896000000000001</v>
          </cell>
          <cell r="X36">
            <v>2.3415999999999997</v>
          </cell>
          <cell r="Y36">
            <v>7.6288000000000009</v>
          </cell>
        </row>
        <row r="37">
          <cell r="A37" t="str">
            <v>254  Сосиски Датские, ВЕС, ТМ КОЛБАСНЫЙ СТАНДАРТ ПОКОМ</v>
          </cell>
          <cell r="B37" t="str">
            <v>кг</v>
          </cell>
          <cell r="E37">
            <v>5.6260000000000003</v>
          </cell>
          <cell r="F37">
            <v>5.6260000000000003</v>
          </cell>
          <cell r="H37">
            <v>0</v>
          </cell>
          <cell r="I37">
            <v>40</v>
          </cell>
          <cell r="L37">
            <v>5.6260000000000003</v>
          </cell>
          <cell r="P37">
            <v>1.1252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</row>
        <row r="38">
          <cell r="A38" t="str">
            <v>255  Сосиски Молочные для завтрака ТМ Особый рецепт, п/а МГС, ВЕС, ТМ Стародворье  ПОКОМ</v>
          </cell>
          <cell r="B38" t="str">
            <v>кг</v>
          </cell>
          <cell r="D38">
            <v>216.78</v>
          </cell>
          <cell r="E38">
            <v>1044.184</v>
          </cell>
          <cell r="F38">
            <v>596.14</v>
          </cell>
          <cell r="G38">
            <v>598.50400000000002</v>
          </cell>
          <cell r="H38">
            <v>1</v>
          </cell>
          <cell r="I38">
            <v>40</v>
          </cell>
          <cell r="L38">
            <v>531.09500000000003</v>
          </cell>
          <cell r="M38">
            <v>65.045000000000002</v>
          </cell>
          <cell r="P38">
            <v>106.21900000000001</v>
          </cell>
          <cell r="Q38">
            <v>670</v>
          </cell>
          <cell r="U38">
            <v>11.942345531402101</v>
          </cell>
          <cell r="V38">
            <v>5.6346228075956279</v>
          </cell>
          <cell r="W38">
            <v>93.091999999999999</v>
          </cell>
          <cell r="X38">
            <v>82.972400000000007</v>
          </cell>
          <cell r="Y38">
            <v>111.2474</v>
          </cell>
        </row>
        <row r="39">
          <cell r="A39" t="str">
            <v>257  Сосиски Молочные оригинальные ТМ Особый рецепт, ВЕС.   ПОКОМ</v>
          </cell>
          <cell r="B39" t="str">
            <v>кг</v>
          </cell>
          <cell r="D39">
            <v>8.391</v>
          </cell>
          <cell r="E39">
            <v>585.74800000000005</v>
          </cell>
          <cell r="F39">
            <v>472.798</v>
          </cell>
          <cell r="G39">
            <v>111.48699999999999</v>
          </cell>
          <cell r="H39">
            <v>1</v>
          </cell>
          <cell r="I39">
            <v>35</v>
          </cell>
          <cell r="L39">
            <v>316.27300000000002</v>
          </cell>
          <cell r="M39">
            <v>156.52500000000001</v>
          </cell>
          <cell r="P39">
            <v>63.254600000000003</v>
          </cell>
          <cell r="Q39">
            <v>450</v>
          </cell>
          <cell r="U39">
            <v>8.8766192498253087</v>
          </cell>
          <cell r="V39">
            <v>1.762512133504915</v>
          </cell>
          <cell r="W39">
            <v>1.7802</v>
          </cell>
          <cell r="X39">
            <v>56.075599999999994</v>
          </cell>
          <cell r="Y39">
            <v>22.706399999999984</v>
          </cell>
        </row>
        <row r="40">
          <cell r="A40" t="str">
            <v>259  Сосиски Сливочные Дугушка, ВЕС.   ПОКОМ</v>
          </cell>
          <cell r="B40" t="str">
            <v>кг</v>
          </cell>
          <cell r="D40">
            <v>66.741</v>
          </cell>
          <cell r="E40">
            <v>351.47899999999998</v>
          </cell>
          <cell r="F40">
            <v>174.27500000000001</v>
          </cell>
          <cell r="G40">
            <v>209.63300000000001</v>
          </cell>
          <cell r="H40">
            <v>1</v>
          </cell>
          <cell r="I40">
            <v>45</v>
          </cell>
          <cell r="L40">
            <v>174.27500000000001</v>
          </cell>
          <cell r="P40">
            <v>34.855000000000004</v>
          </cell>
          <cell r="Q40">
            <v>200</v>
          </cell>
          <cell r="U40">
            <v>11.752488882513269</v>
          </cell>
          <cell r="V40">
            <v>6.0144312150337109</v>
          </cell>
          <cell r="W40">
            <v>35.6402</v>
          </cell>
          <cell r="X40">
            <v>45.669799999999995</v>
          </cell>
          <cell r="Y40">
            <v>32.100200000000001</v>
          </cell>
        </row>
        <row r="41">
          <cell r="A41" t="str">
            <v>263  Шпикачки Стародворские, ВЕС.  ПОКОМ</v>
          </cell>
          <cell r="B41" t="str">
            <v>кг</v>
          </cell>
          <cell r="D41">
            <v>39.802</v>
          </cell>
          <cell r="E41">
            <v>311.93599999999998</v>
          </cell>
          <cell r="F41">
            <v>125.366</v>
          </cell>
          <cell r="G41">
            <v>221.46799999999999</v>
          </cell>
          <cell r="H41">
            <v>1</v>
          </cell>
          <cell r="I41">
            <v>30</v>
          </cell>
          <cell r="L41">
            <v>125.366</v>
          </cell>
          <cell r="P41">
            <v>25.0732</v>
          </cell>
          <cell r="Q41">
            <v>75</v>
          </cell>
          <cell r="U41">
            <v>11.824099038016685</v>
          </cell>
          <cell r="V41">
            <v>8.8328573935516808</v>
          </cell>
          <cell r="W41">
            <v>29.448399999999999</v>
          </cell>
          <cell r="X41">
            <v>24.0596</v>
          </cell>
          <cell r="Y41">
            <v>36.089399999999998</v>
          </cell>
        </row>
        <row r="42">
          <cell r="A42" t="str">
            <v>265  Колбаса Балыкбургская, ВЕС, ТМ Баварушка  ПОКОМ</v>
          </cell>
          <cell r="B42" t="str">
            <v>кг</v>
          </cell>
          <cell r="D42">
            <v>316.38200000000001</v>
          </cell>
          <cell r="E42">
            <v>2066.7840000000001</v>
          </cell>
          <cell r="F42">
            <v>1554.6089999999999</v>
          </cell>
          <cell r="G42">
            <v>715.32799999999997</v>
          </cell>
          <cell r="H42">
            <v>1</v>
          </cell>
          <cell r="I42">
            <v>45</v>
          </cell>
          <cell r="L42">
            <v>405.52699999999982</v>
          </cell>
          <cell r="M42">
            <v>1149.0820000000001</v>
          </cell>
          <cell r="P42">
            <v>81.10539999999996</v>
          </cell>
          <cell r="Q42">
            <v>250</v>
          </cell>
          <cell r="U42">
            <v>11.902142150830899</v>
          </cell>
          <cell r="V42">
            <v>8.8197333346484985</v>
          </cell>
          <cell r="W42">
            <v>149.70140000000001</v>
          </cell>
          <cell r="X42">
            <v>56.330200000000012</v>
          </cell>
          <cell r="Y42">
            <v>141.47319999999999</v>
          </cell>
        </row>
        <row r="43">
          <cell r="A43" t="str">
            <v>266  Колбаса Филейбургская с сочным окороком, ВЕС, ТМ Баварушка  ПОКОМ</v>
          </cell>
          <cell r="B43" t="str">
            <v>кг</v>
          </cell>
          <cell r="D43">
            <v>250.29300000000001</v>
          </cell>
          <cell r="E43">
            <v>1716.7829999999999</v>
          </cell>
          <cell r="F43">
            <v>1493.4349999999999</v>
          </cell>
          <cell r="G43">
            <v>400.03699999999998</v>
          </cell>
          <cell r="H43">
            <v>1</v>
          </cell>
          <cell r="I43">
            <v>45</v>
          </cell>
          <cell r="L43">
            <v>486.14499999999998</v>
          </cell>
          <cell r="M43">
            <v>1007.29</v>
          </cell>
          <cell r="P43">
            <v>97.228999999999999</v>
          </cell>
          <cell r="Q43">
            <v>660</v>
          </cell>
          <cell r="U43">
            <v>10.902477655843422</v>
          </cell>
          <cell r="V43">
            <v>4.1143794546894439</v>
          </cell>
          <cell r="W43">
            <v>77.570599999999999</v>
          </cell>
          <cell r="X43">
            <v>70.5976</v>
          </cell>
          <cell r="Y43">
            <v>78.124200000000002</v>
          </cell>
        </row>
        <row r="44">
          <cell r="A44" t="str">
            <v>267  Колбаса Салями Филейбургская зернистая, оболочка фиброуз, ВЕС, ТМ Баварушка  ПОКОМ</v>
          </cell>
          <cell r="B44" t="str">
            <v>кг</v>
          </cell>
          <cell r="D44">
            <v>247.62700000000001</v>
          </cell>
          <cell r="E44">
            <v>449.49099999999999</v>
          </cell>
          <cell r="F44">
            <v>331.79300000000001</v>
          </cell>
          <cell r="G44">
            <v>327.98</v>
          </cell>
          <cell r="H44">
            <v>1</v>
          </cell>
          <cell r="I44">
            <v>45</v>
          </cell>
          <cell r="L44">
            <v>331.79300000000001</v>
          </cell>
          <cell r="P44">
            <v>66.358599999999996</v>
          </cell>
          <cell r="Q44">
            <v>460</v>
          </cell>
          <cell r="U44">
            <v>11.874572399056039</v>
          </cell>
          <cell r="V44">
            <v>4.942539474913576</v>
          </cell>
          <cell r="W44">
            <v>68.884999999999991</v>
          </cell>
          <cell r="X44">
            <v>52.202400000000011</v>
          </cell>
          <cell r="Y44">
            <v>56.946199999999997</v>
          </cell>
        </row>
        <row r="45">
          <cell r="A45" t="str">
            <v>268  Сосиски Филейбургские с филе сочного окорока, ВЕС, ТМ Баварушка  ПОКОМ</v>
          </cell>
          <cell r="B45" t="str">
            <v>кг</v>
          </cell>
          <cell r="E45">
            <v>38.383000000000003</v>
          </cell>
          <cell r="F45">
            <v>38.383000000000003</v>
          </cell>
          <cell r="H45">
            <v>0</v>
          </cell>
          <cell r="I45">
            <v>45</v>
          </cell>
          <cell r="L45">
            <v>0</v>
          </cell>
          <cell r="M45">
            <v>38.383000000000003</v>
          </cell>
          <cell r="P45">
            <v>0</v>
          </cell>
          <cell r="U45" t="e">
            <v>#DIV/0!</v>
          </cell>
          <cell r="V45" t="e">
            <v>#DIV/0!</v>
          </cell>
          <cell r="W45">
            <v>0</v>
          </cell>
          <cell r="X45">
            <v>0</v>
          </cell>
          <cell r="Y45">
            <v>0</v>
          </cell>
        </row>
        <row r="46">
          <cell r="A46" t="str">
            <v>271  Колбаса Сервелат Левантский ТМ Особый Рецепт, ВЕС. ПОКОМ</v>
          </cell>
          <cell r="B46" t="str">
            <v>кг</v>
          </cell>
          <cell r="D46">
            <v>-7.0000000000000007E-2</v>
          </cell>
          <cell r="E46">
            <v>266.02</v>
          </cell>
          <cell r="F46">
            <v>208.89500000000001</v>
          </cell>
          <cell r="G46">
            <v>57.055</v>
          </cell>
          <cell r="H46">
            <v>1</v>
          </cell>
          <cell r="I46">
            <v>35</v>
          </cell>
          <cell r="L46">
            <v>21.842000000000013</v>
          </cell>
          <cell r="M46">
            <v>187.053</v>
          </cell>
          <cell r="P46">
            <v>4.3684000000000029</v>
          </cell>
          <cell r="U46">
            <v>13.060846076366625</v>
          </cell>
          <cell r="V46">
            <v>13.060846076366625</v>
          </cell>
          <cell r="W46">
            <v>0</v>
          </cell>
          <cell r="X46">
            <v>-0.15999999999999942</v>
          </cell>
          <cell r="Y46">
            <v>7.7414000000000005</v>
          </cell>
        </row>
        <row r="47">
          <cell r="A47" t="str">
            <v>273  Сосиски Сочинки с сочной грудинкой, МГС 0.4кг,   ПОКОМ</v>
          </cell>
          <cell r="B47" t="str">
            <v>шт</v>
          </cell>
          <cell r="C47" t="str">
            <v>Нояб</v>
          </cell>
          <cell r="E47">
            <v>270</v>
          </cell>
          <cell r="F47">
            <v>251</v>
          </cell>
          <cell r="G47">
            <v>7</v>
          </cell>
          <cell r="H47">
            <v>0.4</v>
          </cell>
          <cell r="I47">
            <v>45</v>
          </cell>
          <cell r="L47">
            <v>72</v>
          </cell>
          <cell r="M47">
            <v>179</v>
          </cell>
          <cell r="P47">
            <v>14.4</v>
          </cell>
          <cell r="Q47">
            <v>90</v>
          </cell>
          <cell r="U47">
            <v>6.7361111111111107</v>
          </cell>
          <cell r="V47">
            <v>0.4861111111111111</v>
          </cell>
          <cell r="W47">
            <v>13.8</v>
          </cell>
          <cell r="X47">
            <v>0.8</v>
          </cell>
          <cell r="Y47">
            <v>15</v>
          </cell>
        </row>
        <row r="48">
          <cell r="A48" t="str">
            <v>283  Сосиски Сочинки, ВЕС, ТМ Стародворье ПОКОМ</v>
          </cell>
          <cell r="B48" t="str">
            <v>кг</v>
          </cell>
          <cell r="E48">
            <v>156.92500000000001</v>
          </cell>
          <cell r="F48">
            <v>156.92500000000001</v>
          </cell>
          <cell r="H48">
            <v>0</v>
          </cell>
          <cell r="I48">
            <v>45</v>
          </cell>
          <cell r="L48">
            <v>0</v>
          </cell>
          <cell r="M48">
            <v>156.92500000000001</v>
          </cell>
          <cell r="P48">
            <v>0</v>
          </cell>
          <cell r="U48" t="e">
            <v>#DIV/0!</v>
          </cell>
          <cell r="V48" t="e">
            <v>#DIV/0!</v>
          </cell>
          <cell r="W48">
            <v>0</v>
          </cell>
          <cell r="X48">
            <v>0</v>
          </cell>
          <cell r="Y48">
            <v>0</v>
          </cell>
        </row>
        <row r="49">
          <cell r="A49" t="str">
            <v>297  Колбаса Мясорубская с рубленой грудинкой ВЕС ТМ Стародворье  ПОКОМ</v>
          </cell>
          <cell r="B49" t="str">
            <v>кг</v>
          </cell>
          <cell r="D49">
            <v>180.69800000000001</v>
          </cell>
          <cell r="E49">
            <v>521.72799999999995</v>
          </cell>
          <cell r="F49">
            <v>484.65800000000002</v>
          </cell>
          <cell r="G49">
            <v>185.244</v>
          </cell>
          <cell r="H49">
            <v>1</v>
          </cell>
          <cell r="I49">
            <v>40</v>
          </cell>
          <cell r="L49">
            <v>232.21700000000001</v>
          </cell>
          <cell r="M49">
            <v>252.441</v>
          </cell>
          <cell r="P49">
            <v>46.443400000000004</v>
          </cell>
          <cell r="Q49">
            <v>320</v>
          </cell>
          <cell r="U49">
            <v>10.878703970854847</v>
          </cell>
          <cell r="V49">
            <v>3.9885968727526406</v>
          </cell>
          <cell r="W49">
            <v>47.190399999999997</v>
          </cell>
          <cell r="X49">
            <v>15.901799999999998</v>
          </cell>
          <cell r="Y49">
            <v>38.463199999999993</v>
          </cell>
        </row>
        <row r="50">
          <cell r="A50" t="str">
            <v>301  Сосиски Сочинки по-баварски с сыром,  0.4кг, ТМ Стародворье  ПОКОМ</v>
          </cell>
          <cell r="B50" t="str">
            <v>шт</v>
          </cell>
          <cell r="C50" t="str">
            <v>Нояб</v>
          </cell>
          <cell r="E50">
            <v>186</v>
          </cell>
          <cell r="F50">
            <v>67</v>
          </cell>
          <cell r="H50">
            <v>0.4</v>
          </cell>
          <cell r="I50">
            <v>40</v>
          </cell>
          <cell r="L50">
            <v>-89</v>
          </cell>
          <cell r="M50">
            <v>156</v>
          </cell>
          <cell r="P50">
            <v>-17.8</v>
          </cell>
          <cell r="Q50">
            <v>50</v>
          </cell>
          <cell r="U50">
            <v>-2.8089887640449436</v>
          </cell>
          <cell r="V50">
            <v>0</v>
          </cell>
          <cell r="W50">
            <v>-25.4</v>
          </cell>
          <cell r="X50">
            <v>2.8</v>
          </cell>
          <cell r="Y50">
            <v>1.4</v>
          </cell>
        </row>
        <row r="51">
          <cell r="A51" t="str">
            <v>302  Сосиски Сочинки по-баварски,  0.4кг, ТМ Стародворье  ПОКОМ</v>
          </cell>
          <cell r="B51" t="str">
            <v>шт</v>
          </cell>
          <cell r="C51" t="str">
            <v>Нояб</v>
          </cell>
          <cell r="E51">
            <v>1346</v>
          </cell>
          <cell r="F51">
            <v>1065</v>
          </cell>
          <cell r="G51">
            <v>262</v>
          </cell>
          <cell r="H51">
            <v>0.4</v>
          </cell>
          <cell r="I51">
            <v>45</v>
          </cell>
          <cell r="L51">
            <v>921</v>
          </cell>
          <cell r="M51">
            <v>144</v>
          </cell>
          <cell r="P51">
            <v>184.2</v>
          </cell>
          <cell r="Q51">
            <v>1180</v>
          </cell>
          <cell r="U51">
            <v>7.8284473398479921</v>
          </cell>
          <cell r="V51">
            <v>1.4223669923995659</v>
          </cell>
          <cell r="W51">
            <v>46</v>
          </cell>
          <cell r="X51">
            <v>158.19999999999999</v>
          </cell>
          <cell r="Y51">
            <v>-1.4</v>
          </cell>
        </row>
        <row r="52">
          <cell r="A52" t="str">
            <v>309  Сосиски Сочинки с сыром 0,4 кг ТМ Стародворье  ПОКОМ</v>
          </cell>
          <cell r="B52" t="str">
            <v>шт</v>
          </cell>
          <cell r="C52" t="str">
            <v>Нояб</v>
          </cell>
          <cell r="E52">
            <v>996</v>
          </cell>
          <cell r="F52">
            <v>515</v>
          </cell>
          <cell r="G52">
            <v>475</v>
          </cell>
          <cell r="H52">
            <v>0.4</v>
          </cell>
          <cell r="I52">
            <v>40</v>
          </cell>
          <cell r="L52">
            <v>371</v>
          </cell>
          <cell r="M52">
            <v>144</v>
          </cell>
          <cell r="P52">
            <v>74.2</v>
          </cell>
          <cell r="Q52">
            <v>410</v>
          </cell>
          <cell r="U52">
            <v>11.927223719676549</v>
          </cell>
          <cell r="V52">
            <v>6.401617250673854</v>
          </cell>
          <cell r="W52">
            <v>67</v>
          </cell>
          <cell r="X52">
            <v>56.2</v>
          </cell>
          <cell r="Y52">
            <v>90</v>
          </cell>
        </row>
        <row r="53">
          <cell r="A53" t="str">
            <v>312  Ветчина Филейская ТМ Вязанка ТС Столичная ВЕС  ПОКОМ</v>
          </cell>
          <cell r="B53" t="str">
            <v>кг</v>
          </cell>
          <cell r="C53" t="str">
            <v>Нояб</v>
          </cell>
          <cell r="D53">
            <v>-2.48</v>
          </cell>
          <cell r="E53">
            <v>99.495999999999995</v>
          </cell>
          <cell r="F53">
            <v>48.893999999999998</v>
          </cell>
          <cell r="G53">
            <v>46.776000000000003</v>
          </cell>
          <cell r="H53">
            <v>1</v>
          </cell>
          <cell r="I53">
            <v>50</v>
          </cell>
          <cell r="L53">
            <v>48.893999999999998</v>
          </cell>
          <cell r="P53">
            <v>9.7788000000000004</v>
          </cell>
          <cell r="Q53">
            <v>70</v>
          </cell>
          <cell r="U53">
            <v>11.941751544156748</v>
          </cell>
          <cell r="V53">
            <v>4.7834090072401523</v>
          </cell>
          <cell r="W53">
            <v>5.3872</v>
          </cell>
          <cell r="X53">
            <v>10.2624</v>
          </cell>
          <cell r="Y53">
            <v>0.26800000000000002</v>
          </cell>
        </row>
        <row r="54">
          <cell r="A54" t="str">
            <v>313 Колбаса вареная Молокуша ТМ Вязанка в оболочке полиамид. ВЕС  ПОКОМ</v>
          </cell>
          <cell r="B54" t="str">
            <v>кг</v>
          </cell>
          <cell r="C54" t="str">
            <v>Нояб</v>
          </cell>
          <cell r="D54">
            <v>32.774000000000001</v>
          </cell>
          <cell r="E54">
            <v>236.756</v>
          </cell>
          <cell r="F54">
            <v>101.985</v>
          </cell>
          <cell r="G54">
            <v>145.184</v>
          </cell>
          <cell r="H54">
            <v>1</v>
          </cell>
          <cell r="I54">
            <v>50</v>
          </cell>
          <cell r="L54">
            <v>101.985</v>
          </cell>
          <cell r="P54">
            <v>20.396999999999998</v>
          </cell>
          <cell r="Q54">
            <v>100</v>
          </cell>
          <cell r="U54">
            <v>12.020591263421093</v>
          </cell>
          <cell r="V54">
            <v>7.1179094964945833</v>
          </cell>
          <cell r="W54">
            <v>18.472200000000001</v>
          </cell>
          <cell r="X54">
            <v>17.03</v>
          </cell>
          <cell r="Y54">
            <v>21.626200000000001</v>
          </cell>
        </row>
        <row r="55">
          <cell r="A55" t="str">
            <v>314 Колбаса вареная Филейская ТМ Вязанка ТС Классическая в оболочке полиамид.  ПОКОМ</v>
          </cell>
          <cell r="B55" t="str">
            <v>кг</v>
          </cell>
          <cell r="C55" t="str">
            <v>Нояб</v>
          </cell>
          <cell r="D55">
            <v>-1.3480000000000001</v>
          </cell>
          <cell r="E55">
            <v>95.174000000000007</v>
          </cell>
          <cell r="F55">
            <v>60.8</v>
          </cell>
          <cell r="G55">
            <v>33.026000000000003</v>
          </cell>
          <cell r="H55">
            <v>1</v>
          </cell>
          <cell r="I55">
            <v>55</v>
          </cell>
          <cell r="L55">
            <v>60.8</v>
          </cell>
          <cell r="P55">
            <v>12.16</v>
          </cell>
          <cell r="Q55">
            <v>85</v>
          </cell>
          <cell r="U55">
            <v>9.7060855263157908</v>
          </cell>
          <cell r="V55">
            <v>2.7159539473684213</v>
          </cell>
          <cell r="W55">
            <v>1.0768</v>
          </cell>
          <cell r="X55">
            <v>4.0663999999999998</v>
          </cell>
          <cell r="Y55">
            <v>4.6335999999999995</v>
          </cell>
        </row>
        <row r="56">
          <cell r="A56" t="str">
            <v>315 Колбаса Нежная ТМ Зареченские ТС Зареченские продукты в оболочкНТУ.  изделие вар  ПОКОМ</v>
          </cell>
          <cell r="B56" t="str">
            <v>кг</v>
          </cell>
          <cell r="D56">
            <v>70.504999999999995</v>
          </cell>
          <cell r="E56">
            <v>163.57400000000001</v>
          </cell>
          <cell r="F56">
            <v>73.668999999999997</v>
          </cell>
          <cell r="G56">
            <v>146.91399999999999</v>
          </cell>
          <cell r="H56">
            <v>1</v>
          </cell>
          <cell r="I56">
            <v>50</v>
          </cell>
          <cell r="L56">
            <v>37.523999999999994</v>
          </cell>
          <cell r="M56">
            <v>36.145000000000003</v>
          </cell>
          <cell r="P56">
            <v>7.5047999999999986</v>
          </cell>
          <cell r="U56">
            <v>19.576004690331523</v>
          </cell>
          <cell r="V56">
            <v>19.576004690331523</v>
          </cell>
          <cell r="W56">
            <v>11.391400000000001</v>
          </cell>
          <cell r="X56">
            <v>18.2988</v>
          </cell>
          <cell r="Y56">
            <v>11.103000000000002</v>
          </cell>
        </row>
        <row r="57">
          <cell r="A57" t="str">
            <v>316 Колбаса варенокоиз мяса птицы Сервелат Пражский ТМ Зареченские ТС Зареченские  ПОКОМ</v>
          </cell>
          <cell r="B57" t="str">
            <v>кг</v>
          </cell>
          <cell r="D57">
            <v>-0.68</v>
          </cell>
          <cell r="E57">
            <v>389.11500000000001</v>
          </cell>
          <cell r="F57">
            <v>238.67699999999999</v>
          </cell>
          <cell r="G57">
            <v>146.80099999999999</v>
          </cell>
          <cell r="H57">
            <v>1</v>
          </cell>
          <cell r="I57">
            <v>40</v>
          </cell>
          <cell r="L57">
            <v>34.012</v>
          </cell>
          <cell r="M57">
            <v>204.66499999999999</v>
          </cell>
          <cell r="P57">
            <v>6.8024000000000004</v>
          </cell>
          <cell r="U57">
            <v>21.58076561213689</v>
          </cell>
          <cell r="V57">
            <v>21.58076561213689</v>
          </cell>
          <cell r="W57">
            <v>20.768999999999998</v>
          </cell>
          <cell r="X57">
            <v>2.5240000000000009</v>
          </cell>
          <cell r="Y57">
            <v>27.754399999999997</v>
          </cell>
        </row>
        <row r="58">
          <cell r="A58" t="str">
            <v>317 Колбаса Сервелат Рижский ТМ Зареченские ТС Зареченские  фиброуз в вакуумной у  ПОКОМ</v>
          </cell>
          <cell r="B58" t="str">
            <v>кг</v>
          </cell>
          <cell r="D58">
            <v>140.25800000000001</v>
          </cell>
          <cell r="E58">
            <v>464.82</v>
          </cell>
          <cell r="F58">
            <v>318.3</v>
          </cell>
          <cell r="G58">
            <v>220.05600000000001</v>
          </cell>
          <cell r="H58">
            <v>1</v>
          </cell>
          <cell r="I58">
            <v>40</v>
          </cell>
          <cell r="L58">
            <v>117.00900000000001</v>
          </cell>
          <cell r="M58">
            <v>201.291</v>
          </cell>
          <cell r="P58">
            <v>23.401800000000001</v>
          </cell>
          <cell r="Q58">
            <v>60</v>
          </cell>
          <cell r="U58">
            <v>11.967284567853756</v>
          </cell>
          <cell r="V58">
            <v>9.4033792272389309</v>
          </cell>
          <cell r="W58">
            <v>41.316000000000003</v>
          </cell>
          <cell r="X58">
            <v>11.302799999999991</v>
          </cell>
          <cell r="Y58">
            <v>39.883800000000001</v>
          </cell>
        </row>
        <row r="59">
          <cell r="A59" t="str">
            <v>318 Сосиски Датские ТМ Зареченские колбасы ТС Зареченские п полиамид в модифициров  ПОКОМ</v>
          </cell>
          <cell r="B59" t="str">
            <v>кг</v>
          </cell>
          <cell r="E59">
            <v>3100.42</v>
          </cell>
          <cell r="F59">
            <v>3095.2629999999999</v>
          </cell>
          <cell r="G59">
            <v>-1.4279999999999999</v>
          </cell>
          <cell r="H59">
            <v>1</v>
          </cell>
          <cell r="I59">
            <v>40</v>
          </cell>
          <cell r="L59">
            <v>279.09099999999989</v>
          </cell>
          <cell r="M59">
            <v>2816.172</v>
          </cell>
          <cell r="P59">
            <v>55.818199999999976</v>
          </cell>
          <cell r="Q59">
            <v>380</v>
          </cell>
          <cell r="U59">
            <v>6.7822323184911042</v>
          </cell>
          <cell r="V59">
            <v>-2.5583053556008623E-2</v>
          </cell>
          <cell r="W59">
            <v>27.717399999999998</v>
          </cell>
          <cell r="X59">
            <v>38.569200000000002</v>
          </cell>
          <cell r="Y59">
            <v>0</v>
          </cell>
        </row>
        <row r="60">
          <cell r="A60" t="str">
            <v>320  Сосиски Сочинки с сочным окороком 0,4 кг ТМ Стародворье  ПОКОМ</v>
          </cell>
          <cell r="B60" t="str">
            <v>шт</v>
          </cell>
          <cell r="C60" t="str">
            <v>Нояб</v>
          </cell>
          <cell r="D60">
            <v>6</v>
          </cell>
          <cell r="E60">
            <v>1121</v>
          </cell>
          <cell r="F60">
            <v>675</v>
          </cell>
          <cell r="G60">
            <v>447</v>
          </cell>
          <cell r="H60">
            <v>0.4</v>
          </cell>
          <cell r="I60">
            <v>45</v>
          </cell>
          <cell r="L60">
            <v>615</v>
          </cell>
          <cell r="M60">
            <v>60</v>
          </cell>
          <cell r="P60">
            <v>123</v>
          </cell>
          <cell r="Q60">
            <v>900</v>
          </cell>
          <cell r="U60">
            <v>10.951219512195122</v>
          </cell>
          <cell r="V60">
            <v>3.6341463414634148</v>
          </cell>
          <cell r="W60">
            <v>32.799999999999997</v>
          </cell>
          <cell r="X60">
            <v>99.8</v>
          </cell>
          <cell r="Y60">
            <v>88.2</v>
          </cell>
        </row>
        <row r="61">
          <cell r="A61" t="str">
            <v>321 Сосиски Сочинки по-баварски с сыром ТМ Стародворье в оболочке  ПОКОМ</v>
          </cell>
          <cell r="B61" t="str">
            <v>кг</v>
          </cell>
          <cell r="D61">
            <v>73.468999999999994</v>
          </cell>
          <cell r="E61">
            <v>247.70599999999999</v>
          </cell>
          <cell r="F61">
            <v>246.95699999999999</v>
          </cell>
          <cell r="G61">
            <v>50.612000000000002</v>
          </cell>
          <cell r="H61">
            <v>1</v>
          </cell>
          <cell r="I61">
            <v>40</v>
          </cell>
          <cell r="L61">
            <v>125.512</v>
          </cell>
          <cell r="M61">
            <v>121.44499999999999</v>
          </cell>
          <cell r="P61">
            <v>25.102399999999999</v>
          </cell>
          <cell r="Q61">
            <v>175</v>
          </cell>
          <cell r="U61">
            <v>8.9876665179425075</v>
          </cell>
          <cell r="V61">
            <v>2.0162215565045574</v>
          </cell>
          <cell r="W61">
            <v>7.0200000000000005</v>
          </cell>
          <cell r="X61">
            <v>17.823600000000003</v>
          </cell>
          <cell r="Y61">
            <v>13.893000000000001</v>
          </cell>
        </row>
        <row r="62">
          <cell r="A62" t="str">
            <v>322 Сосиски Сочинки с сыром ТМ Стародворье в оболочке  ПОКОМ</v>
          </cell>
          <cell r="B62" t="str">
            <v>кг</v>
          </cell>
          <cell r="D62">
            <v>206.208</v>
          </cell>
          <cell r="E62">
            <v>790.274</v>
          </cell>
          <cell r="F62">
            <v>471.4</v>
          </cell>
          <cell r="G62">
            <v>456.65600000000001</v>
          </cell>
          <cell r="H62">
            <v>1</v>
          </cell>
          <cell r="I62">
            <v>40</v>
          </cell>
          <cell r="L62">
            <v>367.96999999999997</v>
          </cell>
          <cell r="M62">
            <v>103.43</v>
          </cell>
          <cell r="P62">
            <v>73.593999999999994</v>
          </cell>
          <cell r="Q62">
            <v>420</v>
          </cell>
          <cell r="U62">
            <v>11.912058048210453</v>
          </cell>
          <cell r="V62">
            <v>6.2050710655759982</v>
          </cell>
          <cell r="W62">
            <v>68.840599999999995</v>
          </cell>
          <cell r="X62">
            <v>65.549000000000007</v>
          </cell>
          <cell r="Y62">
            <v>72.98299999999999</v>
          </cell>
        </row>
        <row r="63">
          <cell r="A63" t="str">
            <v>323 Колбаса варенокопченая Балыкбургская рубленая ТМ Баварушка срез 0,35 кг   ПОКОМ</v>
          </cell>
          <cell r="B63" t="str">
            <v>шт</v>
          </cell>
          <cell r="E63">
            <v>282</v>
          </cell>
          <cell r="F63">
            <v>154</v>
          </cell>
          <cell r="G63">
            <v>128</v>
          </cell>
          <cell r="H63">
            <v>0.35</v>
          </cell>
          <cell r="I63">
            <v>45</v>
          </cell>
          <cell r="L63">
            <v>136</v>
          </cell>
          <cell r="M63">
            <v>18</v>
          </cell>
          <cell r="P63">
            <v>27.2</v>
          </cell>
          <cell r="Q63">
            <v>195</v>
          </cell>
          <cell r="U63">
            <v>11.875</v>
          </cell>
          <cell r="V63">
            <v>4.7058823529411766</v>
          </cell>
          <cell r="W63">
            <v>15.4</v>
          </cell>
          <cell r="X63">
            <v>34</v>
          </cell>
          <cell r="Y63">
            <v>6</v>
          </cell>
        </row>
        <row r="64">
          <cell r="A64" t="str">
            <v>325 Колбаса Сервелат Мясорубский ТМ Стародворье с мелкорубленным окороком 0,35 кг  ПОКОМ</v>
          </cell>
          <cell r="B64" t="str">
            <v>шт</v>
          </cell>
          <cell r="E64">
            <v>18</v>
          </cell>
          <cell r="F64">
            <v>17</v>
          </cell>
          <cell r="H64">
            <v>0</v>
          </cell>
          <cell r="I64">
            <v>40</v>
          </cell>
          <cell r="L64">
            <v>0</v>
          </cell>
          <cell r="M64">
            <v>17</v>
          </cell>
          <cell r="P64">
            <v>0</v>
          </cell>
          <cell r="U64" t="e">
            <v>#DIV/0!</v>
          </cell>
          <cell r="V64" t="e">
            <v>#DIV/0!</v>
          </cell>
          <cell r="W64">
            <v>0</v>
          </cell>
          <cell r="X64">
            <v>0</v>
          </cell>
          <cell r="Y64">
            <v>0</v>
          </cell>
        </row>
        <row r="65">
          <cell r="A65" t="str">
            <v>346 Колбаса Сервелат Филейбургский с копченой грудинкой ТМ Баварушка в оболов/у 0,35 кг срез  ПОКОМ</v>
          </cell>
          <cell r="B65" t="str">
            <v>шт</v>
          </cell>
          <cell r="E65">
            <v>54</v>
          </cell>
          <cell r="F65">
            <v>54</v>
          </cell>
          <cell r="H65">
            <v>0</v>
          </cell>
          <cell r="I65">
            <v>45</v>
          </cell>
          <cell r="L65">
            <v>0</v>
          </cell>
          <cell r="M65">
            <v>54</v>
          </cell>
          <cell r="P65">
            <v>0</v>
          </cell>
          <cell r="U65" t="e">
            <v>#DIV/0!</v>
          </cell>
          <cell r="V65" t="e">
            <v>#DIV/0!</v>
          </cell>
          <cell r="W65">
            <v>0</v>
          </cell>
          <cell r="X65">
            <v>0</v>
          </cell>
          <cell r="Y65">
            <v>0</v>
          </cell>
        </row>
        <row r="66">
          <cell r="A66" t="str">
            <v>352  Сардельки Сочинки с сыром 0,4 кг ТМ Стародворье   ПОКОМ</v>
          </cell>
          <cell r="B66" t="str">
            <v>шт</v>
          </cell>
          <cell r="C66" t="str">
            <v>Нояб</v>
          </cell>
          <cell r="D66">
            <v>51</v>
          </cell>
          <cell r="E66">
            <v>564</v>
          </cell>
          <cell r="F66">
            <v>96</v>
          </cell>
          <cell r="G66">
            <v>475</v>
          </cell>
          <cell r="H66">
            <v>0.4</v>
          </cell>
          <cell r="I66">
            <v>40</v>
          </cell>
          <cell r="L66">
            <v>36</v>
          </cell>
          <cell r="M66">
            <v>60</v>
          </cell>
          <cell r="P66">
            <v>7.2</v>
          </cell>
          <cell r="U66">
            <v>65.972222222222214</v>
          </cell>
          <cell r="V66">
            <v>65.972222222222214</v>
          </cell>
          <cell r="W66">
            <v>69.2</v>
          </cell>
          <cell r="X66">
            <v>10.8</v>
          </cell>
          <cell r="Y66">
            <v>82.4</v>
          </cell>
        </row>
        <row r="67">
          <cell r="A67" t="str">
            <v>363 Сардельки Филейские Вязанка ТМ Вязанка в обол NDX  ПОКОМ</v>
          </cell>
          <cell r="B67" t="str">
            <v>кг</v>
          </cell>
          <cell r="E67">
            <v>48.195999999999998</v>
          </cell>
          <cell r="F67">
            <v>28.302</v>
          </cell>
          <cell r="G67">
            <v>19.893999999999998</v>
          </cell>
          <cell r="H67">
            <v>1</v>
          </cell>
          <cell r="I67">
            <v>30</v>
          </cell>
          <cell r="L67">
            <v>28.302</v>
          </cell>
          <cell r="P67">
            <v>5.6604000000000001</v>
          </cell>
          <cell r="Q67">
            <v>40</v>
          </cell>
          <cell r="U67">
            <v>10.581231008409299</v>
          </cell>
          <cell r="V67">
            <v>3.5145926082962333</v>
          </cell>
          <cell r="W67">
            <v>1.0628</v>
          </cell>
          <cell r="X67">
            <v>1.5848</v>
          </cell>
          <cell r="Y67">
            <v>3.1425999999999998</v>
          </cell>
        </row>
        <row r="68">
          <cell r="A68" t="str">
            <v>366 Сосиски Сочинки по-баварски ТМ Стародворье в обол полиам  ПОКОМ</v>
          </cell>
          <cell r="B68" t="str">
            <v>кг</v>
          </cell>
          <cell r="E68">
            <v>35.710999999999999</v>
          </cell>
          <cell r="F68">
            <v>35.710999999999999</v>
          </cell>
          <cell r="H68">
            <v>0</v>
          </cell>
          <cell r="I68">
            <v>45</v>
          </cell>
          <cell r="L68">
            <v>0</v>
          </cell>
          <cell r="M68">
            <v>35.710999999999999</v>
          </cell>
          <cell r="P68">
            <v>0</v>
          </cell>
          <cell r="U68" t="e">
            <v>#DIV/0!</v>
          </cell>
          <cell r="V68" t="e">
            <v>#DIV/0!</v>
          </cell>
          <cell r="W68">
            <v>0</v>
          </cell>
          <cell r="X68">
            <v>0</v>
          </cell>
          <cell r="Y68">
            <v>0</v>
          </cell>
        </row>
        <row r="69">
          <cell r="A69" t="str">
            <v>369 Колбаса Сливушка ТМ Вязанка в оболочке полиамид вес.  ПОКОМ</v>
          </cell>
          <cell r="B69" t="str">
            <v>кг</v>
          </cell>
          <cell r="C69" t="str">
            <v>Нояб</v>
          </cell>
          <cell r="D69">
            <v>-8.0960000000000001</v>
          </cell>
          <cell r="E69">
            <v>259.48500000000001</v>
          </cell>
          <cell r="F69">
            <v>79.602000000000004</v>
          </cell>
          <cell r="G69">
            <v>170.44900000000001</v>
          </cell>
          <cell r="H69">
            <v>1</v>
          </cell>
          <cell r="I69">
            <v>50</v>
          </cell>
          <cell r="L69">
            <v>79.602000000000004</v>
          </cell>
          <cell r="P69">
            <v>15.920400000000001</v>
          </cell>
          <cell r="Q69">
            <v>20</v>
          </cell>
          <cell r="U69">
            <v>11.962576317177961</v>
          </cell>
          <cell r="V69">
            <v>10.706326474209192</v>
          </cell>
          <cell r="W69">
            <v>6.4475999999999996</v>
          </cell>
          <cell r="X69">
            <v>12.1974</v>
          </cell>
          <cell r="Y69">
            <v>0</v>
          </cell>
        </row>
        <row r="70">
          <cell r="A70" t="str">
            <v>370 Ветчина Сливушка с индейкой ТМ Вязанка в оболочке полиамид.</v>
          </cell>
          <cell r="B70" t="str">
            <v>кг</v>
          </cell>
          <cell r="C70" t="str">
            <v>Нояб</v>
          </cell>
          <cell r="D70">
            <v>14.491</v>
          </cell>
          <cell r="E70">
            <v>85.903999999999996</v>
          </cell>
          <cell r="F70">
            <v>30.055</v>
          </cell>
          <cell r="G70">
            <v>70.34</v>
          </cell>
          <cell r="H70">
            <v>1</v>
          </cell>
          <cell r="I70">
            <v>50</v>
          </cell>
          <cell r="L70">
            <v>30.055</v>
          </cell>
          <cell r="P70">
            <v>6.0110000000000001</v>
          </cell>
          <cell r="U70">
            <v>11.701879886874064</v>
          </cell>
          <cell r="V70">
            <v>11.701879886874064</v>
          </cell>
          <cell r="W70">
            <v>0.81440000000000001</v>
          </cell>
          <cell r="X70">
            <v>3.8200000000000003</v>
          </cell>
          <cell r="Y70">
            <v>9.8369999999999997</v>
          </cell>
        </row>
        <row r="71">
          <cell r="A71" t="str">
            <v>371  Сосиски Сочинки Молочные 0,4 кг ТМ Стародворье  ПОКОМ</v>
          </cell>
          <cell r="B71" t="str">
            <v>шт</v>
          </cell>
          <cell r="C71" t="str">
            <v>Нояб</v>
          </cell>
          <cell r="E71">
            <v>354</v>
          </cell>
          <cell r="F71">
            <v>33</v>
          </cell>
          <cell r="G71">
            <v>321</v>
          </cell>
          <cell r="H71">
            <v>0.4</v>
          </cell>
          <cell r="I71">
            <v>40</v>
          </cell>
          <cell r="L71">
            <v>33</v>
          </cell>
          <cell r="P71">
            <v>6.6</v>
          </cell>
          <cell r="U71">
            <v>48.63636363636364</v>
          </cell>
          <cell r="V71">
            <v>48.63636363636364</v>
          </cell>
          <cell r="W71">
            <v>45.8</v>
          </cell>
          <cell r="X71">
            <v>8.8000000000000007</v>
          </cell>
          <cell r="Y71">
            <v>56</v>
          </cell>
        </row>
        <row r="72">
          <cell r="A72" t="str">
            <v>372  Сосиски Сочинки Сливочные 0,4 кг ТМ Стародворье  ПОКОМ</v>
          </cell>
          <cell r="B72" t="str">
            <v>шт</v>
          </cell>
          <cell r="C72" t="str">
            <v>Нояб</v>
          </cell>
          <cell r="E72">
            <v>44</v>
          </cell>
          <cell r="F72">
            <v>42</v>
          </cell>
          <cell r="G72">
            <v>2</v>
          </cell>
          <cell r="H72">
            <v>0.4</v>
          </cell>
          <cell r="I72">
            <v>40</v>
          </cell>
          <cell r="L72">
            <v>42</v>
          </cell>
          <cell r="P72">
            <v>8.4</v>
          </cell>
          <cell r="Q72">
            <v>55</v>
          </cell>
          <cell r="U72">
            <v>6.7857142857142856</v>
          </cell>
          <cell r="V72">
            <v>0.23809523809523808</v>
          </cell>
          <cell r="W72">
            <v>-1</v>
          </cell>
          <cell r="X72">
            <v>3.2</v>
          </cell>
          <cell r="Y72">
            <v>3.4</v>
          </cell>
        </row>
        <row r="73">
          <cell r="A73" t="str">
            <v>380 Колбаски Балыкбургские с сыром ТМ Баварушка вес  Поком</v>
          </cell>
          <cell r="B73" t="str">
            <v>кг</v>
          </cell>
          <cell r="D73">
            <v>33.914000000000001</v>
          </cell>
          <cell r="E73">
            <v>121.521</v>
          </cell>
          <cell r="F73">
            <v>32.597999999999999</v>
          </cell>
          <cell r="G73">
            <v>111.541</v>
          </cell>
          <cell r="H73">
            <v>1</v>
          </cell>
          <cell r="I73">
            <v>40</v>
          </cell>
          <cell r="L73">
            <v>32.597999999999999</v>
          </cell>
          <cell r="P73">
            <v>6.5195999999999996</v>
          </cell>
          <cell r="U73">
            <v>17.108564942634519</v>
          </cell>
          <cell r="V73">
            <v>17.108564942634519</v>
          </cell>
          <cell r="W73">
            <v>13.196199999999999</v>
          </cell>
          <cell r="X73">
            <v>10.326600000000001</v>
          </cell>
          <cell r="Y73">
            <v>16.5336</v>
          </cell>
        </row>
        <row r="74">
          <cell r="A74" t="str">
            <v>381  Сардельки Сочинки 0,4кг ТМ Стародворье  ПОКОМ</v>
          </cell>
          <cell r="B74" t="str">
            <v>кг</v>
          </cell>
          <cell r="C74" t="str">
            <v>Нояб</v>
          </cell>
          <cell r="D74">
            <v>1148</v>
          </cell>
          <cell r="F74">
            <v>175</v>
          </cell>
          <cell r="G74">
            <v>762</v>
          </cell>
          <cell r="H74">
            <v>0.4</v>
          </cell>
          <cell r="I74">
            <v>40</v>
          </cell>
          <cell r="L74">
            <v>175</v>
          </cell>
          <cell r="P74">
            <v>35</v>
          </cell>
          <cell r="U74">
            <v>21.771428571428572</v>
          </cell>
          <cell r="V74">
            <v>21.771428571428572</v>
          </cell>
          <cell r="W74">
            <v>88.6</v>
          </cell>
          <cell r="X74">
            <v>46.6</v>
          </cell>
          <cell r="Y74">
            <v>69.400000000000006</v>
          </cell>
        </row>
        <row r="75">
          <cell r="A75" t="str">
            <v>383 Колбаса Сочинка по-европейски с сочной грудиной ТМ Стародворье в оболочке фиброуз в ва  Поком</v>
          </cell>
          <cell r="B75" t="str">
            <v>кг</v>
          </cell>
          <cell r="E75">
            <v>152.571</v>
          </cell>
          <cell r="F75">
            <v>152.91800000000001</v>
          </cell>
          <cell r="G75">
            <v>-0.34699999999999998</v>
          </cell>
          <cell r="H75">
            <v>1</v>
          </cell>
          <cell r="I75">
            <v>40</v>
          </cell>
          <cell r="L75">
            <v>89.086000000000013</v>
          </cell>
          <cell r="M75">
            <v>63.832000000000001</v>
          </cell>
          <cell r="P75">
            <v>17.817200000000003</v>
          </cell>
          <cell r="Q75">
            <v>120</v>
          </cell>
          <cell r="U75">
            <v>6.715589430438003</v>
          </cell>
          <cell r="V75">
            <v>-1.9475562939182359E-2</v>
          </cell>
          <cell r="W75">
            <v>0</v>
          </cell>
          <cell r="X75">
            <v>14.594800000000001</v>
          </cell>
          <cell r="Y75">
            <v>0.16439999999999999</v>
          </cell>
        </row>
        <row r="76">
          <cell r="A76" t="str">
            <v>384  Колбаса Сочинка по-фински с сочным окороком ТМ Стародворье в оболочке фиброуз в ва  Поком</v>
          </cell>
          <cell r="B76" t="str">
            <v>кг</v>
          </cell>
          <cell r="E76">
            <v>288.31799999999998</v>
          </cell>
          <cell r="F76">
            <v>277.81599999999997</v>
          </cell>
          <cell r="G76">
            <v>10.331</v>
          </cell>
          <cell r="H76">
            <v>1</v>
          </cell>
          <cell r="I76">
            <v>40</v>
          </cell>
          <cell r="L76">
            <v>115.99999999999997</v>
          </cell>
          <cell r="M76">
            <v>161.816</v>
          </cell>
          <cell r="P76">
            <v>23.199999999999996</v>
          </cell>
          <cell r="Q76">
            <v>145</v>
          </cell>
          <cell r="U76">
            <v>6.6953017241379316</v>
          </cell>
          <cell r="V76">
            <v>0.44530172413793112</v>
          </cell>
          <cell r="W76">
            <v>17.250599999999999</v>
          </cell>
          <cell r="X76">
            <v>24.23</v>
          </cell>
          <cell r="Y76">
            <v>11.598000000000003</v>
          </cell>
        </row>
        <row r="77">
          <cell r="A77" t="str">
            <v>389 Колбаса вареная Мусульманская Халяль ТМ Вязанка Халяль оболочка вектор 0,4 кг АК.  Поком</v>
          </cell>
          <cell r="B77" t="str">
            <v>шт</v>
          </cell>
          <cell r="D77">
            <v>150</v>
          </cell>
          <cell r="E77">
            <v>232</v>
          </cell>
          <cell r="F77">
            <v>170</v>
          </cell>
          <cell r="G77">
            <v>179</v>
          </cell>
          <cell r="H77">
            <v>0.4</v>
          </cell>
          <cell r="I77">
            <v>90</v>
          </cell>
          <cell r="L77">
            <v>170</v>
          </cell>
          <cell r="P77">
            <v>34</v>
          </cell>
          <cell r="Q77">
            <v>220</v>
          </cell>
          <cell r="U77">
            <v>11.735294117647058</v>
          </cell>
          <cell r="V77">
            <v>5.2647058823529411</v>
          </cell>
          <cell r="W77">
            <v>31.4</v>
          </cell>
          <cell r="X77">
            <v>31.2</v>
          </cell>
          <cell r="Y77">
            <v>31.2</v>
          </cell>
        </row>
        <row r="78">
          <cell r="A78" t="str">
            <v>390 Сосиски Восточные Халяль ТМ Вязанка в оболочке полиамид в вакуумной упаковке 0,33 кг  Поком</v>
          </cell>
          <cell r="B78" t="str">
            <v>шт</v>
          </cell>
          <cell r="D78">
            <v>75</v>
          </cell>
          <cell r="E78">
            <v>354</v>
          </cell>
          <cell r="F78">
            <v>225</v>
          </cell>
          <cell r="G78">
            <v>172</v>
          </cell>
          <cell r="H78">
            <v>0.33</v>
          </cell>
          <cell r="I78">
            <v>60</v>
          </cell>
          <cell r="L78">
            <v>225</v>
          </cell>
          <cell r="P78">
            <v>45</v>
          </cell>
          <cell r="Q78">
            <v>315</v>
          </cell>
          <cell r="U78">
            <v>10.822222222222223</v>
          </cell>
          <cell r="V78">
            <v>3.8222222222222224</v>
          </cell>
          <cell r="W78">
            <v>9.4</v>
          </cell>
          <cell r="X78">
            <v>45.4</v>
          </cell>
          <cell r="Y78">
            <v>32.4</v>
          </cell>
        </row>
        <row r="79">
          <cell r="A79" t="str">
            <v>БОНУС_096  Сосиски Баварские,  0.42кг,ПОКОМ</v>
          </cell>
          <cell r="B79" t="str">
            <v>шт</v>
          </cell>
          <cell r="E79">
            <v>28</v>
          </cell>
          <cell r="F79">
            <v>24</v>
          </cell>
          <cell r="G79">
            <v>-1</v>
          </cell>
          <cell r="H79">
            <v>0</v>
          </cell>
          <cell r="I79">
            <v>0</v>
          </cell>
          <cell r="L79">
            <v>24</v>
          </cell>
          <cell r="P79">
            <v>4.8</v>
          </cell>
          <cell r="U79">
            <v>-0.20833333333333334</v>
          </cell>
          <cell r="V79">
            <v>-0.20833333333333334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БОНУС_229  Колбаса Молочная Дугушка, в/у, ВЕС, ТМ Стародворье   ПОКОМ</v>
          </cell>
          <cell r="B80" t="str">
            <v>кг</v>
          </cell>
          <cell r="E80">
            <v>7.8979999999999997</v>
          </cell>
          <cell r="F80">
            <v>14.034000000000001</v>
          </cell>
          <cell r="G80">
            <v>-6.1360000000000001</v>
          </cell>
          <cell r="H80">
            <v>0</v>
          </cell>
          <cell r="I80">
            <v>0</v>
          </cell>
          <cell r="L80">
            <v>14.034000000000001</v>
          </cell>
          <cell r="P80">
            <v>2.8068</v>
          </cell>
          <cell r="U80">
            <v>-2.1861194242553799</v>
          </cell>
          <cell r="V80">
            <v>-2.1861194242553799</v>
          </cell>
          <cell r="W80">
            <v>6.6834000000000007</v>
          </cell>
          <cell r="X80">
            <v>5.9832000000000001</v>
          </cell>
          <cell r="Y80">
            <v>0</v>
          </cell>
        </row>
        <row r="81">
          <cell r="A81" t="str">
            <v>БОНУС_314 Колбаса вареная Филейская ТМ Вязанка ТС Классическая в оболочке полиамид.  ПОКОМ</v>
          </cell>
          <cell r="B81" t="str">
            <v>кг</v>
          </cell>
          <cell r="E81">
            <v>4.1440000000000001</v>
          </cell>
          <cell r="F81">
            <v>6.9219999999999997</v>
          </cell>
          <cell r="G81">
            <v>-2.778</v>
          </cell>
          <cell r="H81">
            <v>0</v>
          </cell>
          <cell r="I81">
            <v>0</v>
          </cell>
          <cell r="L81">
            <v>6.9219999999999997</v>
          </cell>
          <cell r="P81">
            <v>1.3843999999999999</v>
          </cell>
          <cell r="U81">
            <v>-2.0066454781854959</v>
          </cell>
          <cell r="V81">
            <v>-2.0066454781854959</v>
          </cell>
          <cell r="W81">
            <v>0.26919999999999999</v>
          </cell>
          <cell r="X81">
            <v>0.80519999999999992</v>
          </cell>
          <cell r="Y81">
            <v>0</v>
          </cell>
        </row>
        <row r="82">
          <cell r="A82" t="str">
            <v>У_301  Сосиски Сочинки по-баварски с сыром,  0.4кг, ТМ Стародворье  ПОКОМ</v>
          </cell>
          <cell r="B82" t="str">
            <v>шт</v>
          </cell>
          <cell r="D82">
            <v>-3</v>
          </cell>
          <cell r="E82">
            <v>3</v>
          </cell>
          <cell r="H82">
            <v>0</v>
          </cell>
          <cell r="I82">
            <v>0</v>
          </cell>
          <cell r="L82">
            <v>0</v>
          </cell>
          <cell r="P82">
            <v>0</v>
          </cell>
          <cell r="U82" t="e">
            <v>#DIV/0!</v>
          </cell>
          <cell r="V82" t="e">
            <v>#DIV/0!</v>
          </cell>
          <cell r="W82">
            <v>-1.8</v>
          </cell>
          <cell r="X82">
            <v>1.2</v>
          </cell>
          <cell r="Y82">
            <v>0</v>
          </cell>
        </row>
        <row r="83">
          <cell r="A83" t="str">
            <v>У_363 Сардельки Филейские Вязанка ТМ Вязанка в обол NDX  ПОКОМ</v>
          </cell>
          <cell r="B83" t="str">
            <v>кг</v>
          </cell>
          <cell r="D83">
            <v>5.3440000000000003</v>
          </cell>
          <cell r="H83">
            <v>0</v>
          </cell>
          <cell r="I83">
            <v>0</v>
          </cell>
          <cell r="L83">
            <v>0</v>
          </cell>
          <cell r="P83">
            <v>0</v>
          </cell>
          <cell r="U83" t="e">
            <v>#DIV/0!</v>
          </cell>
          <cell r="V83" t="e">
            <v>#DIV/0!</v>
          </cell>
          <cell r="W83">
            <v>1.0660000000000001</v>
          </cell>
          <cell r="X83">
            <v>1.3371999999999999</v>
          </cell>
          <cell r="Y83">
            <v>0</v>
          </cell>
        </row>
        <row r="84">
          <cell r="A84" t="str">
            <v>У_372  Сосиски Сочинки Сливочные 0,4 кг ТМ Стародворье  ПОКОМ</v>
          </cell>
          <cell r="B84" t="str">
            <v>шт</v>
          </cell>
          <cell r="D84">
            <v>-2</v>
          </cell>
          <cell r="E84">
            <v>2</v>
          </cell>
          <cell r="H84">
            <v>0</v>
          </cell>
          <cell r="I84">
            <v>0</v>
          </cell>
          <cell r="L84">
            <v>0</v>
          </cell>
          <cell r="P84">
            <v>0</v>
          </cell>
          <cell r="U84" t="e">
            <v>#DIV/0!</v>
          </cell>
          <cell r="V84" t="e">
            <v>#DIV/0!</v>
          </cell>
          <cell r="W84">
            <v>-2.2000000000000002</v>
          </cell>
          <cell r="X84">
            <v>0.2</v>
          </cell>
          <cell r="Y84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ариуполь"/>
      <sheetName val="Мелитопол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Номенклатура</v>
          </cell>
          <cell r="B1" t="str">
            <v>Заказано</v>
          </cell>
        </row>
        <row r="2">
          <cell r="A2" t="str">
            <v>1 КОЛБАСНЫЕ ИЗДЕЛИЯ Мелитополь</v>
          </cell>
          <cell r="B2">
            <v>23403</v>
          </cell>
        </row>
        <row r="3">
          <cell r="A3" t="str">
            <v>ПОКОМ Логистический Партнер</v>
          </cell>
          <cell r="B3">
            <v>23403</v>
          </cell>
        </row>
        <row r="4">
          <cell r="A4" t="str">
            <v>Вязанка Логистический Партнер(Кг)</v>
          </cell>
          <cell r="B4">
            <v>1190</v>
          </cell>
        </row>
        <row r="5">
          <cell r="A5" t="str">
            <v>005  Колбаса Докторская ГОСТ, Вязанка вектор,ВЕС. ПОКОМ</v>
          </cell>
          <cell r="B5">
            <v>31.6</v>
          </cell>
        </row>
        <row r="6">
          <cell r="A6" t="str">
            <v>016  Сосиски Вязанка Молочные, Вязанка вискофан  ВЕС.ПОКОМ</v>
          </cell>
          <cell r="B6">
            <v>227.9</v>
          </cell>
        </row>
        <row r="7">
          <cell r="A7" t="str">
            <v>017  Сосиски Вязанка Сливочные, Вязанка амицел ВЕС.ПОКОМ</v>
          </cell>
          <cell r="B7">
            <v>484.4</v>
          </cell>
        </row>
        <row r="8">
          <cell r="A8" t="str">
            <v>018  Сосиски Рубленые, Вязанка вискофан  ВЕС.ПОКОМ</v>
          </cell>
          <cell r="B8">
            <v>163.80000000000001</v>
          </cell>
        </row>
        <row r="9">
          <cell r="A9" t="str">
            <v>312  Ветчина Филейская ТМ Вязанка ТС Столичная ВЕС  ПОКОМ</v>
          </cell>
          <cell r="B9">
            <v>31.45</v>
          </cell>
        </row>
        <row r="10">
          <cell r="A10" t="str">
            <v>313 Колбаса вареная Молокуша ТМ Вязанка в оболочке полиамид. ВЕС  ПОКОМ</v>
          </cell>
          <cell r="B10">
            <v>80.8</v>
          </cell>
        </row>
        <row r="11">
          <cell r="A11" t="str">
            <v>314 Колбаса вареная Филейская ТМ Вязанка ТС Классическая в оболочке полиамид.  ПОКОМ</v>
          </cell>
          <cell r="B11">
            <v>46.4</v>
          </cell>
        </row>
        <row r="12">
          <cell r="A12" t="str">
            <v>363 Сардельки Филейские Вязанка ТМ Вязанка в обол NDX  ПОКОМ</v>
          </cell>
          <cell r="B12">
            <v>38.6</v>
          </cell>
        </row>
        <row r="13">
          <cell r="A13" t="str">
            <v>369 Колбаса Сливушка ТМ Вязанка в оболочке полиамид вес.  ПОКОМ</v>
          </cell>
          <cell r="B13">
            <v>45.35</v>
          </cell>
        </row>
        <row r="14">
          <cell r="A14" t="str">
            <v>370 Ветчина Сливушка с индейкой ТМ Вязанка в оболочке полиамид.</v>
          </cell>
          <cell r="B14">
            <v>35.799999999999997</v>
          </cell>
        </row>
        <row r="15">
          <cell r="A15" t="str">
            <v>БОНУС_314 Колбаса вареная Филейская ТМ Вязанка ТС Классическая в оболочке полиамид.  ПОКОМ</v>
          </cell>
          <cell r="B15">
            <v>3.9</v>
          </cell>
        </row>
        <row r="16">
          <cell r="A16" t="str">
            <v>Вязанка Логистический Партнер(Шт)</v>
          </cell>
          <cell r="B16">
            <v>545</v>
          </cell>
        </row>
        <row r="17">
          <cell r="A17" t="str">
            <v>032  Сосиски Вязанка Сливочные, Вязанка амицел МГС, 0.45кг, ПОКОМ</v>
          </cell>
          <cell r="B17">
            <v>242</v>
          </cell>
        </row>
        <row r="18">
          <cell r="A18" t="str">
            <v>389 Колбаса вареная Мусульманская Халяль ТМ Вязанка Халяль оболочка вектор 0,4 кг АК.  Поком</v>
          </cell>
          <cell r="B18">
            <v>134</v>
          </cell>
        </row>
        <row r="19">
          <cell r="A19" t="str">
            <v>390 Сосиски Восточные Халяль ТМ Вязанка в оболочке полиамид в вакуумной упаковке 0,33 кг  Поком</v>
          </cell>
          <cell r="B19">
            <v>169</v>
          </cell>
        </row>
        <row r="20">
          <cell r="A20" t="str">
            <v>Логистический Партнер кг</v>
          </cell>
          <cell r="B20">
            <v>17838</v>
          </cell>
        </row>
        <row r="21">
          <cell r="A21" t="str">
            <v>200  Ветчина Дугушка ТМ Стародворье, вектор в/у    ПОКОМ</v>
          </cell>
          <cell r="B21">
            <v>200.65</v>
          </cell>
        </row>
        <row r="22">
          <cell r="A22" t="str">
            <v>201  Ветчина Нежная ТМ Особый рецепт, (2,5кг), ПОКОМ</v>
          </cell>
          <cell r="B22">
            <v>2738</v>
          </cell>
        </row>
        <row r="23">
          <cell r="A23" t="str">
            <v>217  Колбаса Докторская Дугушка, ВЕС, НЕ ГОСТ, ТМ Стародворье ПОКОМ</v>
          </cell>
          <cell r="B23">
            <v>298.25</v>
          </cell>
        </row>
        <row r="24">
          <cell r="A24" t="str">
            <v>219  Колбаса Докторская Особая ТМ Особый рецепт, ВЕС  ПОКОМ</v>
          </cell>
          <cell r="B24">
            <v>3659.5</v>
          </cell>
        </row>
        <row r="25">
          <cell r="A25" t="str">
            <v>225  Колбаса Дугушка со шпиком, ВЕС, ТМ Стародворье   ПОКОМ</v>
          </cell>
          <cell r="B25">
            <v>58.4</v>
          </cell>
        </row>
        <row r="26">
          <cell r="A26" t="str">
            <v>229  Колбаса Молочная Дугушка, в/у, ВЕС, ТМ Стародворье   ПОКОМ</v>
          </cell>
          <cell r="B26">
            <v>231.3</v>
          </cell>
        </row>
        <row r="27">
          <cell r="A27" t="str">
            <v>230  Колбаса Молочная Особая ТМ Особый рецепт, п/а, ВЕС. ПОКОМ</v>
          </cell>
          <cell r="B27">
            <v>3491</v>
          </cell>
        </row>
        <row r="28">
          <cell r="A28" t="str">
            <v>235  Колбаса Особая ТМ Особый рецепт, ВЕС, ТМ Стародворье ПОКОМ</v>
          </cell>
          <cell r="B28">
            <v>2022</v>
          </cell>
        </row>
        <row r="29">
          <cell r="A29" t="str">
            <v>236  Колбаса Рубленая ЗАПЕЧ. Дугушка ТМ Стародворье, вектор, в/к    ПОКОМ</v>
          </cell>
          <cell r="B29">
            <v>316.25</v>
          </cell>
        </row>
        <row r="30">
          <cell r="A30" t="str">
            <v>239  Колбаса Салями запеч Дугушка, оболочка вектор, ВЕС, ТМ Стародворье  ПОКОМ</v>
          </cell>
          <cell r="B30">
            <v>13.8</v>
          </cell>
        </row>
        <row r="31">
          <cell r="A31" t="str">
            <v>242  Колбаса Сервелат ЗАПЕЧ.Дугушка ТМ Стародворье, вектор, в/к     ПОКОМ</v>
          </cell>
          <cell r="B31">
            <v>279.05</v>
          </cell>
        </row>
        <row r="32">
          <cell r="A32" t="str">
            <v>243  Колбаса Сервелат Зернистый, ВЕС.  ПОКОМ</v>
          </cell>
          <cell r="B32">
            <v>167.8</v>
          </cell>
        </row>
        <row r="33">
          <cell r="A33" t="str">
            <v>244  Колбаса Сервелат Кремлевский, ВЕС. ПОКОМ</v>
          </cell>
          <cell r="B33">
            <v>89.8</v>
          </cell>
        </row>
        <row r="34">
          <cell r="A34" t="str">
            <v>247  Сардельки Нежные, ВЕС.  ПОКОМ</v>
          </cell>
          <cell r="B34">
            <v>363.7</v>
          </cell>
        </row>
        <row r="35">
          <cell r="A35" t="str">
            <v>248  Сардельки Сочные ТМ Особый рецепт,   ПОКОМ</v>
          </cell>
          <cell r="B35">
            <v>374.4</v>
          </cell>
        </row>
        <row r="36">
          <cell r="A36" t="str">
            <v>250  Сардельки стародворские с говядиной в обол. NDX, ВЕС. ПОКОМ</v>
          </cell>
          <cell r="B36">
            <v>83.2</v>
          </cell>
        </row>
        <row r="37">
          <cell r="A37" t="str">
            <v>254  Сосиски Датские, ВЕС, ТМ КОЛБАСНЫЙ СТАНДАРТ ПОКОМ</v>
          </cell>
          <cell r="B37">
            <v>5.6</v>
          </cell>
        </row>
        <row r="38">
          <cell r="A38" t="str">
            <v>255  Сосиски Молочные для завтрака ТМ Особый рецепт, п/а МГС, ВЕС, ТМ Стародворье  ПОКОМ</v>
          </cell>
          <cell r="B38">
            <v>535.70000000000005</v>
          </cell>
        </row>
        <row r="39">
          <cell r="A39" t="str">
            <v>257  Сосиски Молочные оригинальные ТМ Особый рецепт, ВЕС.   ПОКОМ</v>
          </cell>
          <cell r="B39">
            <v>128</v>
          </cell>
        </row>
        <row r="40">
          <cell r="A40" t="str">
            <v>259  Сосиски Сливочные Дугушка, ВЕС.   ПОКОМ</v>
          </cell>
          <cell r="B40">
            <v>150.80000000000001</v>
          </cell>
        </row>
        <row r="41">
          <cell r="A41" t="str">
            <v>263  Шпикачки Стародворские, ВЕС.  ПОКОМ</v>
          </cell>
          <cell r="B41">
            <v>142.9</v>
          </cell>
        </row>
        <row r="42">
          <cell r="A42" t="str">
            <v>265  Колбаса Балыкбургская, ВЕС, ТМ Баварушка  ПОКОМ</v>
          </cell>
          <cell r="B42">
            <v>616.20000000000005</v>
          </cell>
        </row>
        <row r="43">
          <cell r="A43" t="str">
            <v>266  Колбаса Филейбургская с сочным окороком, ВЕС, ТМ Баварушка  ПОКОМ</v>
          </cell>
          <cell r="B43">
            <v>421.3</v>
          </cell>
        </row>
        <row r="44">
          <cell r="A44" t="str">
            <v>267  Колбаса Салями Филейбургская зернистая, оболочка фиброуз, ВЕС, ТМ Баварушка  ПОКОМ</v>
          </cell>
          <cell r="B44">
            <v>326.8</v>
          </cell>
        </row>
        <row r="45">
          <cell r="A45" t="str">
            <v>271  Колбаса Сервелат Левантский ТМ Особый Рецепт, ВЕС. ПОКОМ</v>
          </cell>
          <cell r="B45">
            <v>50.7</v>
          </cell>
        </row>
        <row r="46">
          <cell r="A46" t="str">
            <v>283  Сосиски Сочинки, ВЕС, ТМ Стародворье ПОКОМ</v>
          </cell>
          <cell r="B46">
            <v>8</v>
          </cell>
        </row>
        <row r="47">
          <cell r="A47" t="str">
            <v>297  Колбаса Мясорубская с рубленой грудинкой ВЕС ТМ Стародворье  ПОКОМ</v>
          </cell>
          <cell r="B47">
            <v>173.3</v>
          </cell>
        </row>
        <row r="48">
          <cell r="A48" t="str">
            <v>315 Колбаса Нежная ТМ Зареченские ТС Зареченские продукты в оболочкНТУ.  изделие вар  ПОКОМ</v>
          </cell>
          <cell r="B48">
            <v>59.3</v>
          </cell>
        </row>
        <row r="49">
          <cell r="A49" t="str">
            <v>316 Колбаса варенокоиз мяса птицы Сервелат Пражский ТМ Зареченские ТС Зареченские  ПОКОМ</v>
          </cell>
          <cell r="B49">
            <v>127.3</v>
          </cell>
        </row>
        <row r="50">
          <cell r="A50" t="str">
            <v>317 Колбаса Сервелат Рижский ТМ Зареченские ТС Зареченские  фиброуз в вакуумной у  ПОКОМ</v>
          </cell>
          <cell r="B50">
            <v>174.6</v>
          </cell>
        </row>
        <row r="51">
          <cell r="A51" t="str">
            <v>318 Сосиски Датские ТМ Зареченские колбасы ТС Зареченские п полиамид в модифициров  ПОКОМ</v>
          </cell>
          <cell r="B51">
            <v>17.3</v>
          </cell>
        </row>
        <row r="52">
          <cell r="A52" t="str">
            <v>321 Сосиски Сочинки по-баварски с сыром ТМ Стародворье в оболочке  ПОКОМ</v>
          </cell>
          <cell r="B52">
            <v>50</v>
          </cell>
        </row>
        <row r="53">
          <cell r="A53" t="str">
            <v>322 Сосиски Сочинки с сыром ТМ Стародворье в оболочке  ПОКОМ</v>
          </cell>
          <cell r="B53">
            <v>369.2</v>
          </cell>
        </row>
        <row r="54">
          <cell r="A54" t="str">
            <v>380 Колбаски Балыкбургские с сыром ТМ Баварушка вес  Поком</v>
          </cell>
          <cell r="B54">
            <v>44</v>
          </cell>
        </row>
        <row r="55">
          <cell r="A55" t="str">
            <v>383 Колбаса Сочинка по-европейски с сочной грудиной ТМ Стародворье в оболочке фиброуз в ва  Поком</v>
          </cell>
          <cell r="B55">
            <v>1</v>
          </cell>
        </row>
        <row r="56">
          <cell r="A56" t="str">
            <v>384  Колбаса Сочинка по-фински с сочным окороком ТМ Стародворье в оболочке фиброуз в ва  Поком</v>
          </cell>
          <cell r="B56">
            <v>22.5</v>
          </cell>
        </row>
        <row r="57">
          <cell r="A57" t="str">
            <v>БОНУС_229  Колбаса Молочная Дугушка, в/у, ВЕС, ТМ Стародворье   ПОКОМ</v>
          </cell>
          <cell r="B57">
            <v>26.4</v>
          </cell>
        </row>
        <row r="58">
          <cell r="A58" t="str">
            <v>Логистический Партнер Шт</v>
          </cell>
          <cell r="B58">
            <v>3830</v>
          </cell>
        </row>
        <row r="59">
          <cell r="A59" t="str">
            <v>058  Колбаса Докторская Особая ТМ Особый рецепт,  0,5кг, ПОКОМ</v>
          </cell>
          <cell r="B59">
            <v>56</v>
          </cell>
        </row>
        <row r="60">
          <cell r="A60" t="str">
            <v>083  Колбаса Швейцарская 0,17 кг., ШТ., сырокопченая   ПОКОМ</v>
          </cell>
          <cell r="B60">
            <v>22</v>
          </cell>
        </row>
        <row r="61">
          <cell r="A61" t="str">
            <v>096  Сосиски Баварские,  0.42кг,ПОКОМ</v>
          </cell>
          <cell r="B61">
            <v>9</v>
          </cell>
        </row>
        <row r="62">
          <cell r="A62" t="str">
            <v>103  Сосиски Классические, 0.42кг,ядрена копотьПОКОМ</v>
          </cell>
          <cell r="B62">
            <v>86</v>
          </cell>
        </row>
        <row r="63">
          <cell r="A63" t="str">
            <v>108  Сосиски С сыром,  0.42кг,ядрена копоть ПОКОМ</v>
          </cell>
          <cell r="B63">
            <v>103</v>
          </cell>
        </row>
        <row r="64">
          <cell r="A64" t="str">
            <v>117  Колбаса Сервелат Филейбургский с ароматными пряностями, в/у 0,35 кг срез, БАВАРУШКА ПОКОМ</v>
          </cell>
          <cell r="B64">
            <v>118</v>
          </cell>
        </row>
        <row r="65">
          <cell r="A65" t="str">
            <v>118  Колбаса Сервелат Филейбургский с филе сочного окорока, в/у 0,35 кг срез, БАВАРУШКА ПОКОМ</v>
          </cell>
          <cell r="B65">
            <v>147</v>
          </cell>
        </row>
        <row r="66">
          <cell r="A66" t="str">
            <v>273  Сосиски Сочинки с сочной грудинкой, МГС 0.4кг,   ПОКОМ</v>
          </cell>
          <cell r="B66">
            <v>101</v>
          </cell>
        </row>
        <row r="67">
          <cell r="A67" t="str">
            <v>301  Сосиски Сочинки по-баварски с сыром,  0.4кг, ТМ Стародворье  ПОКОМ</v>
          </cell>
          <cell r="B67">
            <v>47</v>
          </cell>
        </row>
        <row r="68">
          <cell r="A68" t="str">
            <v>302  Сосиски Сочинки по-баварски,  0.4кг, ТМ Стародворье  ПОКОМ</v>
          </cell>
          <cell r="B68">
            <v>345</v>
          </cell>
        </row>
        <row r="69">
          <cell r="A69" t="str">
            <v>309  Сосиски Сочинки с сыром 0,4 кг ТМ Стародворье  ПОКОМ</v>
          </cell>
          <cell r="B69">
            <v>567</v>
          </cell>
        </row>
        <row r="70">
          <cell r="A70" t="str">
            <v>320  Сосиски Сочинки с сочным окороком 0,4 кг ТМ Стародворье  ПОКОМ</v>
          </cell>
          <cell r="B70">
            <v>566</v>
          </cell>
        </row>
        <row r="71">
          <cell r="A71" t="str">
            <v>323 Колбаса варенокопченая Балыкбургская рубленая ТМ Баварушка срез 0,35 кг   ПОКОМ</v>
          </cell>
          <cell r="B71">
            <v>157</v>
          </cell>
        </row>
        <row r="72">
          <cell r="A72" t="str">
            <v>325 Колбаса Сервелат Мясорубский ТМ Стародворье с мелкорубленным окороком 0,35 кг  ПОКОМ</v>
          </cell>
          <cell r="B72">
            <v>12</v>
          </cell>
        </row>
        <row r="73">
          <cell r="A73" t="str">
            <v>346 Колбаса Сервелат Филейбургский с копченой грудинкой ТМ Баварушка в оболов/у 0,35 кг срез  ПОКОМ</v>
          </cell>
          <cell r="B73">
            <v>5</v>
          </cell>
        </row>
        <row r="74">
          <cell r="A74" t="str">
            <v>352  Сардельки Сочинки с сыром 0,4 кг ТМ Стародворье   ПОКОМ</v>
          </cell>
          <cell r="B74">
            <v>509</v>
          </cell>
        </row>
        <row r="75">
          <cell r="A75" t="str">
            <v>371  Сосиски Сочинки Молочные 0,4 кг ТМ Стародворье  ПОКОМ</v>
          </cell>
          <cell r="B75">
            <v>418</v>
          </cell>
        </row>
        <row r="76">
          <cell r="A76" t="str">
            <v>372  Сосиски Сочинки Сливочные 0,4 кг ТМ Стародворье  ПОКОМ</v>
          </cell>
          <cell r="B76">
            <v>27</v>
          </cell>
        </row>
        <row r="77">
          <cell r="A77" t="str">
            <v>381  Сардельки Сочинки 0,4кг ТМ Стародворье  ПОКОМ</v>
          </cell>
          <cell r="B77">
            <v>438</v>
          </cell>
        </row>
        <row r="78">
          <cell r="A78" t="str">
            <v>БОНУС_096  Сосиски Баварские,  0.42кг,ПОКОМ</v>
          </cell>
          <cell r="B78">
            <v>97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16.11.2023 - 22.11.2023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00-ko000869</v>
          </cell>
          <cell r="F7">
            <v>7.2510000000000003</v>
          </cell>
          <cell r="G7">
            <v>6.601</v>
          </cell>
        </row>
        <row r="8">
          <cell r="A8" t="str">
            <v>Логистический Партнер кг</v>
          </cell>
          <cell r="D8" t="str">
            <v>00-00000870</v>
          </cell>
          <cell r="F8">
            <v>7.601</v>
          </cell>
          <cell r="G8">
            <v>7.601</v>
          </cell>
        </row>
        <row r="9">
          <cell r="A9" t="str">
            <v>243  Колбаса Сервелат Зернистый, ВЕС.  ПОКОМ</v>
          </cell>
          <cell r="D9" t="str">
            <v>00-00000887</v>
          </cell>
          <cell r="F9">
            <v>-0.72</v>
          </cell>
          <cell r="G9">
            <v>-0.72</v>
          </cell>
        </row>
        <row r="10">
          <cell r="A10" t="str">
            <v>244  Колбаса Сервелат Кремлевский, ВЕС. ПОКОМ</v>
          </cell>
          <cell r="D10" t="str">
            <v>00-00000888</v>
          </cell>
          <cell r="F10">
            <v>-4.2759999999999998</v>
          </cell>
          <cell r="G10">
            <v>-4.2759999999999998</v>
          </cell>
        </row>
        <row r="11">
          <cell r="A11" t="str">
            <v>257  Сосиски Молочные оригинальные ТМ Особый рецепт, ВЕС.   ПОКОМ</v>
          </cell>
          <cell r="D11" t="str">
            <v>00-00005822</v>
          </cell>
          <cell r="F11">
            <v>-1.3120000000000001</v>
          </cell>
          <cell r="G11">
            <v>-1.3120000000000001</v>
          </cell>
        </row>
        <row r="12">
          <cell r="A12" t="str">
            <v>263  Шпикачки Стародворские, ВЕС.  ПОКОМ</v>
          </cell>
          <cell r="D12" t="str">
            <v>00-00000899</v>
          </cell>
          <cell r="F12">
            <v>23.259</v>
          </cell>
          <cell r="G12">
            <v>23.259</v>
          </cell>
        </row>
        <row r="13">
          <cell r="A13" t="str">
            <v>265  Колбаса Балыкбургская, ВЕС, ТМ Баварушка  ПОКОМ</v>
          </cell>
          <cell r="D13" t="str">
            <v>00-00006426</v>
          </cell>
          <cell r="F13">
            <v>-4.968</v>
          </cell>
          <cell r="G13">
            <v>-4.968</v>
          </cell>
        </row>
        <row r="14">
          <cell r="A14" t="str">
            <v>316 Колбаса варенокоиз мяса птицы Сервелат Пражский ТМ Зареченские ТС Зареченские  ПОКОМ</v>
          </cell>
          <cell r="D14" t="str">
            <v>00-00008106</v>
          </cell>
          <cell r="F14">
            <v>-2.9180000000000001</v>
          </cell>
          <cell r="G14">
            <v>-2.9180000000000001</v>
          </cell>
        </row>
        <row r="15">
          <cell r="A15" t="str">
            <v>317 Колбаса Сервелат Рижский ТМ Зареченские ТС Зареченские  фиброуз в вакуумной у  ПОКОМ</v>
          </cell>
          <cell r="D15" t="str">
            <v>00-00008107</v>
          </cell>
          <cell r="F15">
            <v>-1.464</v>
          </cell>
          <cell r="G15">
            <v>-1.464</v>
          </cell>
        </row>
        <row r="16">
          <cell r="A16" t="str">
            <v>Логистический Партнер Шт</v>
          </cell>
          <cell r="D16" t="str">
            <v>00-00000935</v>
          </cell>
          <cell r="F16">
            <v>-0.35</v>
          </cell>
          <cell r="G16">
            <v>-1</v>
          </cell>
        </row>
        <row r="17">
          <cell r="A17" t="str">
            <v>346 Колбаса Сервелат Филейбургский с копченой грудинкой ТМ Баварушка в оболов/у 0,35 кг срез  ПОКОМ</v>
          </cell>
          <cell r="D17" t="str">
            <v>00-00008447</v>
          </cell>
          <cell r="F17">
            <v>-0.35</v>
          </cell>
          <cell r="G17">
            <v>-1</v>
          </cell>
        </row>
        <row r="18">
          <cell r="A18" t="str">
            <v>Итого</v>
          </cell>
          <cell r="F18">
            <v>7.2510000000000003</v>
          </cell>
          <cell r="G18">
            <v>6.601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75"/>
  <sheetViews>
    <sheetView tabSelected="1" workbookViewId="0">
      <pane ySplit="5" topLeftCell="A6" activePane="bottomLeft" state="frozen"/>
      <selection pane="bottomLeft" activeCell="AA8" sqref="AA8"/>
    </sheetView>
  </sheetViews>
  <sheetFormatPr defaultColWidth="10.5" defaultRowHeight="11.45" customHeight="1" outlineLevelRow="3" x14ac:dyDescent="0.2"/>
  <cols>
    <col min="1" max="1" width="67.33203125" style="1" customWidth="1"/>
    <col min="2" max="2" width="5" style="1" customWidth="1"/>
    <col min="3" max="3" width="8.5" style="1" customWidth="1"/>
    <col min="4" max="7" width="7" style="1" customWidth="1"/>
    <col min="8" max="8" width="4.6640625" style="22" customWidth="1"/>
    <col min="9" max="9" width="4.6640625" style="2" customWidth="1"/>
    <col min="10" max="13" width="8.33203125" style="2" customWidth="1"/>
    <col min="14" max="15" width="0.83203125" style="2" customWidth="1"/>
    <col min="16" max="16" width="8.33203125" style="2" customWidth="1"/>
    <col min="17" max="20" width="10.5" style="2"/>
    <col min="21" max="21" width="15.6640625" style="2" customWidth="1"/>
    <col min="22" max="23" width="5.6640625" style="2" customWidth="1"/>
    <col min="24" max="26" width="8.33203125" style="2" customWidth="1"/>
    <col min="27" max="27" width="25.1640625" style="2" customWidth="1"/>
    <col min="28" max="16384" width="10.5" style="2"/>
  </cols>
  <sheetData>
    <row r="1" spans="1:29" ht="12.95" customHeight="1" outlineLevel="1" x14ac:dyDescent="0.2">
      <c r="A1" s="3" t="s">
        <v>0</v>
      </c>
      <c r="B1" s="3"/>
      <c r="C1" s="3"/>
      <c r="D1" s="3"/>
    </row>
    <row r="2" spans="1:29" ht="12.95" customHeight="1" outlineLevel="1" x14ac:dyDescent="0.2">
      <c r="D2" s="3"/>
    </row>
    <row r="3" spans="1:29" ht="12.95" customHeight="1" x14ac:dyDescent="0.2">
      <c r="A3" s="4" t="s">
        <v>1</v>
      </c>
      <c r="B3" s="25"/>
      <c r="C3" s="25" t="s">
        <v>96</v>
      </c>
      <c r="D3" s="4" t="s">
        <v>2</v>
      </c>
      <c r="E3" s="4"/>
      <c r="F3" s="4"/>
      <c r="G3" s="4"/>
      <c r="H3" s="11" t="s">
        <v>78</v>
      </c>
      <c r="I3" s="12" t="s">
        <v>79</v>
      </c>
      <c r="J3" s="13" t="s">
        <v>80</v>
      </c>
      <c r="K3" s="13" t="s">
        <v>81</v>
      </c>
      <c r="L3" s="13" t="s">
        <v>82</v>
      </c>
      <c r="M3" s="13" t="s">
        <v>83</v>
      </c>
      <c r="N3" s="14" t="s">
        <v>84</v>
      </c>
      <c r="O3" s="13" t="s">
        <v>84</v>
      </c>
      <c r="P3" s="13" t="s">
        <v>85</v>
      </c>
      <c r="Q3" s="14" t="s">
        <v>99</v>
      </c>
      <c r="R3" s="14" t="s">
        <v>100</v>
      </c>
      <c r="S3" s="14" t="s">
        <v>101</v>
      </c>
      <c r="T3" s="15" t="s">
        <v>86</v>
      </c>
      <c r="U3" s="16"/>
      <c r="V3" s="13" t="s">
        <v>87</v>
      </c>
      <c r="W3" s="13" t="s">
        <v>88</v>
      </c>
      <c r="X3" s="14" t="s">
        <v>89</v>
      </c>
      <c r="Y3" s="14" t="s">
        <v>90</v>
      </c>
      <c r="Z3" s="14" t="s">
        <v>95</v>
      </c>
      <c r="AA3" s="13" t="s">
        <v>91</v>
      </c>
      <c r="AB3" s="13" t="s">
        <v>92</v>
      </c>
      <c r="AC3" s="13" t="s">
        <v>92</v>
      </c>
    </row>
    <row r="4" spans="1:29" ht="26.1" customHeight="1" x14ac:dyDescent="0.2">
      <c r="A4" s="4" t="s">
        <v>3</v>
      </c>
      <c r="B4" s="25" t="s">
        <v>97</v>
      </c>
      <c r="C4" s="25" t="s">
        <v>96</v>
      </c>
      <c r="D4" s="4" t="s">
        <v>4</v>
      </c>
      <c r="E4" s="4" t="s">
        <v>5</v>
      </c>
      <c r="F4" s="4" t="s">
        <v>6</v>
      </c>
      <c r="G4" s="4" t="s">
        <v>7</v>
      </c>
      <c r="H4" s="11"/>
      <c r="I4" s="12" t="s">
        <v>79</v>
      </c>
      <c r="J4" s="13"/>
      <c r="K4" s="13"/>
      <c r="L4" s="13"/>
      <c r="M4" s="13"/>
      <c r="N4" s="14"/>
      <c r="O4" s="17"/>
      <c r="P4" s="18"/>
      <c r="Q4" s="18"/>
      <c r="R4" s="18"/>
      <c r="S4" s="18" t="s">
        <v>102</v>
      </c>
      <c r="T4" s="15" t="s">
        <v>93</v>
      </c>
      <c r="U4" s="16" t="s">
        <v>94</v>
      </c>
      <c r="V4" s="13"/>
      <c r="W4" s="13"/>
      <c r="X4" s="13"/>
      <c r="Y4" s="13"/>
      <c r="Z4" s="13"/>
      <c r="AA4" s="13"/>
      <c r="AB4" s="18"/>
      <c r="AC4" s="18"/>
    </row>
    <row r="5" spans="1:29" ht="11.1" customHeight="1" x14ac:dyDescent="0.2">
      <c r="A5" s="5"/>
      <c r="B5" s="24"/>
      <c r="C5" s="24"/>
      <c r="D5" s="6"/>
      <c r="E5" s="7"/>
      <c r="F5" s="20">
        <f t="shared" ref="F5:G5" si="0">SUM(F6:F205)</f>
        <v>22514.582000000002</v>
      </c>
      <c r="G5" s="20">
        <f t="shared" si="0"/>
        <v>31781.996999999992</v>
      </c>
      <c r="H5" s="11"/>
      <c r="I5" s="19"/>
      <c r="J5" s="20">
        <f>SUM(J6:J205)</f>
        <v>23372.399999999994</v>
      </c>
      <c r="K5" s="20">
        <f t="shared" ref="K5:T5" si="1">SUM(K6:K205)</f>
        <v>-857.81799999999998</v>
      </c>
      <c r="L5" s="20">
        <f t="shared" si="1"/>
        <v>22506.981000000007</v>
      </c>
      <c r="M5" s="20">
        <f t="shared" si="1"/>
        <v>7.6010000000000009</v>
      </c>
      <c r="N5" s="20">
        <f t="shared" si="1"/>
        <v>0</v>
      </c>
      <c r="O5" s="20">
        <f t="shared" si="1"/>
        <v>0</v>
      </c>
      <c r="P5" s="20">
        <f t="shared" si="1"/>
        <v>4501.3961999999992</v>
      </c>
      <c r="Q5" s="20">
        <f t="shared" si="1"/>
        <v>16885</v>
      </c>
      <c r="R5" s="20">
        <f t="shared" si="1"/>
        <v>10880</v>
      </c>
      <c r="S5" s="20">
        <f t="shared" si="1"/>
        <v>3400</v>
      </c>
      <c r="T5" s="20">
        <f t="shared" si="1"/>
        <v>0</v>
      </c>
      <c r="U5" s="21"/>
      <c r="V5" s="13"/>
      <c r="W5" s="13"/>
      <c r="X5" s="20">
        <f t="shared" ref="X5:Z5" si="2">SUM(X6:X205)</f>
        <v>4246.5584000000008</v>
      </c>
      <c r="Y5" s="20">
        <f t="shared" si="2"/>
        <v>4062.1418000000017</v>
      </c>
      <c r="Z5" s="20">
        <f t="shared" si="2"/>
        <v>4668.3551999999981</v>
      </c>
      <c r="AA5" s="13"/>
      <c r="AB5" s="20">
        <f>SUM(AB6:AB205)</f>
        <v>15267.95</v>
      </c>
      <c r="AC5" s="20">
        <f>SUM(AC6:AC205)</f>
        <v>9976.5</v>
      </c>
    </row>
    <row r="6" spans="1:29" ht="11.1" customHeight="1" outlineLevel="3" x14ac:dyDescent="0.2">
      <c r="A6" s="8" t="s">
        <v>8</v>
      </c>
      <c r="B6" s="8" t="str">
        <f>VLOOKUP(A6,[1]TDSheet!$A:$B,2,0)</f>
        <v>кг</v>
      </c>
      <c r="C6" s="27" t="str">
        <f>VLOOKUP(A6,[1]TDSheet!$A:$C,3,0)</f>
        <v>Нояб</v>
      </c>
      <c r="D6" s="9">
        <v>80.680000000000007</v>
      </c>
      <c r="E6" s="9">
        <v>75.3</v>
      </c>
      <c r="F6" s="9">
        <v>31.97</v>
      </c>
      <c r="G6" s="9">
        <v>105.68</v>
      </c>
      <c r="H6" s="22">
        <f>VLOOKUP(A6,[1]TDSheet!$A:$H,8,0)</f>
        <v>1</v>
      </c>
      <c r="I6" s="2">
        <f>VLOOKUP(A6,[1]TDSheet!$A:$I,9,0)</f>
        <v>50</v>
      </c>
      <c r="J6" s="2">
        <f>VLOOKUP(A6,[2]Мелитополь!$A:$B,2,0)</f>
        <v>31.6</v>
      </c>
      <c r="K6" s="2">
        <f>F6-J6</f>
        <v>0.36999999999999744</v>
      </c>
      <c r="L6" s="2">
        <f>F6-M6</f>
        <v>31.97</v>
      </c>
      <c r="P6" s="2">
        <f>L6/5</f>
        <v>6.3940000000000001</v>
      </c>
      <c r="Q6" s="23"/>
      <c r="R6" s="23"/>
      <c r="S6" s="23"/>
      <c r="T6" s="23"/>
      <c r="V6" s="2">
        <f>(G6+Q6+R6+S6)/P6</f>
        <v>16.527994995308102</v>
      </c>
      <c r="W6" s="2">
        <f>G6/P6</f>
        <v>16.527994995308102</v>
      </c>
      <c r="X6" s="2">
        <f>VLOOKUP(A6,[1]TDSheet!$A:$X,24,0)</f>
        <v>6.4664000000000001</v>
      </c>
      <c r="Y6" s="2">
        <f>VLOOKUP(A6,[1]TDSheet!$A:$Y,25,0)</f>
        <v>9.7864000000000004</v>
      </c>
      <c r="Z6" s="2">
        <f>VLOOKUP(A6,[1]TDSheet!$A:$P,16,0)</f>
        <v>10.432399999999999</v>
      </c>
      <c r="AB6" s="2">
        <f>Q6*H6</f>
        <v>0</v>
      </c>
      <c r="AC6" s="2">
        <f>R6*H6</f>
        <v>0</v>
      </c>
    </row>
    <row r="7" spans="1:29" ht="11.1" customHeight="1" outlineLevel="3" x14ac:dyDescent="0.2">
      <c r="A7" s="8" t="s">
        <v>9</v>
      </c>
      <c r="B7" s="8" t="str">
        <f>VLOOKUP(A7,[1]TDSheet!$A:$B,2,0)</f>
        <v>кг</v>
      </c>
      <c r="C7" s="8"/>
      <c r="D7" s="9">
        <v>267.096</v>
      </c>
      <c r="E7" s="9">
        <v>997.75800000000004</v>
      </c>
      <c r="F7" s="9">
        <v>196.56700000000001</v>
      </c>
      <c r="G7" s="9">
        <v>589.15200000000004</v>
      </c>
      <c r="H7" s="22">
        <f>VLOOKUP(A7,[1]TDSheet!$A:$H,8,0)</f>
        <v>1</v>
      </c>
      <c r="I7" s="2">
        <f>VLOOKUP(A7,[1]TDSheet!$A:$I,9,0)</f>
        <v>45</v>
      </c>
      <c r="J7" s="2">
        <f>VLOOKUP(A7,[2]Мелитополь!$A:$B,2,0)</f>
        <v>227.9</v>
      </c>
      <c r="K7" s="2">
        <f t="shared" ref="K7:K70" si="3">F7-J7</f>
        <v>-31.332999999999998</v>
      </c>
      <c r="L7" s="2">
        <f t="shared" ref="L7:L70" si="4">F7-M7</f>
        <v>196.56700000000001</v>
      </c>
      <c r="P7" s="2">
        <f t="shared" ref="P7:P70" si="5">L7/5</f>
        <v>39.313400000000001</v>
      </c>
      <c r="Q7" s="23"/>
      <c r="R7" s="23"/>
      <c r="S7" s="23"/>
      <c r="T7" s="23"/>
      <c r="V7" s="2">
        <f t="shared" ref="V7:V70" si="6">(G7+Q7+R7+S7)/P7</f>
        <v>14.986035295853323</v>
      </c>
      <c r="W7" s="2">
        <f t="shared" ref="W7:W70" si="7">G7/P7</f>
        <v>14.986035295853323</v>
      </c>
      <c r="X7" s="2">
        <f>VLOOKUP(A7,[1]TDSheet!$A:$X,24,0)</f>
        <v>88.013599999999997</v>
      </c>
      <c r="Y7" s="2">
        <f>VLOOKUP(A7,[1]TDSheet!$A:$Y,25,0)</f>
        <v>0.26200000000000045</v>
      </c>
      <c r="Z7" s="2">
        <f>VLOOKUP(A7,[1]TDSheet!$A:$P,16,0)</f>
        <v>86.521999999999991</v>
      </c>
      <c r="AB7" s="2">
        <f t="shared" ref="AB7:AB70" si="8">Q7*H7</f>
        <v>0</v>
      </c>
      <c r="AC7" s="2">
        <f t="shared" ref="AC7:AC70" si="9">R7*H7</f>
        <v>0</v>
      </c>
    </row>
    <row r="8" spans="1:29" ht="11.1" customHeight="1" outlineLevel="3" x14ac:dyDescent="0.2">
      <c r="A8" s="8" t="s">
        <v>10</v>
      </c>
      <c r="B8" s="8" t="str">
        <f>VLOOKUP(A8,[1]TDSheet!$A:$B,2,0)</f>
        <v>кг</v>
      </c>
      <c r="C8" s="8"/>
      <c r="D8" s="9">
        <v>609.88199999999995</v>
      </c>
      <c r="E8" s="9">
        <v>97.61</v>
      </c>
      <c r="F8" s="9">
        <v>537.33799999999997</v>
      </c>
      <c r="G8" s="9">
        <v>96.542000000000002</v>
      </c>
      <c r="H8" s="22">
        <f>VLOOKUP(A8,[1]TDSheet!$A:$H,8,0)</f>
        <v>1</v>
      </c>
      <c r="I8" s="2">
        <f>VLOOKUP(A8,[1]TDSheet!$A:$I,9,0)</f>
        <v>45</v>
      </c>
      <c r="J8" s="2">
        <f>VLOOKUP(A8,[2]Мелитополь!$A:$B,2,0)</f>
        <v>484.4</v>
      </c>
      <c r="K8" s="2">
        <f t="shared" si="3"/>
        <v>52.937999999999988</v>
      </c>
      <c r="L8" s="2">
        <f t="shared" si="4"/>
        <v>537.33799999999997</v>
      </c>
      <c r="P8" s="2">
        <f t="shared" si="5"/>
        <v>107.46759999999999</v>
      </c>
      <c r="Q8" s="23">
        <v>470</v>
      </c>
      <c r="R8" s="23">
        <v>400</v>
      </c>
      <c r="S8" s="23"/>
      <c r="T8" s="23"/>
      <c r="V8" s="2">
        <f t="shared" si="6"/>
        <v>8.9937990612984766</v>
      </c>
      <c r="W8" s="2">
        <f t="shared" si="7"/>
        <v>0.89833587053214192</v>
      </c>
      <c r="X8" s="2">
        <f>VLOOKUP(A8,[1]TDSheet!$A:$X,24,0)</f>
        <v>55.521400000000007</v>
      </c>
      <c r="Y8" s="2">
        <f>VLOOKUP(A8,[1]TDSheet!$A:$Y,25,0)</f>
        <v>95.315200000000004</v>
      </c>
      <c r="Z8" s="2">
        <f>VLOOKUP(A8,[1]TDSheet!$A:$P,16,0)</f>
        <v>52.505800000000001</v>
      </c>
      <c r="AB8" s="2">
        <f t="shared" si="8"/>
        <v>470</v>
      </c>
      <c r="AC8" s="2">
        <f t="shared" si="9"/>
        <v>400</v>
      </c>
    </row>
    <row r="9" spans="1:29" ht="11.1" customHeight="1" outlineLevel="3" x14ac:dyDescent="0.2">
      <c r="A9" s="8" t="s">
        <v>11</v>
      </c>
      <c r="B9" s="8" t="str">
        <f>VLOOKUP(A9,[1]TDSheet!$A:$B,2,0)</f>
        <v>кг</v>
      </c>
      <c r="C9" s="8"/>
      <c r="D9" s="9">
        <v>296.78300000000002</v>
      </c>
      <c r="E9" s="9">
        <v>303.34199999999998</v>
      </c>
      <c r="F9" s="9">
        <v>184.137</v>
      </c>
      <c r="G9" s="9">
        <v>367.09899999999999</v>
      </c>
      <c r="H9" s="22">
        <f>VLOOKUP(A9,[1]TDSheet!$A:$H,8,0)</f>
        <v>1</v>
      </c>
      <c r="I9" s="2">
        <f>VLOOKUP(A9,[1]TDSheet!$A:$I,9,0)</f>
        <v>40</v>
      </c>
      <c r="J9" s="2">
        <f>VLOOKUP(A9,[2]Мелитополь!$A:$B,2,0)</f>
        <v>163.80000000000001</v>
      </c>
      <c r="K9" s="2">
        <f t="shared" si="3"/>
        <v>20.336999999999989</v>
      </c>
      <c r="L9" s="2">
        <f t="shared" si="4"/>
        <v>184.137</v>
      </c>
      <c r="P9" s="2">
        <f t="shared" si="5"/>
        <v>36.827399999999997</v>
      </c>
      <c r="Q9" s="23">
        <v>115</v>
      </c>
      <c r="R9" s="23"/>
      <c r="S9" s="23"/>
      <c r="T9" s="23"/>
      <c r="V9" s="2">
        <f t="shared" si="6"/>
        <v>13.090769372803946</v>
      </c>
      <c r="W9" s="2">
        <f t="shared" si="7"/>
        <v>9.9680944079679801</v>
      </c>
      <c r="X9" s="2">
        <f>VLOOKUP(A9,[1]TDSheet!$A:$X,24,0)</f>
        <v>33.346600000000002</v>
      </c>
      <c r="Y9" s="2">
        <f>VLOOKUP(A9,[1]TDSheet!$A:$Y,25,0)</f>
        <v>48.573400000000007</v>
      </c>
      <c r="Z9" s="2">
        <f>VLOOKUP(A9,[1]TDSheet!$A:$P,16,0)</f>
        <v>45.625199999999992</v>
      </c>
      <c r="AB9" s="2">
        <f t="shared" si="8"/>
        <v>115</v>
      </c>
      <c r="AC9" s="2">
        <f t="shared" si="9"/>
        <v>0</v>
      </c>
    </row>
    <row r="10" spans="1:29" ht="11.1" customHeight="1" outlineLevel="3" x14ac:dyDescent="0.2">
      <c r="A10" s="8" t="s">
        <v>19</v>
      </c>
      <c r="B10" s="8" t="str">
        <f>VLOOKUP(A10,[1]TDSheet!$A:$B,2,0)</f>
        <v>шт</v>
      </c>
      <c r="C10" s="8"/>
      <c r="D10" s="9">
        <v>234</v>
      </c>
      <c r="E10" s="9">
        <v>1</v>
      </c>
      <c r="F10" s="9">
        <v>184</v>
      </c>
      <c r="G10" s="9">
        <v>3</v>
      </c>
      <c r="H10" s="22">
        <f>VLOOKUP(A10,[1]TDSheet!$A:$H,8,0)</f>
        <v>0.45</v>
      </c>
      <c r="I10" s="2">
        <f>VLOOKUP(A10,[1]TDSheet!$A:$I,9,0)</f>
        <v>45</v>
      </c>
      <c r="J10" s="2">
        <f>VLOOKUP(A10,[2]Мелитополь!$A:$B,2,0)</f>
        <v>242</v>
      </c>
      <c r="K10" s="2">
        <f t="shared" si="3"/>
        <v>-58</v>
      </c>
      <c r="L10" s="2">
        <f t="shared" si="4"/>
        <v>184</v>
      </c>
      <c r="P10" s="2">
        <f t="shared" si="5"/>
        <v>36.799999999999997</v>
      </c>
      <c r="Q10" s="23">
        <v>190</v>
      </c>
      <c r="R10" s="23">
        <v>100</v>
      </c>
      <c r="S10" s="23"/>
      <c r="T10" s="23"/>
      <c r="V10" s="2">
        <f t="shared" si="6"/>
        <v>7.9619565217391308</v>
      </c>
      <c r="W10" s="2">
        <f t="shared" si="7"/>
        <v>8.1521739130434784E-2</v>
      </c>
      <c r="X10" s="2">
        <f>VLOOKUP(A10,[1]TDSheet!$A:$X,24,0)</f>
        <v>9.1999999999999993</v>
      </c>
      <c r="Y10" s="2">
        <f>VLOOKUP(A10,[1]TDSheet!$A:$Y,25,0)</f>
        <v>37.4</v>
      </c>
      <c r="Z10" s="2">
        <f>VLOOKUP(A10,[1]TDSheet!$A:$P,16,0)</f>
        <v>14</v>
      </c>
      <c r="AB10" s="2">
        <f t="shared" si="8"/>
        <v>85.5</v>
      </c>
      <c r="AC10" s="2">
        <f t="shared" si="9"/>
        <v>45</v>
      </c>
    </row>
    <row r="11" spans="1:29" ht="11.1" customHeight="1" outlineLevel="3" x14ac:dyDescent="0.2">
      <c r="A11" s="8" t="s">
        <v>60</v>
      </c>
      <c r="B11" s="8" t="str">
        <f>VLOOKUP(A11,[1]TDSheet!$A:$B,2,0)</f>
        <v>шт</v>
      </c>
      <c r="C11" s="8"/>
      <c r="D11" s="9">
        <v>81</v>
      </c>
      <c r="E11" s="9"/>
      <c r="F11" s="9">
        <v>54</v>
      </c>
      <c r="G11" s="9">
        <v>27</v>
      </c>
      <c r="H11" s="22">
        <f>VLOOKUP(A11,[1]TDSheet!$A:$H,8,0)</f>
        <v>0.5</v>
      </c>
      <c r="I11" s="2">
        <f>VLOOKUP(A11,[1]TDSheet!$A:$I,9,0)</f>
        <v>60</v>
      </c>
      <c r="J11" s="2">
        <f>VLOOKUP(A11,[2]Мелитополь!$A:$B,2,0)</f>
        <v>56</v>
      </c>
      <c r="K11" s="2">
        <f t="shared" si="3"/>
        <v>-2</v>
      </c>
      <c r="L11" s="2">
        <f t="shared" si="4"/>
        <v>54</v>
      </c>
      <c r="P11" s="2">
        <f t="shared" si="5"/>
        <v>10.8</v>
      </c>
      <c r="Q11" s="23">
        <v>95</v>
      </c>
      <c r="R11" s="23"/>
      <c r="S11" s="23"/>
      <c r="T11" s="23"/>
      <c r="V11" s="2">
        <f t="shared" si="6"/>
        <v>11.296296296296296</v>
      </c>
      <c r="W11" s="2">
        <f t="shared" si="7"/>
        <v>2.5</v>
      </c>
      <c r="X11" s="2">
        <f>VLOOKUP(A11,[1]TDSheet!$A:$X,24,0)</f>
        <v>2</v>
      </c>
      <c r="Y11" s="2">
        <f>VLOOKUP(A11,[1]TDSheet!$A:$Y,25,0)</f>
        <v>13.6</v>
      </c>
      <c r="Z11" s="2">
        <f>VLOOKUP(A11,[1]TDSheet!$A:$P,16,0)</f>
        <v>2.4</v>
      </c>
      <c r="AB11" s="2">
        <f t="shared" si="8"/>
        <v>47.5</v>
      </c>
      <c r="AC11" s="2">
        <f t="shared" si="9"/>
        <v>0</v>
      </c>
    </row>
    <row r="12" spans="1:29" ht="21.95" customHeight="1" outlineLevel="3" x14ac:dyDescent="0.2">
      <c r="A12" s="8" t="s">
        <v>61</v>
      </c>
      <c r="B12" s="8" t="str">
        <f>VLOOKUP(A12,[1]TDSheet!$A:$B,2,0)</f>
        <v>шт</v>
      </c>
      <c r="C12" s="8"/>
      <c r="D12" s="9">
        <v>27</v>
      </c>
      <c r="E12" s="9">
        <v>180</v>
      </c>
      <c r="F12" s="9">
        <v>25</v>
      </c>
      <c r="G12" s="9">
        <v>30</v>
      </c>
      <c r="H12" s="22">
        <f>VLOOKUP(A12,[1]TDSheet!$A:$H,8,0)</f>
        <v>0.17</v>
      </c>
      <c r="I12" s="2">
        <f>VLOOKUP(A12,[1]TDSheet!$A:$I,9,0)</f>
        <v>120</v>
      </c>
      <c r="J12" s="2">
        <f>VLOOKUP(A12,[2]Мелитополь!$A:$B,2,0)</f>
        <v>22</v>
      </c>
      <c r="K12" s="2">
        <f t="shared" si="3"/>
        <v>3</v>
      </c>
      <c r="L12" s="2">
        <f t="shared" si="4"/>
        <v>25</v>
      </c>
      <c r="P12" s="2">
        <f t="shared" si="5"/>
        <v>5</v>
      </c>
      <c r="Q12" s="23">
        <v>35</v>
      </c>
      <c r="R12" s="23"/>
      <c r="S12" s="23"/>
      <c r="T12" s="23"/>
      <c r="V12" s="2">
        <f t="shared" si="6"/>
        <v>13</v>
      </c>
      <c r="W12" s="2">
        <f t="shared" si="7"/>
        <v>6</v>
      </c>
      <c r="X12" s="2">
        <f>VLOOKUP(A12,[1]TDSheet!$A:$X,24,0)</f>
        <v>6.4</v>
      </c>
      <c r="Y12" s="2">
        <f>VLOOKUP(A12,[1]TDSheet!$A:$Y,25,0)</f>
        <v>4.2</v>
      </c>
      <c r="Z12" s="2">
        <f>VLOOKUP(A12,[1]TDSheet!$A:$P,16,0)</f>
        <v>4</v>
      </c>
      <c r="AB12" s="2">
        <f t="shared" si="8"/>
        <v>5.95</v>
      </c>
      <c r="AC12" s="2">
        <f t="shared" si="9"/>
        <v>0</v>
      </c>
    </row>
    <row r="13" spans="1:29" ht="11.1" customHeight="1" outlineLevel="3" x14ac:dyDescent="0.2">
      <c r="A13" s="8" t="s">
        <v>62</v>
      </c>
      <c r="B13" s="8" t="str">
        <f>VLOOKUP(A13,[1]TDSheet!$A:$B,2,0)</f>
        <v>шт</v>
      </c>
      <c r="C13" s="27" t="str">
        <f>VLOOKUP(A13,[1]TDSheet!$A:$C,3,0)</f>
        <v>бонус_Н</v>
      </c>
      <c r="D13" s="9"/>
      <c r="E13" s="9">
        <v>84</v>
      </c>
      <c r="F13" s="9"/>
      <c r="G13" s="9">
        <v>84</v>
      </c>
      <c r="H13" s="22">
        <f>VLOOKUP(A13,[1]TDSheet!$A:$H,8,0)</f>
        <v>0.42</v>
      </c>
      <c r="I13" s="2">
        <f>VLOOKUP(A13,[1]TDSheet!$A:$I,9,0)</f>
        <v>45</v>
      </c>
      <c r="J13" s="2">
        <f>VLOOKUP(A13,[2]Мелитополь!$A:$B,2,0)</f>
        <v>9</v>
      </c>
      <c r="K13" s="2">
        <f t="shared" si="3"/>
        <v>-9</v>
      </c>
      <c r="L13" s="2">
        <f t="shared" si="4"/>
        <v>0</v>
      </c>
      <c r="P13" s="2">
        <f t="shared" si="5"/>
        <v>0</v>
      </c>
      <c r="Q13" s="23"/>
      <c r="R13" s="23"/>
      <c r="S13" s="23"/>
      <c r="T13" s="23"/>
      <c r="V13" s="2" t="e">
        <f t="shared" si="6"/>
        <v>#DIV/0!</v>
      </c>
      <c r="W13" s="2" t="e">
        <f t="shared" si="7"/>
        <v>#DIV/0!</v>
      </c>
      <c r="X13" s="2">
        <f>VLOOKUP(A13,[1]TDSheet!$A:$X,24,0)</f>
        <v>13.8</v>
      </c>
      <c r="Y13" s="2">
        <f>VLOOKUP(A13,[1]TDSheet!$A:$Y,25,0)</f>
        <v>0</v>
      </c>
      <c r="Z13" s="2">
        <f>VLOOKUP(A13,[1]TDSheet!$A:$P,16,0)</f>
        <v>-11.2</v>
      </c>
      <c r="AB13" s="2">
        <f t="shared" si="8"/>
        <v>0</v>
      </c>
      <c r="AC13" s="2">
        <f t="shared" si="9"/>
        <v>0</v>
      </c>
    </row>
    <row r="14" spans="1:29" ht="11.1" customHeight="1" outlineLevel="3" x14ac:dyDescent="0.2">
      <c r="A14" s="8" t="s">
        <v>63</v>
      </c>
      <c r="B14" s="8" t="str">
        <f>VLOOKUP(A14,[1]TDSheet!$A:$B,2,0)</f>
        <v>шт</v>
      </c>
      <c r="C14" s="8"/>
      <c r="D14" s="9">
        <v>86</v>
      </c>
      <c r="E14" s="9">
        <v>273</v>
      </c>
      <c r="F14" s="9">
        <v>74</v>
      </c>
      <c r="G14" s="9">
        <v>270</v>
      </c>
      <c r="H14" s="22">
        <f>VLOOKUP(A14,[1]TDSheet!$A:$H,8,0)</f>
        <v>0.42</v>
      </c>
      <c r="I14" s="2">
        <f>VLOOKUP(A14,[1]TDSheet!$A:$I,9,0)</f>
        <v>35</v>
      </c>
      <c r="J14" s="2">
        <f>VLOOKUP(A14,[2]Мелитополь!$A:$B,2,0)</f>
        <v>86</v>
      </c>
      <c r="K14" s="2">
        <f t="shared" si="3"/>
        <v>-12</v>
      </c>
      <c r="L14" s="2">
        <f t="shared" si="4"/>
        <v>74</v>
      </c>
      <c r="P14" s="2">
        <f t="shared" si="5"/>
        <v>14.8</v>
      </c>
      <c r="Q14" s="23"/>
      <c r="R14" s="23"/>
      <c r="S14" s="23"/>
      <c r="T14" s="23"/>
      <c r="V14" s="2">
        <f t="shared" si="6"/>
        <v>18.243243243243242</v>
      </c>
      <c r="W14" s="2">
        <f t="shared" si="7"/>
        <v>18.243243243243242</v>
      </c>
      <c r="X14" s="2">
        <f>VLOOKUP(A14,[1]TDSheet!$A:$X,24,0)</f>
        <v>-0.4</v>
      </c>
      <c r="Y14" s="2">
        <f>VLOOKUP(A14,[1]TDSheet!$A:$Y,25,0)</f>
        <v>21.8</v>
      </c>
      <c r="Z14" s="2">
        <f>VLOOKUP(A14,[1]TDSheet!$A:$P,16,0)</f>
        <v>38.200000000000003</v>
      </c>
      <c r="AB14" s="2">
        <f t="shared" si="8"/>
        <v>0</v>
      </c>
      <c r="AC14" s="2">
        <f t="shared" si="9"/>
        <v>0</v>
      </c>
    </row>
    <row r="15" spans="1:29" ht="11.1" customHeight="1" outlineLevel="3" x14ac:dyDescent="0.2">
      <c r="A15" s="8" t="s">
        <v>64</v>
      </c>
      <c r="B15" s="8" t="str">
        <f>VLOOKUP(A15,[1]TDSheet!$A:$B,2,0)</f>
        <v>шт</v>
      </c>
      <c r="C15" s="8"/>
      <c r="D15" s="9">
        <v>104</v>
      </c>
      <c r="E15" s="9">
        <v>150</v>
      </c>
      <c r="F15" s="9">
        <v>87</v>
      </c>
      <c r="G15" s="9">
        <v>150</v>
      </c>
      <c r="H15" s="22">
        <f>VLOOKUP(A15,[1]TDSheet!$A:$H,8,0)</f>
        <v>0.42</v>
      </c>
      <c r="I15" s="2">
        <f>VLOOKUP(A15,[1]TDSheet!$A:$I,9,0)</f>
        <v>35</v>
      </c>
      <c r="J15" s="2">
        <f>VLOOKUP(A15,[2]Мелитополь!$A:$B,2,0)</f>
        <v>103</v>
      </c>
      <c r="K15" s="2">
        <f t="shared" si="3"/>
        <v>-16</v>
      </c>
      <c r="L15" s="2">
        <f t="shared" si="4"/>
        <v>87</v>
      </c>
      <c r="P15" s="2">
        <f t="shared" si="5"/>
        <v>17.399999999999999</v>
      </c>
      <c r="Q15" s="23">
        <v>75</v>
      </c>
      <c r="R15" s="23"/>
      <c r="S15" s="23"/>
      <c r="T15" s="23"/>
      <c r="V15" s="2">
        <f t="shared" si="6"/>
        <v>12.931034482758621</v>
      </c>
      <c r="W15" s="2">
        <f t="shared" si="7"/>
        <v>8.6206896551724146</v>
      </c>
      <c r="X15" s="2">
        <f>VLOOKUP(A15,[1]TDSheet!$A:$X,24,0)</f>
        <v>27.4</v>
      </c>
      <c r="Y15" s="2">
        <f>VLOOKUP(A15,[1]TDSheet!$A:$Y,25,0)</f>
        <v>12.8</v>
      </c>
      <c r="Z15" s="2">
        <f>VLOOKUP(A15,[1]TDSheet!$A:$P,16,0)</f>
        <v>22.2</v>
      </c>
      <c r="AB15" s="2">
        <f t="shared" si="8"/>
        <v>31.5</v>
      </c>
      <c r="AC15" s="2">
        <f t="shared" si="9"/>
        <v>0</v>
      </c>
    </row>
    <row r="16" spans="1:29" ht="21.95" customHeight="1" outlineLevel="3" x14ac:dyDescent="0.2">
      <c r="A16" s="8" t="s">
        <v>65</v>
      </c>
      <c r="B16" s="8" t="str">
        <f>VLOOKUP(A16,[1]TDSheet!$A:$B,2,0)</f>
        <v>шт</v>
      </c>
      <c r="C16" s="8"/>
      <c r="D16" s="10">
        <v>201</v>
      </c>
      <c r="E16" s="9">
        <v>30</v>
      </c>
      <c r="F16" s="9">
        <v>91</v>
      </c>
      <c r="G16" s="9">
        <v>115</v>
      </c>
      <c r="H16" s="22">
        <f>VLOOKUP(A16,[1]TDSheet!$A:$H,8,0)</f>
        <v>0.35</v>
      </c>
      <c r="I16" s="2">
        <f>VLOOKUP(A16,[1]TDSheet!$A:$I,9,0)</f>
        <v>45</v>
      </c>
      <c r="J16" s="2">
        <f>VLOOKUP(A16,[2]Мелитополь!$A:$B,2,0)</f>
        <v>118</v>
      </c>
      <c r="K16" s="2">
        <f t="shared" si="3"/>
        <v>-27</v>
      </c>
      <c r="L16" s="2">
        <f t="shared" si="4"/>
        <v>91</v>
      </c>
      <c r="P16" s="2">
        <f t="shared" si="5"/>
        <v>18.2</v>
      </c>
      <c r="Q16" s="23">
        <v>125</v>
      </c>
      <c r="R16" s="23"/>
      <c r="S16" s="23"/>
      <c r="T16" s="23"/>
      <c r="V16" s="2">
        <f t="shared" si="6"/>
        <v>13.186813186813188</v>
      </c>
      <c r="W16" s="2">
        <f t="shared" si="7"/>
        <v>6.3186813186813193</v>
      </c>
      <c r="X16" s="2">
        <f>VLOOKUP(A16,[1]TDSheet!$A:$X,24,0)</f>
        <v>22.2</v>
      </c>
      <c r="Y16" s="2">
        <f>VLOOKUP(A16,[1]TDSheet!$A:$Y,25,0)</f>
        <v>24.2</v>
      </c>
      <c r="Z16" s="2">
        <f>VLOOKUP(A16,[1]TDSheet!$A:$P,16,0)</f>
        <v>17.399999999999999</v>
      </c>
      <c r="AB16" s="2">
        <f t="shared" si="8"/>
        <v>43.75</v>
      </c>
      <c r="AC16" s="2">
        <f t="shared" si="9"/>
        <v>0</v>
      </c>
    </row>
    <row r="17" spans="1:29" ht="11.1" customHeight="1" outlineLevel="3" x14ac:dyDescent="0.2">
      <c r="A17" s="8" t="s">
        <v>66</v>
      </c>
      <c r="B17" s="8" t="str">
        <f>VLOOKUP(A17,[1]TDSheet!$A:$B,2,0)</f>
        <v>шт</v>
      </c>
      <c r="C17" s="8"/>
      <c r="D17" s="9">
        <v>282</v>
      </c>
      <c r="E17" s="9">
        <v>1</v>
      </c>
      <c r="F17" s="9">
        <v>148</v>
      </c>
      <c r="G17" s="9">
        <v>117</v>
      </c>
      <c r="H17" s="22">
        <f>VLOOKUP(A17,[1]TDSheet!$A:$H,8,0)</f>
        <v>0.35</v>
      </c>
      <c r="I17" s="2">
        <f>VLOOKUP(A17,[1]TDSheet!$A:$I,9,0)</f>
        <v>45</v>
      </c>
      <c r="J17" s="2">
        <f>VLOOKUP(A17,[2]Мелитополь!$A:$B,2,0)</f>
        <v>147</v>
      </c>
      <c r="K17" s="2">
        <f t="shared" si="3"/>
        <v>1</v>
      </c>
      <c r="L17" s="2">
        <f t="shared" si="4"/>
        <v>148</v>
      </c>
      <c r="P17" s="2">
        <f t="shared" si="5"/>
        <v>29.6</v>
      </c>
      <c r="Q17" s="23">
        <v>140</v>
      </c>
      <c r="R17" s="23">
        <v>100</v>
      </c>
      <c r="S17" s="23"/>
      <c r="T17" s="23"/>
      <c r="V17" s="2">
        <f t="shared" si="6"/>
        <v>12.060810810810811</v>
      </c>
      <c r="W17" s="2">
        <f t="shared" si="7"/>
        <v>3.9527027027027026</v>
      </c>
      <c r="X17" s="2">
        <f>VLOOKUP(A17,[1]TDSheet!$A:$X,24,0)</f>
        <v>12.8</v>
      </c>
      <c r="Y17" s="2">
        <f>VLOOKUP(A17,[1]TDSheet!$A:$Y,25,0)</f>
        <v>44.4</v>
      </c>
      <c r="Z17" s="2">
        <f>VLOOKUP(A17,[1]TDSheet!$A:$P,16,0)</f>
        <v>10.8</v>
      </c>
      <c r="AB17" s="2">
        <f t="shared" si="8"/>
        <v>49</v>
      </c>
      <c r="AC17" s="2">
        <f t="shared" si="9"/>
        <v>35</v>
      </c>
    </row>
    <row r="18" spans="1:29" ht="21.95" customHeight="1" outlineLevel="3" x14ac:dyDescent="0.2">
      <c r="A18" s="8" t="s">
        <v>22</v>
      </c>
      <c r="B18" s="8" t="str">
        <f>VLOOKUP(A18,[1]TDSheet!$A:$B,2,0)</f>
        <v>кг</v>
      </c>
      <c r="C18" s="27" t="str">
        <f>VLOOKUP(A18,[1]TDSheet!$A:$C,3,0)</f>
        <v>Нояб</v>
      </c>
      <c r="D18" s="9">
        <v>256.48599999999999</v>
      </c>
      <c r="E18" s="9">
        <v>513.14800000000002</v>
      </c>
      <c r="F18" s="9">
        <v>176.77799999999999</v>
      </c>
      <c r="G18" s="9">
        <v>260.96499999999997</v>
      </c>
      <c r="H18" s="22">
        <f>VLOOKUP(A18,[1]TDSheet!$A:$H,8,0)</f>
        <v>1</v>
      </c>
      <c r="I18" s="2">
        <f>VLOOKUP(A18,[1]TDSheet!$A:$I,9,0)</f>
        <v>55</v>
      </c>
      <c r="J18" s="2">
        <f>VLOOKUP(A18,[2]Мелитополь!$A:$B,2,0)</f>
        <v>200.65</v>
      </c>
      <c r="K18" s="2">
        <f t="shared" si="3"/>
        <v>-23.872000000000014</v>
      </c>
      <c r="L18" s="2">
        <f t="shared" si="4"/>
        <v>176.77799999999999</v>
      </c>
      <c r="P18" s="2">
        <f t="shared" si="5"/>
        <v>35.355599999999995</v>
      </c>
      <c r="Q18" s="23">
        <v>120</v>
      </c>
      <c r="R18" s="23">
        <v>80</v>
      </c>
      <c r="S18" s="23"/>
      <c r="T18" s="23"/>
      <c r="V18" s="2">
        <f t="shared" si="6"/>
        <v>13.037962868682756</v>
      </c>
      <c r="W18" s="2">
        <f t="shared" si="7"/>
        <v>7.3811503693898564</v>
      </c>
      <c r="X18" s="2">
        <f>VLOOKUP(A18,[1]TDSheet!$A:$X,24,0)</f>
        <v>63.907000000000004</v>
      </c>
      <c r="Y18" s="2">
        <f>VLOOKUP(A18,[1]TDSheet!$A:$Y,25,0)</f>
        <v>34.685799999999993</v>
      </c>
      <c r="Z18" s="2">
        <f>VLOOKUP(A18,[1]TDSheet!$A:$P,16,0)</f>
        <v>64.069800000000001</v>
      </c>
      <c r="AB18" s="2">
        <f t="shared" si="8"/>
        <v>120</v>
      </c>
      <c r="AC18" s="2">
        <f t="shared" si="9"/>
        <v>80</v>
      </c>
    </row>
    <row r="19" spans="1:29" ht="21.95" customHeight="1" outlineLevel="3" x14ac:dyDescent="0.2">
      <c r="A19" s="8" t="s">
        <v>23</v>
      </c>
      <c r="B19" s="8" t="str">
        <f>VLOOKUP(A19,[1]TDSheet!$A:$B,2,0)</f>
        <v>кг</v>
      </c>
      <c r="C19" s="8"/>
      <c r="D19" s="9">
        <v>4802.6790000000001</v>
      </c>
      <c r="E19" s="9">
        <v>6047.4350000000004</v>
      </c>
      <c r="F19" s="9">
        <v>2731.2469999999998</v>
      </c>
      <c r="G19" s="9">
        <v>3629.5680000000002</v>
      </c>
      <c r="H19" s="22">
        <f>VLOOKUP(A19,[1]TDSheet!$A:$H,8,0)</f>
        <v>1</v>
      </c>
      <c r="I19" s="2">
        <f>VLOOKUP(A19,[1]TDSheet!$A:$I,9,0)</f>
        <v>50</v>
      </c>
      <c r="J19" s="2">
        <f>VLOOKUP(A19,[2]Мелитополь!$A:$B,2,0)</f>
        <v>2738</v>
      </c>
      <c r="K19" s="2">
        <f t="shared" si="3"/>
        <v>-6.7530000000001564</v>
      </c>
      <c r="L19" s="2">
        <f t="shared" si="4"/>
        <v>2731.2469999999998</v>
      </c>
      <c r="P19" s="2">
        <f t="shared" si="5"/>
        <v>546.24939999999992</v>
      </c>
      <c r="Q19" s="23">
        <v>2000</v>
      </c>
      <c r="R19" s="23">
        <v>1480</v>
      </c>
      <c r="S19" s="23">
        <v>800</v>
      </c>
      <c r="T19" s="23"/>
      <c r="V19" s="2">
        <f t="shared" si="6"/>
        <v>14.479774256960285</v>
      </c>
      <c r="W19" s="2">
        <f t="shared" si="7"/>
        <v>6.6445253761377145</v>
      </c>
      <c r="X19" s="2">
        <f>VLOOKUP(A19,[1]TDSheet!$A:$X,24,0)</f>
        <v>546.79259999999999</v>
      </c>
      <c r="Y19" s="2">
        <f>VLOOKUP(A19,[1]TDSheet!$A:$Y,25,0)</f>
        <v>541.19540000000006</v>
      </c>
      <c r="Z19" s="2">
        <f>VLOOKUP(A19,[1]TDSheet!$A:$P,16,0)</f>
        <v>533.07579999999996</v>
      </c>
      <c r="AB19" s="2">
        <f t="shared" si="8"/>
        <v>2000</v>
      </c>
      <c r="AC19" s="2">
        <f t="shared" si="9"/>
        <v>1480</v>
      </c>
    </row>
    <row r="20" spans="1:29" ht="11.1" customHeight="1" outlineLevel="3" x14ac:dyDescent="0.2">
      <c r="A20" s="8" t="s">
        <v>24</v>
      </c>
      <c r="B20" s="8" t="str">
        <f>VLOOKUP(A20,[1]TDSheet!$A:$B,2,0)</f>
        <v>кг</v>
      </c>
      <c r="C20" s="8"/>
      <c r="D20" s="9"/>
      <c r="E20" s="9">
        <v>0.86799999999999999</v>
      </c>
      <c r="F20" s="9"/>
      <c r="G20" s="9"/>
      <c r="H20" s="22">
        <f>VLOOKUP(A20,[1]TDSheet!$A:$H,8,0)</f>
        <v>0</v>
      </c>
      <c r="I20" s="2">
        <f>VLOOKUP(A20,[1]TDSheet!$A:$I,9,0)</f>
        <v>55</v>
      </c>
      <c r="K20" s="2">
        <f t="shared" si="3"/>
        <v>0</v>
      </c>
      <c r="L20" s="2">
        <f t="shared" si="4"/>
        <v>0</v>
      </c>
      <c r="P20" s="2">
        <f t="shared" si="5"/>
        <v>0</v>
      </c>
      <c r="Q20" s="23"/>
      <c r="R20" s="23"/>
      <c r="S20" s="23"/>
      <c r="T20" s="23"/>
      <c r="V20" s="2" t="e">
        <f t="shared" si="6"/>
        <v>#DIV/0!</v>
      </c>
      <c r="W20" s="2" t="e">
        <f t="shared" si="7"/>
        <v>#DIV/0!</v>
      </c>
      <c r="X20" s="2">
        <f>VLOOKUP(A20,[1]TDSheet!$A:$X,24,0)</f>
        <v>0</v>
      </c>
      <c r="Y20" s="2">
        <f>VLOOKUP(A20,[1]TDSheet!$A:$Y,25,0)</f>
        <v>0</v>
      </c>
      <c r="Z20" s="2">
        <f>VLOOKUP(A20,[1]TDSheet!$A:$P,16,0)</f>
        <v>0.1736</v>
      </c>
      <c r="AB20" s="2">
        <f t="shared" si="8"/>
        <v>0</v>
      </c>
      <c r="AC20" s="2">
        <f t="shared" si="9"/>
        <v>0</v>
      </c>
    </row>
    <row r="21" spans="1:29" ht="11.1" customHeight="1" outlineLevel="3" x14ac:dyDescent="0.2">
      <c r="A21" s="8" t="s">
        <v>25</v>
      </c>
      <c r="B21" s="8" t="str">
        <f>VLOOKUP(A21,[1]TDSheet!$A:$B,2,0)</f>
        <v>кг</v>
      </c>
      <c r="C21" s="27" t="str">
        <f>VLOOKUP(A21,[1]TDSheet!$A:$C,3,0)</f>
        <v>Нояб</v>
      </c>
      <c r="D21" s="9">
        <v>574.14499999999998</v>
      </c>
      <c r="E21" s="9">
        <v>760.79600000000005</v>
      </c>
      <c r="F21" s="9">
        <v>309.959</v>
      </c>
      <c r="G21" s="9">
        <v>580.43700000000001</v>
      </c>
      <c r="H21" s="22">
        <f>VLOOKUP(A21,[1]TDSheet!$A:$H,8,0)</f>
        <v>1</v>
      </c>
      <c r="I21" s="2">
        <f>VLOOKUP(A21,[1]TDSheet!$A:$I,9,0)</f>
        <v>55</v>
      </c>
      <c r="J21" s="2">
        <f>VLOOKUP(A21,[2]Мелитополь!$A:$B,2,0)</f>
        <v>298.25</v>
      </c>
      <c r="K21" s="2">
        <f t="shared" si="3"/>
        <v>11.709000000000003</v>
      </c>
      <c r="L21" s="2">
        <f t="shared" si="4"/>
        <v>309.959</v>
      </c>
      <c r="P21" s="2">
        <f t="shared" si="5"/>
        <v>61.991799999999998</v>
      </c>
      <c r="Q21" s="23">
        <v>125</v>
      </c>
      <c r="R21" s="23">
        <v>100</v>
      </c>
      <c r="S21" s="23"/>
      <c r="T21" s="23"/>
      <c r="V21" s="2">
        <f t="shared" si="6"/>
        <v>12.992637735958628</v>
      </c>
      <c r="W21" s="2">
        <f t="shared" si="7"/>
        <v>9.3631254456234547</v>
      </c>
      <c r="X21" s="2">
        <f>VLOOKUP(A21,[1]TDSheet!$A:$X,24,0)</f>
        <v>51.096199999999989</v>
      </c>
      <c r="Y21" s="2">
        <f>VLOOKUP(A21,[1]TDSheet!$A:$Y,25,0)</f>
        <v>-1.9379999999999995</v>
      </c>
      <c r="Z21" s="2">
        <f>VLOOKUP(A21,[1]TDSheet!$A:$P,16,0)</f>
        <v>74.472000000000008</v>
      </c>
      <c r="AB21" s="2">
        <f t="shared" si="8"/>
        <v>125</v>
      </c>
      <c r="AC21" s="2">
        <f t="shared" si="9"/>
        <v>100</v>
      </c>
    </row>
    <row r="22" spans="1:29" ht="11.1" customHeight="1" outlineLevel="3" x14ac:dyDescent="0.2">
      <c r="A22" s="8" t="s">
        <v>26</v>
      </c>
      <c r="B22" s="8" t="str">
        <f>VLOOKUP(A22,[1]TDSheet!$A:$B,2,0)</f>
        <v>кг</v>
      </c>
      <c r="C22" s="8"/>
      <c r="D22" s="10">
        <v>5493.5259999999998</v>
      </c>
      <c r="E22" s="9">
        <v>4707.4530000000004</v>
      </c>
      <c r="F22" s="9">
        <v>3751.0010000000002</v>
      </c>
      <c r="G22" s="9">
        <v>5563.8019999999997</v>
      </c>
      <c r="H22" s="22">
        <f>VLOOKUP(A22,[1]TDSheet!$A:$H,8,0)</f>
        <v>1</v>
      </c>
      <c r="I22" s="2">
        <f>VLOOKUP(A22,[1]TDSheet!$A:$I,9,0)</f>
        <v>60</v>
      </c>
      <c r="J22" s="2">
        <f>VLOOKUP(A22,[2]Мелитополь!$A:$B,2,0)</f>
        <v>3659.5</v>
      </c>
      <c r="K22" s="2">
        <f t="shared" si="3"/>
        <v>91.501000000000204</v>
      </c>
      <c r="L22" s="2">
        <f t="shared" si="4"/>
        <v>3751.0010000000002</v>
      </c>
      <c r="P22" s="2">
        <f t="shared" si="5"/>
        <v>750.2002</v>
      </c>
      <c r="Q22" s="23">
        <v>2700</v>
      </c>
      <c r="R22" s="23">
        <v>1800</v>
      </c>
      <c r="S22" s="23">
        <v>1000</v>
      </c>
      <c r="T22" s="23"/>
      <c r="V22" s="2">
        <f t="shared" si="6"/>
        <v>14.747799320767976</v>
      </c>
      <c r="W22" s="2">
        <f t="shared" si="7"/>
        <v>7.4164229761602298</v>
      </c>
      <c r="X22" s="2">
        <f>VLOOKUP(A22,[1]TDSheet!$A:$X,24,0)</f>
        <v>750.37599999999998</v>
      </c>
      <c r="Y22" s="2">
        <f>VLOOKUP(A22,[1]TDSheet!$A:$Y,25,0)</f>
        <v>655.99219999999991</v>
      </c>
      <c r="Z22" s="2">
        <f>VLOOKUP(A22,[1]TDSheet!$A:$P,16,0)</f>
        <v>776.99220000000003</v>
      </c>
      <c r="AB22" s="2">
        <f t="shared" si="8"/>
        <v>2700</v>
      </c>
      <c r="AC22" s="2">
        <f t="shared" si="9"/>
        <v>1800</v>
      </c>
    </row>
    <row r="23" spans="1:29" ht="11.1" customHeight="1" outlineLevel="3" x14ac:dyDescent="0.2">
      <c r="A23" s="8" t="s">
        <v>27</v>
      </c>
      <c r="B23" s="8" t="str">
        <f>VLOOKUP(A23,[1]TDSheet!$A:$B,2,0)</f>
        <v>кг</v>
      </c>
      <c r="C23" s="27" t="str">
        <f>VLOOKUP(A23,[1]TDSheet!$A:$C,3,0)</f>
        <v>Нояб</v>
      </c>
      <c r="D23" s="9">
        <v>80.817999999999998</v>
      </c>
      <c r="E23" s="9">
        <v>148.94399999999999</v>
      </c>
      <c r="F23" s="9">
        <v>55.581000000000003</v>
      </c>
      <c r="G23" s="9">
        <v>147.72</v>
      </c>
      <c r="H23" s="22">
        <f>VLOOKUP(A23,[1]TDSheet!$A:$H,8,0)</f>
        <v>1</v>
      </c>
      <c r="I23" s="2">
        <f>VLOOKUP(A23,[1]TDSheet!$A:$I,9,0)</f>
        <v>50</v>
      </c>
      <c r="J23" s="2">
        <f>VLOOKUP(A23,[2]Мелитополь!$A:$B,2,0)</f>
        <v>58.4</v>
      </c>
      <c r="K23" s="2">
        <f t="shared" si="3"/>
        <v>-2.8189999999999955</v>
      </c>
      <c r="L23" s="2">
        <f t="shared" si="4"/>
        <v>55.581000000000003</v>
      </c>
      <c r="P23" s="2">
        <f t="shared" si="5"/>
        <v>11.116200000000001</v>
      </c>
      <c r="Q23" s="23"/>
      <c r="R23" s="23"/>
      <c r="S23" s="23"/>
      <c r="T23" s="23"/>
      <c r="V23" s="2">
        <f t="shared" si="6"/>
        <v>13.288713769093754</v>
      </c>
      <c r="W23" s="2">
        <f t="shared" si="7"/>
        <v>13.288713769093754</v>
      </c>
      <c r="X23" s="2">
        <f>VLOOKUP(A23,[1]TDSheet!$A:$X,24,0)</f>
        <v>15.352600000000001</v>
      </c>
      <c r="Y23" s="2">
        <f>VLOOKUP(A23,[1]TDSheet!$A:$Y,25,0)</f>
        <v>2.8303999999999996</v>
      </c>
      <c r="Z23" s="2">
        <f>VLOOKUP(A23,[1]TDSheet!$A:$P,16,0)</f>
        <v>20.130000000000003</v>
      </c>
      <c r="AB23" s="2">
        <f t="shared" si="8"/>
        <v>0</v>
      </c>
      <c r="AC23" s="2">
        <f t="shared" si="9"/>
        <v>0</v>
      </c>
    </row>
    <row r="24" spans="1:29" ht="11.1" customHeight="1" outlineLevel="3" x14ac:dyDescent="0.2">
      <c r="A24" s="8" t="s">
        <v>28</v>
      </c>
      <c r="B24" s="8" t="str">
        <f>VLOOKUP(A24,[1]TDSheet!$A:$B,2,0)</f>
        <v>кг</v>
      </c>
      <c r="C24" s="27" t="str">
        <f>VLOOKUP(A24,[1]TDSheet!$A:$C,3,0)</f>
        <v>Нояб</v>
      </c>
      <c r="D24" s="9">
        <v>266.70999999999998</v>
      </c>
      <c r="E24" s="9">
        <v>577.91700000000003</v>
      </c>
      <c r="F24" s="9">
        <v>165.56800000000001</v>
      </c>
      <c r="G24" s="9">
        <v>577.91700000000003</v>
      </c>
      <c r="H24" s="22">
        <f>VLOOKUP(A24,[1]TDSheet!$A:$H,8,0)</f>
        <v>1</v>
      </c>
      <c r="I24" s="2">
        <f>VLOOKUP(A24,[1]TDSheet!$A:$I,9,0)</f>
        <v>55</v>
      </c>
      <c r="J24" s="2">
        <f>VLOOKUP(A24,[2]Мелитополь!$A:$B,2,0)</f>
        <v>231.3</v>
      </c>
      <c r="K24" s="2">
        <f t="shared" si="3"/>
        <v>-65.731999999999999</v>
      </c>
      <c r="L24" s="2">
        <f t="shared" si="4"/>
        <v>165.56800000000001</v>
      </c>
      <c r="P24" s="2">
        <f t="shared" si="5"/>
        <v>33.113600000000005</v>
      </c>
      <c r="Q24" s="23"/>
      <c r="R24" s="23"/>
      <c r="S24" s="23"/>
      <c r="T24" s="23"/>
      <c r="V24" s="2">
        <f t="shared" si="6"/>
        <v>17.45255725744105</v>
      </c>
      <c r="W24" s="2">
        <f t="shared" si="7"/>
        <v>17.45255725744105</v>
      </c>
      <c r="X24" s="2">
        <f>VLOOKUP(A24,[1]TDSheet!$A:$X,24,0)</f>
        <v>61.038800000000002</v>
      </c>
      <c r="Y24" s="2">
        <f>VLOOKUP(A24,[1]TDSheet!$A:$Y,25,0)</f>
        <v>32.143800000000006</v>
      </c>
      <c r="Z24" s="2">
        <f>VLOOKUP(A24,[1]TDSheet!$A:$P,16,0)</f>
        <v>86.038999999999987</v>
      </c>
      <c r="AB24" s="2">
        <f t="shared" si="8"/>
        <v>0</v>
      </c>
      <c r="AC24" s="2">
        <f t="shared" si="9"/>
        <v>0</v>
      </c>
    </row>
    <row r="25" spans="1:29" ht="11.1" customHeight="1" outlineLevel="3" x14ac:dyDescent="0.2">
      <c r="A25" s="8" t="s">
        <v>29</v>
      </c>
      <c r="B25" s="8" t="str">
        <f>VLOOKUP(A25,[1]TDSheet!$A:$B,2,0)</f>
        <v>кг</v>
      </c>
      <c r="C25" s="8"/>
      <c r="D25" s="9">
        <v>5320.6570000000002</v>
      </c>
      <c r="E25" s="9">
        <v>3123.5549999999998</v>
      </c>
      <c r="F25" s="9">
        <v>3626.7620000000002</v>
      </c>
      <c r="G25" s="9">
        <v>4210.4939999999997</v>
      </c>
      <c r="H25" s="22">
        <f>VLOOKUP(A25,[1]TDSheet!$A:$H,8,0)</f>
        <v>1</v>
      </c>
      <c r="I25" s="2">
        <f>VLOOKUP(A25,[1]TDSheet!$A:$I,9,0)</f>
        <v>60</v>
      </c>
      <c r="J25" s="2">
        <f>VLOOKUP(A25,[2]Мелитополь!$A:$B,2,0)</f>
        <v>3491</v>
      </c>
      <c r="K25" s="2">
        <f t="shared" si="3"/>
        <v>135.76200000000017</v>
      </c>
      <c r="L25" s="2">
        <f t="shared" si="4"/>
        <v>3626.7620000000002</v>
      </c>
      <c r="P25" s="2">
        <f t="shared" si="5"/>
        <v>725.35239999999999</v>
      </c>
      <c r="Q25" s="23">
        <v>3000</v>
      </c>
      <c r="R25" s="23">
        <v>2500</v>
      </c>
      <c r="S25" s="23">
        <v>1000</v>
      </c>
      <c r="T25" s="23"/>
      <c r="V25" s="2">
        <f t="shared" si="6"/>
        <v>14.765917917966494</v>
      </c>
      <c r="W25" s="2">
        <f t="shared" si="7"/>
        <v>5.8047564190867771</v>
      </c>
      <c r="X25" s="2">
        <f>VLOOKUP(A25,[1]TDSheet!$A:$X,24,0)</f>
        <v>603.87020000000007</v>
      </c>
      <c r="Y25" s="2">
        <f>VLOOKUP(A25,[1]TDSheet!$A:$Y,25,0)</f>
        <v>617.31420000000003</v>
      </c>
      <c r="Z25" s="2">
        <f>VLOOKUP(A25,[1]TDSheet!$A:$P,16,0)</f>
        <v>655.48239999999998</v>
      </c>
      <c r="AB25" s="2">
        <f t="shared" si="8"/>
        <v>3000</v>
      </c>
      <c r="AC25" s="2">
        <f t="shared" si="9"/>
        <v>2500</v>
      </c>
    </row>
    <row r="26" spans="1:29" ht="11.1" customHeight="1" outlineLevel="3" x14ac:dyDescent="0.2">
      <c r="A26" s="8" t="s">
        <v>30</v>
      </c>
      <c r="B26" s="8" t="str">
        <f>VLOOKUP(A26,[1]TDSheet!$A:$B,2,0)</f>
        <v>кг</v>
      </c>
      <c r="C26" s="8"/>
      <c r="D26" s="9">
        <v>3612.0859999999998</v>
      </c>
      <c r="E26" s="9">
        <v>1917.2349999999999</v>
      </c>
      <c r="F26" s="9">
        <v>2122.681</v>
      </c>
      <c r="G26" s="9">
        <v>2915.24</v>
      </c>
      <c r="H26" s="22">
        <f>VLOOKUP(A26,[1]TDSheet!$A:$H,8,0)</f>
        <v>1</v>
      </c>
      <c r="I26" s="2">
        <f>VLOOKUP(A26,[1]TDSheet!$A:$I,9,0)</f>
        <v>60</v>
      </c>
      <c r="J26" s="2">
        <f>VLOOKUP(A26,[2]Мелитополь!$A:$B,2,0)</f>
        <v>2022</v>
      </c>
      <c r="K26" s="2">
        <f t="shared" si="3"/>
        <v>100.68100000000004</v>
      </c>
      <c r="L26" s="2">
        <f t="shared" si="4"/>
        <v>2122.681</v>
      </c>
      <c r="P26" s="2">
        <f t="shared" si="5"/>
        <v>424.53620000000001</v>
      </c>
      <c r="Q26" s="23">
        <v>1900</v>
      </c>
      <c r="R26" s="23">
        <v>1000</v>
      </c>
      <c r="S26" s="23">
        <v>600</v>
      </c>
      <c r="T26" s="23"/>
      <c r="V26" s="2">
        <f t="shared" si="6"/>
        <v>15.11117308724203</v>
      </c>
      <c r="W26" s="2">
        <f t="shared" si="7"/>
        <v>6.8668820232526686</v>
      </c>
      <c r="X26" s="2">
        <f>VLOOKUP(A26,[1]TDSheet!$A:$X,24,0)</f>
        <v>384.02460000000002</v>
      </c>
      <c r="Y26" s="2">
        <f>VLOOKUP(A26,[1]TDSheet!$A:$Y,25,0)</f>
        <v>406.43060000000003</v>
      </c>
      <c r="Z26" s="2">
        <f>VLOOKUP(A26,[1]TDSheet!$A:$P,16,0)</f>
        <v>422.67179999999996</v>
      </c>
      <c r="AB26" s="2">
        <f t="shared" si="8"/>
        <v>1900</v>
      </c>
      <c r="AC26" s="2">
        <f t="shared" si="9"/>
        <v>1000</v>
      </c>
    </row>
    <row r="27" spans="1:29" ht="11.1" customHeight="1" outlineLevel="3" x14ac:dyDescent="0.2">
      <c r="A27" s="8" t="s">
        <v>31</v>
      </c>
      <c r="B27" s="8" t="str">
        <f>VLOOKUP(A27,[1]TDSheet!$A:$B,2,0)</f>
        <v>кг</v>
      </c>
      <c r="C27" s="27" t="str">
        <f>VLOOKUP(A27,[1]TDSheet!$A:$C,3,0)</f>
        <v>Нояб</v>
      </c>
      <c r="D27" s="9">
        <v>342.411</v>
      </c>
      <c r="E27" s="9">
        <v>483.37</v>
      </c>
      <c r="F27" s="9">
        <v>280.33699999999999</v>
      </c>
      <c r="G27" s="9">
        <v>477.29500000000002</v>
      </c>
      <c r="H27" s="22">
        <f>VLOOKUP(A27,[1]TDSheet!$A:$H,8,0)</f>
        <v>1</v>
      </c>
      <c r="I27" s="2">
        <f>VLOOKUP(A27,[1]TDSheet!$A:$I,9,0)</f>
        <v>60</v>
      </c>
      <c r="J27" s="2">
        <f>VLOOKUP(A27,[2]Мелитополь!$A:$B,2,0)</f>
        <v>316.25</v>
      </c>
      <c r="K27" s="2">
        <f t="shared" si="3"/>
        <v>-35.913000000000011</v>
      </c>
      <c r="L27" s="2">
        <f t="shared" si="4"/>
        <v>280.33699999999999</v>
      </c>
      <c r="P27" s="2">
        <f t="shared" si="5"/>
        <v>56.067399999999999</v>
      </c>
      <c r="Q27" s="23">
        <v>155</v>
      </c>
      <c r="R27" s="23">
        <v>100</v>
      </c>
      <c r="S27" s="23"/>
      <c r="T27" s="23"/>
      <c r="V27" s="2">
        <f t="shared" si="6"/>
        <v>13.060976610294041</v>
      </c>
      <c r="W27" s="2">
        <f t="shared" si="7"/>
        <v>8.5128791418899397</v>
      </c>
      <c r="X27" s="2">
        <f>VLOOKUP(A27,[1]TDSheet!$A:$X,24,0)</f>
        <v>61.397000000000006</v>
      </c>
      <c r="Y27" s="2">
        <f>VLOOKUP(A27,[1]TDSheet!$A:$Y,25,0)</f>
        <v>23.378</v>
      </c>
      <c r="Z27" s="2">
        <f>VLOOKUP(A27,[1]TDSheet!$A:$P,16,0)</f>
        <v>69.402799999999999</v>
      </c>
      <c r="AB27" s="2">
        <f t="shared" si="8"/>
        <v>155</v>
      </c>
      <c r="AC27" s="2">
        <f t="shared" si="9"/>
        <v>100</v>
      </c>
    </row>
    <row r="28" spans="1:29" ht="11.1" customHeight="1" outlineLevel="3" x14ac:dyDescent="0.2">
      <c r="A28" s="8" t="s">
        <v>32</v>
      </c>
      <c r="B28" s="8" t="str">
        <f>VLOOKUP(A28,[1]TDSheet!$A:$B,2,0)</f>
        <v>кг</v>
      </c>
      <c r="C28" s="27" t="str">
        <f>VLOOKUP(A28,[1]TDSheet!$A:$C,3,0)</f>
        <v>Нояб</v>
      </c>
      <c r="D28" s="9"/>
      <c r="E28" s="9">
        <v>84.644999999999996</v>
      </c>
      <c r="F28" s="9"/>
      <c r="G28" s="9">
        <v>84.644999999999996</v>
      </c>
      <c r="H28" s="22">
        <f>VLOOKUP(A28,[1]TDSheet!$A:$H,8,0)</f>
        <v>1</v>
      </c>
      <c r="I28" s="2">
        <f>VLOOKUP(A28,[1]TDSheet!$A:$I,9,0)</f>
        <v>60</v>
      </c>
      <c r="J28" s="2">
        <f>VLOOKUP(A28,[2]Мелитополь!$A:$B,2,0)</f>
        <v>13.8</v>
      </c>
      <c r="K28" s="2">
        <f t="shared" si="3"/>
        <v>-13.8</v>
      </c>
      <c r="L28" s="2">
        <f t="shared" si="4"/>
        <v>0</v>
      </c>
      <c r="P28" s="2">
        <f t="shared" si="5"/>
        <v>0</v>
      </c>
      <c r="Q28" s="23"/>
      <c r="R28" s="23"/>
      <c r="S28" s="23"/>
      <c r="T28" s="23"/>
      <c r="V28" s="2" t="e">
        <f t="shared" si="6"/>
        <v>#DIV/0!</v>
      </c>
      <c r="W28" s="2" t="e">
        <f t="shared" si="7"/>
        <v>#DIV/0!</v>
      </c>
      <c r="X28" s="2">
        <f>VLOOKUP(A28,[1]TDSheet!$A:$X,24,0)</f>
        <v>36.325800000000001</v>
      </c>
      <c r="Y28" s="2">
        <f>VLOOKUP(A28,[1]TDSheet!$A:$Y,25,0)</f>
        <v>12.452</v>
      </c>
      <c r="Z28" s="2">
        <f>VLOOKUP(A28,[1]TDSheet!$A:$P,16,0)</f>
        <v>-0.52820000000000389</v>
      </c>
      <c r="AB28" s="2">
        <f t="shared" si="8"/>
        <v>0</v>
      </c>
      <c r="AC28" s="2">
        <f t="shared" si="9"/>
        <v>0</v>
      </c>
    </row>
    <row r="29" spans="1:29" ht="11.1" customHeight="1" outlineLevel="3" x14ac:dyDescent="0.2">
      <c r="A29" s="8" t="s">
        <v>33</v>
      </c>
      <c r="B29" s="8" t="str">
        <f>VLOOKUP(A29,[1]TDSheet!$A:$B,2,0)</f>
        <v>кг</v>
      </c>
      <c r="C29" s="27" t="str">
        <f>VLOOKUP(A29,[1]TDSheet!$A:$C,3,0)</f>
        <v>Нояб</v>
      </c>
      <c r="D29" s="9">
        <v>289.32</v>
      </c>
      <c r="E29" s="9">
        <v>475.96499999999997</v>
      </c>
      <c r="F29" s="9">
        <v>218.53399999999999</v>
      </c>
      <c r="G29" s="9">
        <v>475.91199999999998</v>
      </c>
      <c r="H29" s="22">
        <f>VLOOKUP(A29,[1]TDSheet!$A:$H,8,0)</f>
        <v>1</v>
      </c>
      <c r="I29" s="2">
        <f>VLOOKUP(A29,[1]TDSheet!$A:$I,9,0)</f>
        <v>60</v>
      </c>
      <c r="J29" s="2">
        <f>VLOOKUP(A29,[2]Мелитополь!$A:$B,2,0)</f>
        <v>279.05</v>
      </c>
      <c r="K29" s="2">
        <f t="shared" si="3"/>
        <v>-60.51600000000002</v>
      </c>
      <c r="L29" s="2">
        <f t="shared" si="4"/>
        <v>218.53399999999999</v>
      </c>
      <c r="P29" s="2">
        <f t="shared" si="5"/>
        <v>43.706800000000001</v>
      </c>
      <c r="Q29" s="23">
        <v>95</v>
      </c>
      <c r="R29" s="23"/>
      <c r="S29" s="23"/>
      <c r="T29" s="23"/>
      <c r="V29" s="2">
        <f t="shared" si="6"/>
        <v>13.062315246140189</v>
      </c>
      <c r="W29" s="2">
        <f t="shared" si="7"/>
        <v>10.888740424830917</v>
      </c>
      <c r="X29" s="2">
        <f>VLOOKUP(A29,[1]TDSheet!$A:$X,24,0)</f>
        <v>52.292800000000014</v>
      </c>
      <c r="Y29" s="2">
        <f>VLOOKUP(A29,[1]TDSheet!$A:$Y,25,0)</f>
        <v>-1.0516000000000019</v>
      </c>
      <c r="Z29" s="2">
        <f>VLOOKUP(A29,[1]TDSheet!$A:$P,16,0)</f>
        <v>69.478800000000007</v>
      </c>
      <c r="AB29" s="2">
        <f t="shared" si="8"/>
        <v>95</v>
      </c>
      <c r="AC29" s="2">
        <f t="shared" si="9"/>
        <v>0</v>
      </c>
    </row>
    <row r="30" spans="1:29" ht="11.1" customHeight="1" outlineLevel="3" x14ac:dyDescent="0.2">
      <c r="A30" s="8" t="s">
        <v>34</v>
      </c>
      <c r="B30" s="8" t="str">
        <f>VLOOKUP(A30,[1]TDSheet!$A:$B,2,0)</f>
        <v>кг</v>
      </c>
      <c r="C30" s="8"/>
      <c r="D30" s="10">
        <v>221.209</v>
      </c>
      <c r="E30" s="9">
        <v>296.26100000000002</v>
      </c>
      <c r="F30" s="9">
        <v>151.61500000000001</v>
      </c>
      <c r="G30" s="9">
        <v>299.23</v>
      </c>
      <c r="H30" s="22">
        <f>VLOOKUP(A30,[1]TDSheet!$A:$H,8,0)</f>
        <v>1</v>
      </c>
      <c r="I30" s="2">
        <f>VLOOKUP(A30,[1]TDSheet!$A:$I,9,0)</f>
        <v>35</v>
      </c>
      <c r="J30" s="2">
        <f>VLOOKUP(A30,[2]Мелитополь!$A:$B,2,0)</f>
        <v>167.8</v>
      </c>
      <c r="K30" s="2">
        <f t="shared" si="3"/>
        <v>-16.185000000000002</v>
      </c>
      <c r="L30" s="2">
        <f t="shared" si="4"/>
        <v>152.33500000000001</v>
      </c>
      <c r="M30" s="2">
        <f>VLOOKUP(A30,[3]TDSheet!$A:$G,7,0)</f>
        <v>-0.72</v>
      </c>
      <c r="P30" s="2">
        <f t="shared" si="5"/>
        <v>30.467000000000002</v>
      </c>
      <c r="Q30" s="23">
        <v>100</v>
      </c>
      <c r="R30" s="23"/>
      <c r="S30" s="23"/>
      <c r="T30" s="23"/>
      <c r="V30" s="2">
        <f t="shared" si="6"/>
        <v>13.103685955295893</v>
      </c>
      <c r="W30" s="2">
        <f t="shared" si="7"/>
        <v>9.8214461548560728</v>
      </c>
      <c r="X30" s="2">
        <f>VLOOKUP(A30,[1]TDSheet!$A:$X,24,0)</f>
        <v>49.934199999999997</v>
      </c>
      <c r="Y30" s="2">
        <f>VLOOKUP(A30,[1]TDSheet!$A:$Y,25,0)</f>
        <v>26.727399999999999</v>
      </c>
      <c r="Z30" s="2">
        <f>VLOOKUP(A30,[1]TDSheet!$A:$P,16,0)</f>
        <v>45.368999999999993</v>
      </c>
      <c r="AB30" s="2">
        <f t="shared" si="8"/>
        <v>100</v>
      </c>
      <c r="AC30" s="2">
        <f t="shared" si="9"/>
        <v>0</v>
      </c>
    </row>
    <row r="31" spans="1:29" ht="11.1" customHeight="1" outlineLevel="3" x14ac:dyDescent="0.2">
      <c r="A31" s="8" t="s">
        <v>35</v>
      </c>
      <c r="B31" s="8" t="str">
        <f>VLOOKUP(A31,[1]TDSheet!$A:$B,2,0)</f>
        <v>кг</v>
      </c>
      <c r="C31" s="8"/>
      <c r="D31" s="9">
        <v>114.36</v>
      </c>
      <c r="E31" s="9">
        <v>277.488</v>
      </c>
      <c r="F31" s="9">
        <v>81.548000000000002</v>
      </c>
      <c r="G31" s="9">
        <v>24.76</v>
      </c>
      <c r="H31" s="22">
        <f>VLOOKUP(A31,[1]TDSheet!$A:$H,8,0)</f>
        <v>1</v>
      </c>
      <c r="I31" s="2">
        <f>VLOOKUP(A31,[1]TDSheet!$A:$I,9,0)</f>
        <v>40</v>
      </c>
      <c r="J31" s="2">
        <f>VLOOKUP(A31,[2]Мелитополь!$A:$B,2,0)</f>
        <v>89.8</v>
      </c>
      <c r="K31" s="2">
        <f t="shared" si="3"/>
        <v>-8.2519999999999953</v>
      </c>
      <c r="L31" s="2">
        <f t="shared" si="4"/>
        <v>85.823999999999998</v>
      </c>
      <c r="M31" s="2">
        <f>VLOOKUP(A31,[3]TDSheet!$A:$G,7,0)</f>
        <v>-4.2759999999999998</v>
      </c>
      <c r="P31" s="2">
        <f t="shared" si="5"/>
        <v>17.1648</v>
      </c>
      <c r="Q31" s="23">
        <v>130</v>
      </c>
      <c r="R31" s="23"/>
      <c r="S31" s="23"/>
      <c r="T31" s="23"/>
      <c r="V31" s="2">
        <f t="shared" si="6"/>
        <v>9.0161260253542128</v>
      </c>
      <c r="W31" s="2">
        <f t="shared" si="7"/>
        <v>1.4424869500372857</v>
      </c>
      <c r="X31" s="2">
        <f>VLOOKUP(A31,[1]TDSheet!$A:$X,24,0)</f>
        <v>1.569999999999999</v>
      </c>
      <c r="Y31" s="2">
        <f>VLOOKUP(A31,[1]TDSheet!$A:$Y,25,0)</f>
        <v>18.656399999999998</v>
      </c>
      <c r="Z31" s="2">
        <f>VLOOKUP(A31,[1]TDSheet!$A:$P,16,0)</f>
        <v>1.8313999999999964</v>
      </c>
      <c r="AB31" s="2">
        <f t="shared" si="8"/>
        <v>130</v>
      </c>
      <c r="AC31" s="2">
        <f t="shared" si="9"/>
        <v>0</v>
      </c>
    </row>
    <row r="32" spans="1:29" ht="11.1" customHeight="1" outlineLevel="3" x14ac:dyDescent="0.2">
      <c r="A32" s="8" t="s">
        <v>36</v>
      </c>
      <c r="B32" s="8" t="str">
        <f>VLOOKUP(A32,[1]TDSheet!$A:$B,2,0)</f>
        <v>кг</v>
      </c>
      <c r="C32" s="8"/>
      <c r="D32" s="9">
        <v>380.947</v>
      </c>
      <c r="E32" s="9">
        <v>718.72699999999998</v>
      </c>
      <c r="F32" s="9">
        <v>345.53500000000003</v>
      </c>
      <c r="G32" s="9">
        <v>491.9</v>
      </c>
      <c r="H32" s="22">
        <f>VLOOKUP(A32,[1]TDSheet!$A:$H,8,0)</f>
        <v>1</v>
      </c>
      <c r="I32" s="2">
        <f>VLOOKUP(A32,[1]TDSheet!$A:$I,9,0)</f>
        <v>30</v>
      </c>
      <c r="J32" s="2">
        <f>VLOOKUP(A32,[2]Мелитополь!$A:$B,2,0)</f>
        <v>363.7</v>
      </c>
      <c r="K32" s="2">
        <f t="shared" si="3"/>
        <v>-18.164999999999964</v>
      </c>
      <c r="L32" s="2">
        <f t="shared" si="4"/>
        <v>345.53500000000003</v>
      </c>
      <c r="P32" s="2">
        <f t="shared" si="5"/>
        <v>69.106999999999999</v>
      </c>
      <c r="Q32" s="23">
        <v>210</v>
      </c>
      <c r="R32" s="23">
        <v>200</v>
      </c>
      <c r="S32" s="23"/>
      <c r="T32" s="23"/>
      <c r="V32" s="2">
        <f t="shared" si="6"/>
        <v>13.050776332354175</v>
      </c>
      <c r="W32" s="2">
        <f t="shared" si="7"/>
        <v>7.1179475306408904</v>
      </c>
      <c r="X32" s="2">
        <f>VLOOKUP(A32,[1]TDSheet!$A:$X,24,0)</f>
        <v>54.3962</v>
      </c>
      <c r="Y32" s="2">
        <f>VLOOKUP(A32,[1]TDSheet!$A:$Y,25,0)</f>
        <v>71.614599999999996</v>
      </c>
      <c r="Z32" s="2">
        <f>VLOOKUP(A32,[1]TDSheet!$A:$P,16,0)</f>
        <v>76.070599999999985</v>
      </c>
      <c r="AB32" s="2">
        <f t="shared" si="8"/>
        <v>210</v>
      </c>
      <c r="AC32" s="2">
        <f t="shared" si="9"/>
        <v>200</v>
      </c>
    </row>
    <row r="33" spans="1:29" ht="11.1" customHeight="1" outlineLevel="3" x14ac:dyDescent="0.2">
      <c r="A33" s="8" t="s">
        <v>37</v>
      </c>
      <c r="B33" s="8" t="str">
        <f>VLOOKUP(A33,[1]TDSheet!$A:$B,2,0)</f>
        <v>кг</v>
      </c>
      <c r="C33" s="8"/>
      <c r="D33" s="9">
        <v>438.00900000000001</v>
      </c>
      <c r="E33" s="9">
        <v>1083.758</v>
      </c>
      <c r="F33" s="9">
        <v>341.68099999999998</v>
      </c>
      <c r="G33" s="9">
        <v>672.55200000000002</v>
      </c>
      <c r="H33" s="22">
        <f>VLOOKUP(A33,[1]TDSheet!$A:$H,8,0)</f>
        <v>1</v>
      </c>
      <c r="I33" s="2">
        <f>VLOOKUP(A33,[1]TDSheet!$A:$I,9,0)</f>
        <v>30</v>
      </c>
      <c r="J33" s="2">
        <f>VLOOKUP(A33,[2]Мелитополь!$A:$B,2,0)</f>
        <v>374.4</v>
      </c>
      <c r="K33" s="2">
        <f t="shared" si="3"/>
        <v>-32.718999999999994</v>
      </c>
      <c r="L33" s="2">
        <f t="shared" si="4"/>
        <v>341.68099999999998</v>
      </c>
      <c r="P33" s="2">
        <f t="shared" si="5"/>
        <v>68.336199999999991</v>
      </c>
      <c r="Q33" s="23">
        <v>120</v>
      </c>
      <c r="R33" s="23">
        <v>100</v>
      </c>
      <c r="S33" s="23"/>
      <c r="T33" s="23"/>
      <c r="V33" s="2">
        <f t="shared" si="6"/>
        <v>13.061188652573602</v>
      </c>
      <c r="W33" s="2">
        <f t="shared" si="7"/>
        <v>9.841811514248672</v>
      </c>
      <c r="X33" s="2">
        <f>VLOOKUP(A33,[1]TDSheet!$A:$X,24,0)</f>
        <v>74.677199999999999</v>
      </c>
      <c r="Y33" s="2">
        <f>VLOOKUP(A33,[1]TDSheet!$A:$Y,25,0)</f>
        <v>69.432600000000008</v>
      </c>
      <c r="Z33" s="2">
        <f>VLOOKUP(A33,[1]TDSheet!$A:$P,16,0)</f>
        <v>91.926999999999992</v>
      </c>
      <c r="AB33" s="2">
        <f t="shared" si="8"/>
        <v>120</v>
      </c>
      <c r="AC33" s="2">
        <f t="shared" si="9"/>
        <v>100</v>
      </c>
    </row>
    <row r="34" spans="1:29" ht="11.1" customHeight="1" outlineLevel="3" x14ac:dyDescent="0.2">
      <c r="A34" s="8" t="s">
        <v>38</v>
      </c>
      <c r="B34" s="8" t="str">
        <f>VLOOKUP(A34,[1]TDSheet!$A:$B,2,0)</f>
        <v>кг</v>
      </c>
      <c r="C34" s="8"/>
      <c r="D34" s="9">
        <v>53.585000000000001</v>
      </c>
      <c r="E34" s="9">
        <v>17.161000000000001</v>
      </c>
      <c r="F34" s="9">
        <v>32.405000000000001</v>
      </c>
      <c r="G34" s="9">
        <v>15.952999999999999</v>
      </c>
      <c r="H34" s="22">
        <f>VLOOKUP(A34,[1]TDSheet!$A:$H,8,0)</f>
        <v>1</v>
      </c>
      <c r="I34" s="2">
        <f>VLOOKUP(A34,[1]TDSheet!$A:$I,9,0)</f>
        <v>30</v>
      </c>
      <c r="J34" s="2">
        <f>VLOOKUP(A34,[2]Мелитополь!$A:$B,2,0)</f>
        <v>83.2</v>
      </c>
      <c r="K34" s="2">
        <f t="shared" si="3"/>
        <v>-50.795000000000002</v>
      </c>
      <c r="L34" s="2">
        <f t="shared" si="4"/>
        <v>32.405000000000001</v>
      </c>
      <c r="P34" s="2">
        <f t="shared" si="5"/>
        <v>6.4809999999999999</v>
      </c>
      <c r="Q34" s="23">
        <v>50</v>
      </c>
      <c r="R34" s="23"/>
      <c r="S34" s="23"/>
      <c r="T34" s="23"/>
      <c r="V34" s="2">
        <f t="shared" si="6"/>
        <v>10.176361672581393</v>
      </c>
      <c r="W34" s="2">
        <f t="shared" si="7"/>
        <v>2.4615028544977626</v>
      </c>
      <c r="X34" s="2">
        <f>VLOOKUP(A34,[1]TDSheet!$A:$X,24,0)</f>
        <v>2.3415999999999997</v>
      </c>
      <c r="Y34" s="2">
        <f>VLOOKUP(A34,[1]TDSheet!$A:$Y,25,0)</f>
        <v>7.6288000000000009</v>
      </c>
      <c r="Z34" s="2">
        <f>VLOOKUP(A34,[1]TDSheet!$A:$P,16,0)</f>
        <v>3.8259999999999992</v>
      </c>
      <c r="AB34" s="2">
        <f t="shared" si="8"/>
        <v>50</v>
      </c>
      <c r="AC34" s="2">
        <f t="shared" si="9"/>
        <v>0</v>
      </c>
    </row>
    <row r="35" spans="1:29" ht="11.1" customHeight="1" outlineLevel="3" x14ac:dyDescent="0.2">
      <c r="A35" s="8" t="s">
        <v>39</v>
      </c>
      <c r="B35" s="8" t="str">
        <f>VLOOKUP(A35,[1]TDSheet!$A:$B,2,0)</f>
        <v>кг</v>
      </c>
      <c r="C35" s="8"/>
      <c r="D35" s="9">
        <v>653.19500000000005</v>
      </c>
      <c r="E35" s="9">
        <v>672.23800000000006</v>
      </c>
      <c r="F35" s="9">
        <v>582.05399999999997</v>
      </c>
      <c r="G35" s="9">
        <v>683.14499999999998</v>
      </c>
      <c r="H35" s="22">
        <f>VLOOKUP(A35,[1]TDSheet!$A:$H,8,0)</f>
        <v>1</v>
      </c>
      <c r="I35" s="2">
        <f>VLOOKUP(A35,[1]TDSheet!$A:$I,9,0)</f>
        <v>40</v>
      </c>
      <c r="J35" s="2">
        <f>VLOOKUP(A35,[2]Мелитополь!$A:$B,2,0)</f>
        <v>535.70000000000005</v>
      </c>
      <c r="K35" s="2">
        <f t="shared" si="3"/>
        <v>46.353999999999928</v>
      </c>
      <c r="L35" s="2">
        <f t="shared" si="4"/>
        <v>582.05399999999997</v>
      </c>
      <c r="P35" s="2">
        <f t="shared" si="5"/>
        <v>116.41079999999999</v>
      </c>
      <c r="Q35" s="23">
        <v>430</v>
      </c>
      <c r="R35" s="23">
        <v>400</v>
      </c>
      <c r="S35" s="23"/>
      <c r="T35" s="23"/>
      <c r="V35" s="2">
        <f t="shared" si="6"/>
        <v>12.998321461582602</v>
      </c>
      <c r="W35" s="2">
        <f t="shared" si="7"/>
        <v>5.8683988083579877</v>
      </c>
      <c r="X35" s="2">
        <f>VLOOKUP(A35,[1]TDSheet!$A:$X,24,0)</f>
        <v>82.972400000000007</v>
      </c>
      <c r="Y35" s="2">
        <f>VLOOKUP(A35,[1]TDSheet!$A:$Y,25,0)</f>
        <v>111.2474</v>
      </c>
      <c r="Z35" s="2">
        <f>VLOOKUP(A35,[1]TDSheet!$A:$P,16,0)</f>
        <v>106.21900000000001</v>
      </c>
      <c r="AB35" s="2">
        <f t="shared" si="8"/>
        <v>430</v>
      </c>
      <c r="AC35" s="2">
        <f t="shared" si="9"/>
        <v>400</v>
      </c>
    </row>
    <row r="36" spans="1:29" ht="11.1" customHeight="1" outlineLevel="3" x14ac:dyDescent="0.2">
      <c r="A36" s="8" t="s">
        <v>40</v>
      </c>
      <c r="B36" s="8" t="str">
        <f>VLOOKUP(A36,[1]TDSheet!$A:$B,2,0)</f>
        <v>кг</v>
      </c>
      <c r="C36" s="8"/>
      <c r="D36" s="9">
        <v>245.142</v>
      </c>
      <c r="E36" s="9">
        <v>461.68700000000001</v>
      </c>
      <c r="F36" s="9">
        <v>111.009</v>
      </c>
      <c r="G36" s="9">
        <v>459.488</v>
      </c>
      <c r="H36" s="22">
        <f>VLOOKUP(A36,[1]TDSheet!$A:$H,8,0)</f>
        <v>1</v>
      </c>
      <c r="I36" s="2">
        <f>VLOOKUP(A36,[1]TDSheet!$A:$I,9,0)</f>
        <v>35</v>
      </c>
      <c r="J36" s="2">
        <f>VLOOKUP(A36,[2]Мелитополь!$A:$B,2,0)</f>
        <v>128</v>
      </c>
      <c r="K36" s="2">
        <f t="shared" si="3"/>
        <v>-16.991</v>
      </c>
      <c r="L36" s="2">
        <f t="shared" si="4"/>
        <v>112.321</v>
      </c>
      <c r="M36" s="2">
        <f>VLOOKUP(A36,[3]TDSheet!$A:$G,7,0)</f>
        <v>-1.3120000000000001</v>
      </c>
      <c r="P36" s="2">
        <f t="shared" si="5"/>
        <v>22.464199999999998</v>
      </c>
      <c r="Q36" s="23"/>
      <c r="R36" s="23"/>
      <c r="S36" s="23"/>
      <c r="T36" s="23"/>
      <c r="V36" s="2">
        <f t="shared" si="6"/>
        <v>20.454233847633123</v>
      </c>
      <c r="W36" s="2">
        <f t="shared" si="7"/>
        <v>20.454233847633123</v>
      </c>
      <c r="X36" s="2">
        <f>VLOOKUP(A36,[1]TDSheet!$A:$X,24,0)</f>
        <v>56.075599999999994</v>
      </c>
      <c r="Y36" s="2">
        <f>VLOOKUP(A36,[1]TDSheet!$A:$Y,25,0)</f>
        <v>22.706399999999984</v>
      </c>
      <c r="Z36" s="2">
        <f>VLOOKUP(A36,[1]TDSheet!$A:$P,16,0)</f>
        <v>63.254600000000003</v>
      </c>
      <c r="AB36" s="2">
        <f t="shared" si="8"/>
        <v>0</v>
      </c>
      <c r="AC36" s="2">
        <f t="shared" si="9"/>
        <v>0</v>
      </c>
    </row>
    <row r="37" spans="1:29" ht="21.95" customHeight="1" outlineLevel="3" x14ac:dyDescent="0.2">
      <c r="A37" s="8" t="s">
        <v>41</v>
      </c>
      <c r="B37" s="8" t="str">
        <f>VLOOKUP(A37,[1]TDSheet!$A:$B,2,0)</f>
        <v>кг</v>
      </c>
      <c r="C37" s="8"/>
      <c r="D37" s="9">
        <v>256.67</v>
      </c>
      <c r="E37" s="9">
        <v>203.83099999999999</v>
      </c>
      <c r="F37" s="9">
        <v>170.54300000000001</v>
      </c>
      <c r="G37" s="9">
        <v>242.92099999999999</v>
      </c>
      <c r="H37" s="22">
        <f>VLOOKUP(A37,[1]TDSheet!$A:$H,8,0)</f>
        <v>1</v>
      </c>
      <c r="I37" s="2">
        <f>VLOOKUP(A37,[1]TDSheet!$A:$I,9,0)</f>
        <v>45</v>
      </c>
      <c r="J37" s="2">
        <f>VLOOKUP(A37,[2]Мелитополь!$A:$B,2,0)</f>
        <v>150.80000000000001</v>
      </c>
      <c r="K37" s="2">
        <f t="shared" si="3"/>
        <v>19.742999999999995</v>
      </c>
      <c r="L37" s="2">
        <f t="shared" si="4"/>
        <v>170.54300000000001</v>
      </c>
      <c r="P37" s="2">
        <f t="shared" si="5"/>
        <v>34.108600000000003</v>
      </c>
      <c r="Q37" s="23">
        <v>120</v>
      </c>
      <c r="R37" s="23">
        <v>80</v>
      </c>
      <c r="S37" s="23"/>
      <c r="T37" s="23"/>
      <c r="V37" s="2">
        <f t="shared" si="6"/>
        <v>12.985610667104483</v>
      </c>
      <c r="W37" s="2">
        <f t="shared" si="7"/>
        <v>7.1219868303008615</v>
      </c>
      <c r="X37" s="2">
        <f>VLOOKUP(A37,[1]TDSheet!$A:$X,24,0)</f>
        <v>45.669799999999995</v>
      </c>
      <c r="Y37" s="2">
        <f>VLOOKUP(A37,[1]TDSheet!$A:$Y,25,0)</f>
        <v>32.100200000000001</v>
      </c>
      <c r="Z37" s="2">
        <f>VLOOKUP(A37,[1]TDSheet!$A:$P,16,0)</f>
        <v>34.855000000000004</v>
      </c>
      <c r="AB37" s="2">
        <f t="shared" si="8"/>
        <v>120</v>
      </c>
      <c r="AC37" s="2">
        <f t="shared" si="9"/>
        <v>80</v>
      </c>
    </row>
    <row r="38" spans="1:29" ht="11.1" customHeight="1" outlineLevel="3" x14ac:dyDescent="0.2">
      <c r="A38" s="8" t="s">
        <v>42</v>
      </c>
      <c r="B38" s="8" t="str">
        <f>VLOOKUP(A38,[1]TDSheet!$A:$B,2,0)</f>
        <v>кг</v>
      </c>
      <c r="C38" s="8"/>
      <c r="D38" s="9">
        <v>245.23</v>
      </c>
      <c r="E38" s="9">
        <v>77.397999999999996</v>
      </c>
      <c r="F38" s="9">
        <v>151.995</v>
      </c>
      <c r="G38" s="9">
        <v>146.87100000000001</v>
      </c>
      <c r="H38" s="22">
        <f>VLOOKUP(A38,[1]TDSheet!$A:$H,8,0)</f>
        <v>1</v>
      </c>
      <c r="I38" s="2">
        <f>VLOOKUP(A38,[1]TDSheet!$A:$I,9,0)</f>
        <v>30</v>
      </c>
      <c r="J38" s="2">
        <f>VLOOKUP(A38,[2]Мелитополь!$A:$B,2,0)</f>
        <v>142.9</v>
      </c>
      <c r="K38" s="2">
        <f t="shared" si="3"/>
        <v>9.0949999999999989</v>
      </c>
      <c r="L38" s="2">
        <f t="shared" si="4"/>
        <v>128.73599999999999</v>
      </c>
      <c r="M38" s="2">
        <f>VLOOKUP(A38,[3]TDSheet!$A:$G,7,0)</f>
        <v>23.259</v>
      </c>
      <c r="P38" s="2">
        <f t="shared" si="5"/>
        <v>25.747199999999999</v>
      </c>
      <c r="Q38" s="23">
        <v>100</v>
      </c>
      <c r="R38" s="23">
        <v>90</v>
      </c>
      <c r="S38" s="23"/>
      <c r="T38" s="23"/>
      <c r="V38" s="2">
        <f t="shared" si="6"/>
        <v>13.083791635595327</v>
      </c>
      <c r="W38" s="2">
        <f t="shared" si="7"/>
        <v>5.7043484340044746</v>
      </c>
      <c r="X38" s="2">
        <f>VLOOKUP(A38,[1]TDSheet!$A:$X,24,0)</f>
        <v>24.0596</v>
      </c>
      <c r="Y38" s="2">
        <f>VLOOKUP(A38,[1]TDSheet!$A:$Y,25,0)</f>
        <v>36.089399999999998</v>
      </c>
      <c r="Z38" s="2">
        <f>VLOOKUP(A38,[1]TDSheet!$A:$P,16,0)</f>
        <v>25.0732</v>
      </c>
      <c r="AB38" s="2">
        <f t="shared" si="8"/>
        <v>100</v>
      </c>
      <c r="AC38" s="2">
        <f t="shared" si="9"/>
        <v>90</v>
      </c>
    </row>
    <row r="39" spans="1:29" ht="11.1" customHeight="1" outlineLevel="3" x14ac:dyDescent="0.2">
      <c r="A39" s="8" t="s">
        <v>43</v>
      </c>
      <c r="B39" s="8" t="str">
        <f>VLOOKUP(A39,[1]TDSheet!$A:$B,2,0)</f>
        <v>кг</v>
      </c>
      <c r="C39" s="8"/>
      <c r="D39" s="9">
        <v>904.13099999999997</v>
      </c>
      <c r="E39" s="9">
        <v>762.70600000000002</v>
      </c>
      <c r="F39" s="9">
        <v>617.04</v>
      </c>
      <c r="G39" s="9">
        <v>348.12099999999998</v>
      </c>
      <c r="H39" s="22">
        <f>VLOOKUP(A39,[1]TDSheet!$A:$H,8,0)</f>
        <v>1</v>
      </c>
      <c r="I39" s="2">
        <f>VLOOKUP(A39,[1]TDSheet!$A:$I,9,0)</f>
        <v>45</v>
      </c>
      <c r="J39" s="2">
        <f>VLOOKUP(A39,[2]Мелитополь!$A:$B,2,0)</f>
        <v>616.20000000000005</v>
      </c>
      <c r="K39" s="2">
        <f t="shared" si="3"/>
        <v>0.83999999999991815</v>
      </c>
      <c r="L39" s="2">
        <f t="shared" si="4"/>
        <v>622.00799999999992</v>
      </c>
      <c r="M39" s="2">
        <f>VLOOKUP(A39,[3]TDSheet!$A:$G,7,0)</f>
        <v>-4.968</v>
      </c>
      <c r="P39" s="2">
        <f t="shared" si="5"/>
        <v>124.40159999999999</v>
      </c>
      <c r="Q39" s="23">
        <v>650</v>
      </c>
      <c r="R39" s="23">
        <v>400</v>
      </c>
      <c r="S39" s="23"/>
      <c r="T39" s="23"/>
      <c r="V39" s="2">
        <f t="shared" si="6"/>
        <v>11.238770240897225</v>
      </c>
      <c r="W39" s="2">
        <f t="shared" si="7"/>
        <v>2.7983643297192322</v>
      </c>
      <c r="X39" s="2">
        <f>VLOOKUP(A39,[1]TDSheet!$A:$X,24,0)</f>
        <v>56.330200000000012</v>
      </c>
      <c r="Y39" s="2">
        <f>VLOOKUP(A39,[1]TDSheet!$A:$Y,25,0)</f>
        <v>141.47319999999999</v>
      </c>
      <c r="Z39" s="2">
        <f>VLOOKUP(A39,[1]TDSheet!$A:$P,16,0)</f>
        <v>81.10539999999996</v>
      </c>
      <c r="AB39" s="2">
        <f t="shared" si="8"/>
        <v>650</v>
      </c>
      <c r="AC39" s="2">
        <f t="shared" si="9"/>
        <v>400</v>
      </c>
    </row>
    <row r="40" spans="1:29" ht="11.1" customHeight="1" outlineLevel="3" x14ac:dyDescent="0.2">
      <c r="A40" s="8" t="s">
        <v>44</v>
      </c>
      <c r="B40" s="8" t="str">
        <f>VLOOKUP(A40,[1]TDSheet!$A:$B,2,0)</f>
        <v>кг</v>
      </c>
      <c r="C40" s="8"/>
      <c r="D40" s="9">
        <v>521.91</v>
      </c>
      <c r="E40" s="9">
        <v>1374.7380000000001</v>
      </c>
      <c r="F40" s="9">
        <v>401.517</v>
      </c>
      <c r="G40" s="9">
        <v>670.46100000000001</v>
      </c>
      <c r="H40" s="22">
        <f>VLOOKUP(A40,[1]TDSheet!$A:$H,8,0)</f>
        <v>1</v>
      </c>
      <c r="I40" s="2">
        <f>VLOOKUP(A40,[1]TDSheet!$A:$I,9,0)</f>
        <v>45</v>
      </c>
      <c r="J40" s="2">
        <f>VLOOKUP(A40,[2]Мелитополь!$A:$B,2,0)</f>
        <v>421.3</v>
      </c>
      <c r="K40" s="2">
        <f t="shared" si="3"/>
        <v>-19.783000000000015</v>
      </c>
      <c r="L40" s="2">
        <f t="shared" si="4"/>
        <v>401.517</v>
      </c>
      <c r="P40" s="2">
        <f t="shared" si="5"/>
        <v>80.303399999999996</v>
      </c>
      <c r="Q40" s="23">
        <v>280</v>
      </c>
      <c r="R40" s="23">
        <v>100</v>
      </c>
      <c r="S40" s="23"/>
      <c r="T40" s="23"/>
      <c r="V40" s="2">
        <f t="shared" si="6"/>
        <v>13.081152230167092</v>
      </c>
      <c r="W40" s="2">
        <f t="shared" si="7"/>
        <v>8.3490985437727421</v>
      </c>
      <c r="X40" s="2">
        <f>VLOOKUP(A40,[1]TDSheet!$A:$X,24,0)</f>
        <v>70.5976</v>
      </c>
      <c r="Y40" s="2">
        <f>VLOOKUP(A40,[1]TDSheet!$A:$Y,25,0)</f>
        <v>78.124200000000002</v>
      </c>
      <c r="Z40" s="2">
        <f>VLOOKUP(A40,[1]TDSheet!$A:$P,16,0)</f>
        <v>97.228999999999999</v>
      </c>
      <c r="AB40" s="2">
        <f t="shared" si="8"/>
        <v>280</v>
      </c>
      <c r="AC40" s="2">
        <f t="shared" si="9"/>
        <v>100</v>
      </c>
    </row>
    <row r="41" spans="1:29" ht="11.1" customHeight="1" outlineLevel="3" x14ac:dyDescent="0.2">
      <c r="A41" s="8" t="s">
        <v>45</v>
      </c>
      <c r="B41" s="8" t="str">
        <f>VLOOKUP(A41,[1]TDSheet!$A:$B,2,0)</f>
        <v>кг</v>
      </c>
      <c r="C41" s="8"/>
      <c r="D41" s="9">
        <v>397.46100000000001</v>
      </c>
      <c r="E41" s="9">
        <v>469.55</v>
      </c>
      <c r="F41" s="9">
        <v>326.34300000000002</v>
      </c>
      <c r="G41" s="9">
        <v>471.92899999999997</v>
      </c>
      <c r="H41" s="22">
        <f>VLOOKUP(A41,[1]TDSheet!$A:$H,8,0)</f>
        <v>1</v>
      </c>
      <c r="I41" s="2">
        <f>VLOOKUP(A41,[1]TDSheet!$A:$I,9,0)</f>
        <v>45</v>
      </c>
      <c r="J41" s="2">
        <f>VLOOKUP(A41,[2]Мелитополь!$A:$B,2,0)</f>
        <v>326.8</v>
      </c>
      <c r="K41" s="2">
        <f t="shared" si="3"/>
        <v>-0.45699999999999363</v>
      </c>
      <c r="L41" s="2">
        <f t="shared" si="4"/>
        <v>326.34300000000002</v>
      </c>
      <c r="P41" s="2">
        <f t="shared" si="5"/>
        <v>65.268600000000006</v>
      </c>
      <c r="Q41" s="23">
        <v>280</v>
      </c>
      <c r="R41" s="23">
        <v>100</v>
      </c>
      <c r="S41" s="23"/>
      <c r="T41" s="23"/>
      <c r="V41" s="2">
        <f t="shared" si="6"/>
        <v>13.052662382830333</v>
      </c>
      <c r="W41" s="2">
        <f t="shared" si="7"/>
        <v>7.2305672252813746</v>
      </c>
      <c r="X41" s="2">
        <f>VLOOKUP(A41,[1]TDSheet!$A:$X,24,0)</f>
        <v>52.202400000000011</v>
      </c>
      <c r="Y41" s="2">
        <f>VLOOKUP(A41,[1]TDSheet!$A:$Y,25,0)</f>
        <v>56.946199999999997</v>
      </c>
      <c r="Z41" s="2">
        <f>VLOOKUP(A41,[1]TDSheet!$A:$P,16,0)</f>
        <v>66.358599999999996</v>
      </c>
      <c r="AB41" s="2">
        <f t="shared" si="8"/>
        <v>280</v>
      </c>
      <c r="AC41" s="2">
        <f t="shared" si="9"/>
        <v>100</v>
      </c>
    </row>
    <row r="42" spans="1:29" ht="11.1" customHeight="1" outlineLevel="3" x14ac:dyDescent="0.2">
      <c r="A42" s="8" t="s">
        <v>46</v>
      </c>
      <c r="B42" s="8" t="str">
        <f>VLOOKUP(A42,[1]TDSheet!$A:$B,2,0)</f>
        <v>кг</v>
      </c>
      <c r="C42" s="8"/>
      <c r="D42" s="9">
        <v>57.055</v>
      </c>
      <c r="E42" s="9">
        <v>187.053</v>
      </c>
      <c r="F42" s="9">
        <v>54.991</v>
      </c>
      <c r="G42" s="9">
        <v>1.0660000000000001</v>
      </c>
      <c r="H42" s="22">
        <f>VLOOKUP(A42,[1]TDSheet!$A:$H,8,0)</f>
        <v>1</v>
      </c>
      <c r="I42" s="2">
        <f>VLOOKUP(A42,[1]TDSheet!$A:$I,9,0)</f>
        <v>35</v>
      </c>
      <c r="J42" s="2">
        <f>VLOOKUP(A42,[2]Мелитополь!$A:$B,2,0)</f>
        <v>50.7</v>
      </c>
      <c r="K42" s="2">
        <f t="shared" si="3"/>
        <v>4.2909999999999968</v>
      </c>
      <c r="L42" s="2">
        <f t="shared" si="4"/>
        <v>54.991</v>
      </c>
      <c r="P42" s="2">
        <f t="shared" si="5"/>
        <v>10.998200000000001</v>
      </c>
      <c r="Q42" s="23">
        <v>90</v>
      </c>
      <c r="R42" s="23"/>
      <c r="S42" s="23"/>
      <c r="T42" s="23"/>
      <c r="V42" s="2">
        <f t="shared" si="6"/>
        <v>8.2800821952683172</v>
      </c>
      <c r="W42" s="2">
        <f t="shared" si="7"/>
        <v>9.6924951355676386E-2</v>
      </c>
      <c r="X42" s="2">
        <f>VLOOKUP(A42,[1]TDSheet!$A:$X,24,0)</f>
        <v>-0.15999999999999942</v>
      </c>
      <c r="Y42" s="2">
        <f>VLOOKUP(A42,[1]TDSheet!$A:$Y,25,0)</f>
        <v>7.7414000000000005</v>
      </c>
      <c r="Z42" s="2">
        <f>VLOOKUP(A42,[1]TDSheet!$A:$P,16,0)</f>
        <v>4.3684000000000029</v>
      </c>
      <c r="AB42" s="2">
        <f t="shared" si="8"/>
        <v>90</v>
      </c>
      <c r="AC42" s="2">
        <f t="shared" si="9"/>
        <v>0</v>
      </c>
    </row>
    <row r="43" spans="1:29" ht="21.95" customHeight="1" outlineLevel="3" x14ac:dyDescent="0.2">
      <c r="A43" s="8" t="s">
        <v>67</v>
      </c>
      <c r="B43" s="8" t="str">
        <f>VLOOKUP(A43,[1]TDSheet!$A:$B,2,0)</f>
        <v>шт</v>
      </c>
      <c r="C43" s="27" t="str">
        <f>VLOOKUP(A43,[1]TDSheet!$A:$C,3,0)</f>
        <v>Нояб</v>
      </c>
      <c r="D43" s="9">
        <v>90</v>
      </c>
      <c r="E43" s="9">
        <v>90</v>
      </c>
      <c r="F43" s="9">
        <v>7</v>
      </c>
      <c r="G43" s="9">
        <v>90</v>
      </c>
      <c r="H43" s="22">
        <f>VLOOKUP(A43,[1]TDSheet!$A:$H,8,0)</f>
        <v>0.4</v>
      </c>
      <c r="I43" s="2">
        <f>VLOOKUP(A43,[1]TDSheet!$A:$I,9,0)</f>
        <v>45</v>
      </c>
      <c r="J43" s="2">
        <f>VLOOKUP(A43,[2]Мелитополь!$A:$B,2,0)</f>
        <v>101</v>
      </c>
      <c r="K43" s="2">
        <f t="shared" si="3"/>
        <v>-94</v>
      </c>
      <c r="L43" s="2">
        <f t="shared" si="4"/>
        <v>7</v>
      </c>
      <c r="P43" s="2">
        <f t="shared" si="5"/>
        <v>1.4</v>
      </c>
      <c r="Q43" s="23"/>
      <c r="R43" s="23"/>
      <c r="S43" s="23"/>
      <c r="T43" s="23"/>
      <c r="V43" s="2">
        <f t="shared" si="6"/>
        <v>64.285714285714292</v>
      </c>
      <c r="W43" s="2">
        <f t="shared" si="7"/>
        <v>64.285714285714292</v>
      </c>
      <c r="X43" s="2">
        <f>VLOOKUP(A43,[1]TDSheet!$A:$X,24,0)</f>
        <v>0.8</v>
      </c>
      <c r="Y43" s="2">
        <f>VLOOKUP(A43,[1]TDSheet!$A:$Y,25,0)</f>
        <v>15</v>
      </c>
      <c r="Z43" s="2">
        <f>VLOOKUP(A43,[1]TDSheet!$A:$P,16,0)</f>
        <v>14.4</v>
      </c>
      <c r="AB43" s="2">
        <f t="shared" si="8"/>
        <v>0</v>
      </c>
      <c r="AC43" s="2">
        <f t="shared" si="9"/>
        <v>0</v>
      </c>
    </row>
    <row r="44" spans="1:29" ht="11.1" customHeight="1" outlineLevel="3" x14ac:dyDescent="0.2">
      <c r="A44" s="8" t="s">
        <v>47</v>
      </c>
      <c r="B44" s="8" t="str">
        <f>VLOOKUP(A44,[1]TDSheet!$A:$B,2,0)</f>
        <v>кг</v>
      </c>
      <c r="C44" s="8"/>
      <c r="D44" s="9">
        <v>220.49100000000001</v>
      </c>
      <c r="E44" s="9">
        <v>322.75900000000001</v>
      </c>
      <c r="F44" s="9">
        <v>170.85</v>
      </c>
      <c r="G44" s="9">
        <v>324.77</v>
      </c>
      <c r="H44" s="22">
        <f>VLOOKUP(A44,[1]TDSheet!$A:$H,8,0)</f>
        <v>1</v>
      </c>
      <c r="I44" s="2">
        <f>VLOOKUP(A44,[1]TDSheet!$A:$I,9,0)</f>
        <v>40</v>
      </c>
      <c r="J44" s="2">
        <f>VLOOKUP(A44,[2]Мелитополь!$A:$B,2,0)</f>
        <v>173.3</v>
      </c>
      <c r="K44" s="2">
        <f t="shared" si="3"/>
        <v>-2.4500000000000171</v>
      </c>
      <c r="L44" s="2">
        <f t="shared" si="4"/>
        <v>170.85</v>
      </c>
      <c r="P44" s="2">
        <f t="shared" si="5"/>
        <v>34.17</v>
      </c>
      <c r="Q44" s="23">
        <v>120</v>
      </c>
      <c r="R44" s="23"/>
      <c r="S44" s="23"/>
      <c r="T44" s="23"/>
      <c r="V44" s="2">
        <f t="shared" si="6"/>
        <v>13.016388645010242</v>
      </c>
      <c r="W44" s="2">
        <f t="shared" si="7"/>
        <v>9.5045361428153345</v>
      </c>
      <c r="X44" s="2">
        <f>VLOOKUP(A44,[1]TDSheet!$A:$X,24,0)</f>
        <v>15.901799999999998</v>
      </c>
      <c r="Y44" s="2">
        <f>VLOOKUP(A44,[1]TDSheet!$A:$Y,25,0)</f>
        <v>38.463199999999993</v>
      </c>
      <c r="Z44" s="2">
        <f>VLOOKUP(A44,[1]TDSheet!$A:$P,16,0)</f>
        <v>46.443400000000004</v>
      </c>
      <c r="AB44" s="2">
        <f t="shared" si="8"/>
        <v>120</v>
      </c>
      <c r="AC44" s="2">
        <f t="shared" si="9"/>
        <v>0</v>
      </c>
    </row>
    <row r="45" spans="1:29" ht="11.1" customHeight="1" outlineLevel="3" x14ac:dyDescent="0.2">
      <c r="A45" s="8" t="s">
        <v>68</v>
      </c>
      <c r="B45" s="8" t="str">
        <f>VLOOKUP(A45,[1]TDSheet!$A:$B,2,0)</f>
        <v>шт</v>
      </c>
      <c r="C45" s="27" t="str">
        <f>VLOOKUP(A45,[1]TDSheet!$A:$C,3,0)</f>
        <v>Нояб</v>
      </c>
      <c r="D45" s="9"/>
      <c r="E45" s="9">
        <v>54</v>
      </c>
      <c r="F45" s="9"/>
      <c r="G45" s="9">
        <v>54</v>
      </c>
      <c r="H45" s="22">
        <f>VLOOKUP(A45,[1]TDSheet!$A:$H,8,0)</f>
        <v>0.4</v>
      </c>
      <c r="I45" s="2">
        <f>VLOOKUP(A45,[1]TDSheet!$A:$I,9,0)</f>
        <v>40</v>
      </c>
      <c r="J45" s="2">
        <f>VLOOKUP(A45,[2]Мелитополь!$A:$B,2,0)</f>
        <v>47</v>
      </c>
      <c r="K45" s="2">
        <f t="shared" si="3"/>
        <v>-47</v>
      </c>
      <c r="L45" s="2">
        <f t="shared" si="4"/>
        <v>0</v>
      </c>
      <c r="P45" s="2">
        <f t="shared" si="5"/>
        <v>0</v>
      </c>
      <c r="Q45" s="23"/>
      <c r="R45" s="23"/>
      <c r="S45" s="23"/>
      <c r="T45" s="23"/>
      <c r="V45" s="2" t="e">
        <f t="shared" si="6"/>
        <v>#DIV/0!</v>
      </c>
      <c r="W45" s="2" t="e">
        <f t="shared" si="7"/>
        <v>#DIV/0!</v>
      </c>
      <c r="X45" s="2">
        <f>VLOOKUP(A45,[1]TDSheet!$A:$X,24,0)</f>
        <v>2.8</v>
      </c>
      <c r="Y45" s="2">
        <f>VLOOKUP(A45,[1]TDSheet!$A:$Y,25,0)</f>
        <v>1.4</v>
      </c>
      <c r="Z45" s="2">
        <f>VLOOKUP(A45,[1]TDSheet!$A:$P,16,0)</f>
        <v>-17.8</v>
      </c>
      <c r="AB45" s="2">
        <f t="shared" si="8"/>
        <v>0</v>
      </c>
      <c r="AC45" s="2">
        <f t="shared" si="9"/>
        <v>0</v>
      </c>
    </row>
    <row r="46" spans="1:29" ht="21.95" customHeight="1" outlineLevel="3" x14ac:dyDescent="0.2">
      <c r="A46" s="8" t="s">
        <v>69</v>
      </c>
      <c r="B46" s="8" t="str">
        <f>VLOOKUP(A46,[1]TDSheet!$A:$B,2,0)</f>
        <v>шт</v>
      </c>
      <c r="C46" s="27" t="str">
        <f>VLOOKUP(A46,[1]TDSheet!$A:$C,3,0)</f>
        <v>Нояб</v>
      </c>
      <c r="D46" s="9">
        <v>381</v>
      </c>
      <c r="E46" s="9">
        <v>1182</v>
      </c>
      <c r="F46" s="9">
        <v>260</v>
      </c>
      <c r="G46" s="9">
        <v>1182</v>
      </c>
      <c r="H46" s="22">
        <f>VLOOKUP(A46,[1]TDSheet!$A:$H,8,0)</f>
        <v>0.4</v>
      </c>
      <c r="I46" s="2">
        <f>VLOOKUP(A46,[1]TDSheet!$A:$I,9,0)</f>
        <v>45</v>
      </c>
      <c r="J46" s="2">
        <f>VLOOKUP(A46,[2]Мелитополь!$A:$B,2,0)</f>
        <v>345</v>
      </c>
      <c r="K46" s="2">
        <f t="shared" si="3"/>
        <v>-85</v>
      </c>
      <c r="L46" s="2">
        <f t="shared" si="4"/>
        <v>260</v>
      </c>
      <c r="P46" s="2">
        <f t="shared" si="5"/>
        <v>52</v>
      </c>
      <c r="Q46" s="23"/>
      <c r="R46" s="23"/>
      <c r="S46" s="23"/>
      <c r="T46" s="23"/>
      <c r="V46" s="2">
        <f t="shared" si="6"/>
        <v>22.73076923076923</v>
      </c>
      <c r="W46" s="2">
        <f t="shared" si="7"/>
        <v>22.73076923076923</v>
      </c>
      <c r="X46" s="2">
        <f>VLOOKUP(A46,[1]TDSheet!$A:$X,24,0)</f>
        <v>158.19999999999999</v>
      </c>
      <c r="Y46" s="2">
        <f>VLOOKUP(A46,[1]TDSheet!$A:$Y,25,0)</f>
        <v>-1.4</v>
      </c>
      <c r="Z46" s="2">
        <f>VLOOKUP(A46,[1]TDSheet!$A:$P,16,0)</f>
        <v>184.2</v>
      </c>
      <c r="AB46" s="2">
        <f t="shared" si="8"/>
        <v>0</v>
      </c>
      <c r="AC46" s="2">
        <f t="shared" si="9"/>
        <v>0</v>
      </c>
    </row>
    <row r="47" spans="1:29" ht="21.95" customHeight="1" outlineLevel="3" x14ac:dyDescent="0.2">
      <c r="A47" s="8" t="s">
        <v>70</v>
      </c>
      <c r="B47" s="8" t="str">
        <f>VLOOKUP(A47,[1]TDSheet!$A:$B,2,0)</f>
        <v>шт</v>
      </c>
      <c r="C47" s="27" t="str">
        <f>VLOOKUP(A47,[1]TDSheet!$A:$C,3,0)</f>
        <v>Нояб</v>
      </c>
      <c r="D47" s="9">
        <v>600</v>
      </c>
      <c r="E47" s="9">
        <v>414</v>
      </c>
      <c r="F47" s="9">
        <v>475</v>
      </c>
      <c r="G47" s="9">
        <v>414</v>
      </c>
      <c r="H47" s="22">
        <f>VLOOKUP(A47,[1]TDSheet!$A:$H,8,0)</f>
        <v>0.4</v>
      </c>
      <c r="I47" s="2">
        <f>VLOOKUP(A47,[1]TDSheet!$A:$I,9,0)</f>
        <v>40</v>
      </c>
      <c r="J47" s="2">
        <f>VLOOKUP(A47,[2]Мелитополь!$A:$B,2,0)</f>
        <v>567</v>
      </c>
      <c r="K47" s="2">
        <f t="shared" si="3"/>
        <v>-92</v>
      </c>
      <c r="L47" s="2">
        <f t="shared" si="4"/>
        <v>475</v>
      </c>
      <c r="P47" s="2">
        <f t="shared" si="5"/>
        <v>95</v>
      </c>
      <c r="Q47" s="23">
        <v>430</v>
      </c>
      <c r="R47" s="23">
        <v>300</v>
      </c>
      <c r="S47" s="23"/>
      <c r="T47" s="23"/>
      <c r="V47" s="2">
        <f t="shared" si="6"/>
        <v>12.042105263157895</v>
      </c>
      <c r="W47" s="2">
        <f t="shared" si="7"/>
        <v>4.3578947368421055</v>
      </c>
      <c r="X47" s="2">
        <f>VLOOKUP(A47,[1]TDSheet!$A:$X,24,0)</f>
        <v>56.2</v>
      </c>
      <c r="Y47" s="2">
        <f>VLOOKUP(A47,[1]TDSheet!$A:$Y,25,0)</f>
        <v>90</v>
      </c>
      <c r="Z47" s="2">
        <f>VLOOKUP(A47,[1]TDSheet!$A:$P,16,0)</f>
        <v>74.2</v>
      </c>
      <c r="AB47" s="2">
        <f t="shared" si="8"/>
        <v>172</v>
      </c>
      <c r="AC47" s="2">
        <f t="shared" si="9"/>
        <v>120</v>
      </c>
    </row>
    <row r="48" spans="1:29" ht="21.95" customHeight="1" outlineLevel="3" x14ac:dyDescent="0.2">
      <c r="A48" s="8" t="s">
        <v>12</v>
      </c>
      <c r="B48" s="8" t="str">
        <f>VLOOKUP(A48,[1]TDSheet!$A:$B,2,0)</f>
        <v>кг</v>
      </c>
      <c r="C48" s="27" t="str">
        <f>VLOOKUP(A48,[1]TDSheet!$A:$C,3,0)</f>
        <v>Нояб</v>
      </c>
      <c r="D48" s="9">
        <v>50.847999999999999</v>
      </c>
      <c r="E48" s="9">
        <v>78.409000000000006</v>
      </c>
      <c r="F48" s="9">
        <v>35.258000000000003</v>
      </c>
      <c r="G48" s="9">
        <v>89.927000000000007</v>
      </c>
      <c r="H48" s="22">
        <f>VLOOKUP(A48,[1]TDSheet!$A:$H,8,0)</f>
        <v>1</v>
      </c>
      <c r="I48" s="2">
        <f>VLOOKUP(A48,[1]TDSheet!$A:$I,9,0)</f>
        <v>50</v>
      </c>
      <c r="J48" s="2">
        <f>VLOOKUP(A48,[2]Мелитополь!$A:$B,2,0)</f>
        <v>31.45</v>
      </c>
      <c r="K48" s="2">
        <f t="shared" si="3"/>
        <v>3.8080000000000034</v>
      </c>
      <c r="L48" s="2">
        <f t="shared" si="4"/>
        <v>35.258000000000003</v>
      </c>
      <c r="P48" s="2">
        <f t="shared" si="5"/>
        <v>7.0516000000000005</v>
      </c>
      <c r="Q48" s="23"/>
      <c r="R48" s="23"/>
      <c r="S48" s="23"/>
      <c r="T48" s="23"/>
      <c r="V48" s="2">
        <f t="shared" si="6"/>
        <v>12.75270860513926</v>
      </c>
      <c r="W48" s="2">
        <f t="shared" si="7"/>
        <v>12.75270860513926</v>
      </c>
      <c r="X48" s="2">
        <f>VLOOKUP(A48,[1]TDSheet!$A:$X,24,0)</f>
        <v>10.2624</v>
      </c>
      <c r="Y48" s="2">
        <f>VLOOKUP(A48,[1]TDSheet!$A:$Y,25,0)</f>
        <v>0.26800000000000002</v>
      </c>
      <c r="Z48" s="2">
        <f>VLOOKUP(A48,[1]TDSheet!$A:$P,16,0)</f>
        <v>9.7788000000000004</v>
      </c>
      <c r="AB48" s="2">
        <f t="shared" si="8"/>
        <v>0</v>
      </c>
      <c r="AC48" s="2">
        <f t="shared" si="9"/>
        <v>0</v>
      </c>
    </row>
    <row r="49" spans="1:29" ht="21.95" customHeight="1" outlineLevel="3" x14ac:dyDescent="0.2">
      <c r="A49" s="8" t="s">
        <v>13</v>
      </c>
      <c r="B49" s="8" t="str">
        <f>VLOOKUP(A49,[1]TDSheet!$A:$B,2,0)</f>
        <v>кг</v>
      </c>
      <c r="C49" s="27" t="str">
        <f>VLOOKUP(A49,[1]TDSheet!$A:$C,3,0)</f>
        <v>Нояб</v>
      </c>
      <c r="D49" s="9">
        <v>176.08699999999999</v>
      </c>
      <c r="E49" s="9">
        <v>108.18</v>
      </c>
      <c r="F49" s="9">
        <v>80.674999999999997</v>
      </c>
      <c r="G49" s="9">
        <v>167.69399999999999</v>
      </c>
      <c r="H49" s="22">
        <f>VLOOKUP(A49,[1]TDSheet!$A:$H,8,0)</f>
        <v>1</v>
      </c>
      <c r="I49" s="2">
        <f>VLOOKUP(A49,[1]TDSheet!$A:$I,9,0)</f>
        <v>50</v>
      </c>
      <c r="J49" s="2">
        <f>VLOOKUP(A49,[2]Мелитополь!$A:$B,2,0)</f>
        <v>80.8</v>
      </c>
      <c r="K49" s="2">
        <f t="shared" si="3"/>
        <v>-0.125</v>
      </c>
      <c r="L49" s="2">
        <f t="shared" si="4"/>
        <v>80.674999999999997</v>
      </c>
      <c r="P49" s="2">
        <f t="shared" si="5"/>
        <v>16.134999999999998</v>
      </c>
      <c r="Q49" s="23">
        <v>45</v>
      </c>
      <c r="R49" s="23"/>
      <c r="S49" s="23"/>
      <c r="T49" s="23"/>
      <c r="V49" s="2">
        <f t="shared" si="6"/>
        <v>13.182150604276419</v>
      </c>
      <c r="W49" s="2">
        <f t="shared" si="7"/>
        <v>10.393182522466688</v>
      </c>
      <c r="X49" s="2">
        <f>VLOOKUP(A49,[1]TDSheet!$A:$X,24,0)</f>
        <v>17.03</v>
      </c>
      <c r="Y49" s="2">
        <f>VLOOKUP(A49,[1]TDSheet!$A:$Y,25,0)</f>
        <v>21.626200000000001</v>
      </c>
      <c r="Z49" s="2">
        <f>VLOOKUP(A49,[1]TDSheet!$A:$P,16,0)</f>
        <v>20.396999999999998</v>
      </c>
      <c r="AB49" s="2">
        <f t="shared" si="8"/>
        <v>45</v>
      </c>
      <c r="AC49" s="2">
        <f t="shared" si="9"/>
        <v>0</v>
      </c>
    </row>
    <row r="50" spans="1:29" ht="11.1" customHeight="1" outlineLevel="3" x14ac:dyDescent="0.2">
      <c r="A50" s="8" t="s">
        <v>14</v>
      </c>
      <c r="B50" s="8" t="str">
        <f>VLOOKUP(A50,[1]TDSheet!$A:$B,2,0)</f>
        <v>кг</v>
      </c>
      <c r="C50" s="27" t="str">
        <f>VLOOKUP(A50,[1]TDSheet!$A:$C,3,0)</f>
        <v>Нояб</v>
      </c>
      <c r="D50" s="9">
        <v>42.728000000000002</v>
      </c>
      <c r="E50" s="9">
        <v>96.954999999999998</v>
      </c>
      <c r="F50" s="9">
        <v>16.667999999999999</v>
      </c>
      <c r="G50" s="9">
        <v>110.795</v>
      </c>
      <c r="H50" s="22">
        <f>VLOOKUP(A50,[1]TDSheet!$A:$H,8,0)</f>
        <v>1</v>
      </c>
      <c r="I50" s="2">
        <f>VLOOKUP(A50,[1]TDSheet!$A:$I,9,0)</f>
        <v>55</v>
      </c>
      <c r="J50" s="2">
        <f>VLOOKUP(A50,[2]Мелитополь!$A:$B,2,0)</f>
        <v>46.4</v>
      </c>
      <c r="K50" s="2">
        <f t="shared" si="3"/>
        <v>-29.731999999999999</v>
      </c>
      <c r="L50" s="2">
        <f t="shared" si="4"/>
        <v>16.667999999999999</v>
      </c>
      <c r="P50" s="2">
        <f t="shared" si="5"/>
        <v>3.3335999999999997</v>
      </c>
      <c r="Q50" s="23"/>
      <c r="R50" s="23"/>
      <c r="S50" s="23"/>
      <c r="T50" s="23"/>
      <c r="V50" s="2">
        <f t="shared" si="6"/>
        <v>33.235841132709389</v>
      </c>
      <c r="W50" s="2">
        <f t="shared" si="7"/>
        <v>33.235841132709389</v>
      </c>
      <c r="X50" s="2">
        <f>VLOOKUP(A50,[1]TDSheet!$A:$X,24,0)</f>
        <v>4.0663999999999998</v>
      </c>
      <c r="Y50" s="2">
        <f>VLOOKUP(A50,[1]TDSheet!$A:$Y,25,0)</f>
        <v>4.6335999999999995</v>
      </c>
      <c r="Z50" s="2">
        <f>VLOOKUP(A50,[1]TDSheet!$A:$P,16,0)</f>
        <v>12.16</v>
      </c>
      <c r="AB50" s="2">
        <f t="shared" si="8"/>
        <v>0</v>
      </c>
      <c r="AC50" s="2">
        <f t="shared" si="9"/>
        <v>0</v>
      </c>
    </row>
    <row r="51" spans="1:29" ht="11.1" customHeight="1" outlineLevel="3" x14ac:dyDescent="0.2">
      <c r="A51" s="8" t="s">
        <v>48</v>
      </c>
      <c r="B51" s="8" t="str">
        <f>VLOOKUP(A51,[1]TDSheet!$A:$B,2,0)</f>
        <v>кг</v>
      </c>
      <c r="C51" s="8"/>
      <c r="D51" s="9">
        <v>155.9</v>
      </c>
      <c r="E51" s="9"/>
      <c r="F51" s="9">
        <v>62.963000000000001</v>
      </c>
      <c r="G51" s="9">
        <v>78.001999999999995</v>
      </c>
      <c r="H51" s="22">
        <f>VLOOKUP(A51,[1]TDSheet!$A:$H,8,0)</f>
        <v>1</v>
      </c>
      <c r="I51" s="2">
        <f>VLOOKUP(A51,[1]TDSheet!$A:$I,9,0)</f>
        <v>50</v>
      </c>
      <c r="J51" s="2">
        <f>VLOOKUP(A51,[2]Мелитополь!$A:$B,2,0)</f>
        <v>59.3</v>
      </c>
      <c r="K51" s="2">
        <f t="shared" si="3"/>
        <v>3.6630000000000038</v>
      </c>
      <c r="L51" s="2">
        <f t="shared" si="4"/>
        <v>62.963000000000001</v>
      </c>
      <c r="P51" s="2">
        <f t="shared" si="5"/>
        <v>12.592600000000001</v>
      </c>
      <c r="Q51" s="23">
        <v>85</v>
      </c>
      <c r="R51" s="23"/>
      <c r="S51" s="23"/>
      <c r="T51" s="23"/>
      <c r="V51" s="2">
        <f t="shared" si="6"/>
        <v>12.944268856312437</v>
      </c>
      <c r="W51" s="2">
        <f t="shared" si="7"/>
        <v>6.1942728268983362</v>
      </c>
      <c r="X51" s="2">
        <f>VLOOKUP(A51,[1]TDSheet!$A:$X,24,0)</f>
        <v>18.2988</v>
      </c>
      <c r="Y51" s="2">
        <f>VLOOKUP(A51,[1]TDSheet!$A:$Y,25,0)</f>
        <v>11.103000000000002</v>
      </c>
      <c r="Z51" s="2">
        <f>VLOOKUP(A51,[1]TDSheet!$A:$P,16,0)</f>
        <v>7.5047999999999986</v>
      </c>
      <c r="AB51" s="2">
        <f t="shared" si="8"/>
        <v>85</v>
      </c>
      <c r="AC51" s="2">
        <f t="shared" si="9"/>
        <v>0</v>
      </c>
    </row>
    <row r="52" spans="1:29" ht="11.1" customHeight="1" outlineLevel="3" x14ac:dyDescent="0.2">
      <c r="A52" s="8" t="s">
        <v>49</v>
      </c>
      <c r="B52" s="8" t="str">
        <f>VLOOKUP(A52,[1]TDSheet!$A:$B,2,0)</f>
        <v>кг</v>
      </c>
      <c r="C52" s="8"/>
      <c r="D52" s="10">
        <v>181.554</v>
      </c>
      <c r="E52" s="9"/>
      <c r="F52" s="9">
        <v>129.22499999999999</v>
      </c>
      <c r="G52" s="9">
        <v>14.426</v>
      </c>
      <c r="H52" s="22">
        <f>VLOOKUP(A52,[1]TDSheet!$A:$H,8,0)</f>
        <v>1</v>
      </c>
      <c r="I52" s="2">
        <f>VLOOKUP(A52,[1]TDSheet!$A:$I,9,0)</f>
        <v>40</v>
      </c>
      <c r="J52" s="2">
        <f>VLOOKUP(A52,[2]Мелитополь!$A:$B,2,0)</f>
        <v>127.3</v>
      </c>
      <c r="K52" s="2">
        <f t="shared" si="3"/>
        <v>1.9249999999999972</v>
      </c>
      <c r="L52" s="2">
        <f t="shared" si="4"/>
        <v>132.143</v>
      </c>
      <c r="M52" s="2">
        <f>VLOOKUP(A52,[3]TDSheet!$A:$G,7,0)</f>
        <v>-2.9180000000000001</v>
      </c>
      <c r="P52" s="2">
        <f t="shared" si="5"/>
        <v>26.428599999999999</v>
      </c>
      <c r="Q52" s="23">
        <v>125</v>
      </c>
      <c r="R52" s="23">
        <v>100</v>
      </c>
      <c r="S52" s="23"/>
      <c r="T52" s="23"/>
      <c r="V52" s="2">
        <f t="shared" si="6"/>
        <v>9.0593523682677102</v>
      </c>
      <c r="W52" s="2">
        <f t="shared" si="7"/>
        <v>0.5458480585426394</v>
      </c>
      <c r="X52" s="2">
        <f>VLOOKUP(A52,[1]TDSheet!$A:$X,24,0)</f>
        <v>2.5240000000000009</v>
      </c>
      <c r="Y52" s="2">
        <f>VLOOKUP(A52,[1]TDSheet!$A:$Y,25,0)</f>
        <v>27.754399999999997</v>
      </c>
      <c r="Z52" s="2">
        <f>VLOOKUP(A52,[1]TDSheet!$A:$P,16,0)</f>
        <v>6.8024000000000004</v>
      </c>
      <c r="AB52" s="2">
        <f t="shared" si="8"/>
        <v>125</v>
      </c>
      <c r="AC52" s="2">
        <f t="shared" si="9"/>
        <v>100</v>
      </c>
    </row>
    <row r="53" spans="1:29" ht="21.95" customHeight="1" outlineLevel="3" x14ac:dyDescent="0.2">
      <c r="A53" s="8" t="s">
        <v>50</v>
      </c>
      <c r="B53" s="8" t="str">
        <f>VLOOKUP(A53,[1]TDSheet!$A:$B,2,0)</f>
        <v>кг</v>
      </c>
      <c r="C53" s="8"/>
      <c r="D53" s="10">
        <v>253.23500000000001</v>
      </c>
      <c r="E53" s="9">
        <v>64.480999999999995</v>
      </c>
      <c r="F53" s="9">
        <v>166.43100000000001</v>
      </c>
      <c r="G53" s="9">
        <v>114.05200000000001</v>
      </c>
      <c r="H53" s="22">
        <f>VLOOKUP(A53,[1]TDSheet!$A:$H,8,0)</f>
        <v>1</v>
      </c>
      <c r="I53" s="2">
        <f>VLOOKUP(A53,[1]TDSheet!$A:$I,9,0)</f>
        <v>40</v>
      </c>
      <c r="J53" s="2">
        <f>VLOOKUP(A53,[2]Мелитополь!$A:$B,2,0)</f>
        <v>174.6</v>
      </c>
      <c r="K53" s="2">
        <f t="shared" si="3"/>
        <v>-8.1689999999999827</v>
      </c>
      <c r="L53" s="2">
        <f t="shared" si="4"/>
        <v>167.89500000000001</v>
      </c>
      <c r="M53" s="2">
        <f>VLOOKUP(A53,[3]TDSheet!$A:$G,7,0)</f>
        <v>-1.464</v>
      </c>
      <c r="P53" s="2">
        <f t="shared" si="5"/>
        <v>33.579000000000001</v>
      </c>
      <c r="Q53" s="23">
        <v>155</v>
      </c>
      <c r="R53" s="23">
        <v>100</v>
      </c>
      <c r="S53" s="23"/>
      <c r="T53" s="23"/>
      <c r="V53" s="2">
        <f t="shared" si="6"/>
        <v>10.990559575925429</v>
      </c>
      <c r="W53" s="2">
        <f t="shared" si="7"/>
        <v>3.396527591649543</v>
      </c>
      <c r="X53" s="2">
        <f>VLOOKUP(A53,[1]TDSheet!$A:$X,24,0)</f>
        <v>11.302799999999991</v>
      </c>
      <c r="Y53" s="2">
        <f>VLOOKUP(A53,[1]TDSheet!$A:$Y,25,0)</f>
        <v>39.883800000000001</v>
      </c>
      <c r="Z53" s="2">
        <f>VLOOKUP(A53,[1]TDSheet!$A:$P,16,0)</f>
        <v>23.401800000000001</v>
      </c>
      <c r="AB53" s="2">
        <f t="shared" si="8"/>
        <v>155</v>
      </c>
      <c r="AC53" s="2">
        <f t="shared" si="9"/>
        <v>100</v>
      </c>
    </row>
    <row r="54" spans="1:29" ht="11.1" customHeight="1" outlineLevel="3" x14ac:dyDescent="0.2">
      <c r="A54" s="8" t="s">
        <v>51</v>
      </c>
      <c r="B54" s="8" t="str">
        <f>VLOOKUP(A54,[1]TDSheet!$A:$B,2,0)</f>
        <v>кг</v>
      </c>
      <c r="C54" s="8"/>
      <c r="D54" s="9">
        <v>1.39</v>
      </c>
      <c r="E54" s="9">
        <v>1691.8389999999999</v>
      </c>
      <c r="F54" s="9"/>
      <c r="G54" s="9">
        <v>387.23599999999999</v>
      </c>
      <c r="H54" s="22">
        <f>VLOOKUP(A54,[1]TDSheet!$A:$H,8,0)</f>
        <v>1</v>
      </c>
      <c r="I54" s="2">
        <f>VLOOKUP(A54,[1]TDSheet!$A:$I,9,0)</f>
        <v>40</v>
      </c>
      <c r="J54" s="2">
        <f>VLOOKUP(A54,[2]Мелитополь!$A:$B,2,0)</f>
        <v>17.3</v>
      </c>
      <c r="K54" s="2">
        <f t="shared" si="3"/>
        <v>-17.3</v>
      </c>
      <c r="L54" s="2">
        <f t="shared" si="4"/>
        <v>0</v>
      </c>
      <c r="P54" s="2">
        <f t="shared" si="5"/>
        <v>0</v>
      </c>
      <c r="Q54" s="23"/>
      <c r="R54" s="23"/>
      <c r="S54" s="23"/>
      <c r="T54" s="23"/>
      <c r="V54" s="2" t="e">
        <f t="shared" si="6"/>
        <v>#DIV/0!</v>
      </c>
      <c r="W54" s="2" t="e">
        <f t="shared" si="7"/>
        <v>#DIV/0!</v>
      </c>
      <c r="X54" s="2">
        <f>VLOOKUP(A54,[1]TDSheet!$A:$X,24,0)</f>
        <v>38.569200000000002</v>
      </c>
      <c r="Y54" s="2">
        <f>VLOOKUP(A54,[1]TDSheet!$A:$Y,25,0)</f>
        <v>0</v>
      </c>
      <c r="Z54" s="2">
        <f>VLOOKUP(A54,[1]TDSheet!$A:$P,16,0)</f>
        <v>55.818199999999976</v>
      </c>
      <c r="AB54" s="2">
        <f t="shared" si="8"/>
        <v>0</v>
      </c>
      <c r="AC54" s="2">
        <f t="shared" si="9"/>
        <v>0</v>
      </c>
    </row>
    <row r="55" spans="1:29" ht="21.95" customHeight="1" outlineLevel="3" x14ac:dyDescent="0.2">
      <c r="A55" s="8" t="s">
        <v>71</v>
      </c>
      <c r="B55" s="8" t="str">
        <f>VLOOKUP(A55,[1]TDSheet!$A:$B,2,0)</f>
        <v>шт</v>
      </c>
      <c r="C55" s="27" t="str">
        <f>VLOOKUP(A55,[1]TDSheet!$A:$C,3,0)</f>
        <v>Нояб</v>
      </c>
      <c r="D55" s="9">
        <v>549</v>
      </c>
      <c r="E55" s="9">
        <v>901</v>
      </c>
      <c r="F55" s="9">
        <v>445</v>
      </c>
      <c r="G55" s="9">
        <v>900</v>
      </c>
      <c r="H55" s="22">
        <f>VLOOKUP(A55,[1]TDSheet!$A:$H,8,0)</f>
        <v>0.4</v>
      </c>
      <c r="I55" s="2">
        <f>VLOOKUP(A55,[1]TDSheet!$A:$I,9,0)</f>
        <v>45</v>
      </c>
      <c r="J55" s="2">
        <f>VLOOKUP(A55,[2]Мелитополь!$A:$B,2,0)</f>
        <v>566</v>
      </c>
      <c r="K55" s="2">
        <f t="shared" si="3"/>
        <v>-121</v>
      </c>
      <c r="L55" s="2">
        <f t="shared" si="4"/>
        <v>445</v>
      </c>
      <c r="P55" s="2">
        <f t="shared" si="5"/>
        <v>89</v>
      </c>
      <c r="Q55" s="23">
        <v>160</v>
      </c>
      <c r="R55" s="23">
        <v>100</v>
      </c>
      <c r="S55" s="23"/>
      <c r="T55" s="23"/>
      <c r="V55" s="2">
        <f t="shared" si="6"/>
        <v>13.033707865168539</v>
      </c>
      <c r="W55" s="2">
        <f t="shared" si="7"/>
        <v>10.112359550561798</v>
      </c>
      <c r="X55" s="2">
        <f>VLOOKUP(A55,[1]TDSheet!$A:$X,24,0)</f>
        <v>99.8</v>
      </c>
      <c r="Y55" s="2">
        <f>VLOOKUP(A55,[1]TDSheet!$A:$Y,25,0)</f>
        <v>88.2</v>
      </c>
      <c r="Z55" s="2">
        <f>VLOOKUP(A55,[1]TDSheet!$A:$P,16,0)</f>
        <v>123</v>
      </c>
      <c r="AB55" s="2">
        <f t="shared" si="8"/>
        <v>64</v>
      </c>
      <c r="AC55" s="2">
        <f t="shared" si="9"/>
        <v>40</v>
      </c>
    </row>
    <row r="56" spans="1:29" ht="21.95" customHeight="1" outlineLevel="3" x14ac:dyDescent="0.2">
      <c r="A56" s="8" t="s">
        <v>52</v>
      </c>
      <c r="B56" s="8" t="str">
        <f>VLOOKUP(A56,[1]TDSheet!$A:$B,2,0)</f>
        <v>кг</v>
      </c>
      <c r="C56" s="8"/>
      <c r="D56" s="9">
        <v>79.067999999999998</v>
      </c>
      <c r="E56" s="9">
        <v>1.7450000000000001</v>
      </c>
      <c r="F56" s="9">
        <v>36.466999999999999</v>
      </c>
      <c r="G56" s="9">
        <v>14.218</v>
      </c>
      <c r="H56" s="22">
        <f>VLOOKUP(A56,[1]TDSheet!$A:$H,8,0)</f>
        <v>1</v>
      </c>
      <c r="I56" s="2">
        <f>VLOOKUP(A56,[1]TDSheet!$A:$I,9,0)</f>
        <v>40</v>
      </c>
      <c r="J56" s="2">
        <f>VLOOKUP(A56,[2]Мелитополь!$A:$B,2,0)</f>
        <v>50</v>
      </c>
      <c r="K56" s="2">
        <f t="shared" si="3"/>
        <v>-13.533000000000001</v>
      </c>
      <c r="L56" s="2">
        <f t="shared" si="4"/>
        <v>36.466999999999999</v>
      </c>
      <c r="P56" s="2">
        <f t="shared" si="5"/>
        <v>7.2934000000000001</v>
      </c>
      <c r="Q56" s="23">
        <v>60</v>
      </c>
      <c r="R56" s="23"/>
      <c r="S56" s="23"/>
      <c r="T56" s="23"/>
      <c r="V56" s="2">
        <f t="shared" si="6"/>
        <v>10.17604957907149</v>
      </c>
      <c r="W56" s="2">
        <f t="shared" si="7"/>
        <v>1.9494337346093729</v>
      </c>
      <c r="X56" s="2">
        <f>VLOOKUP(A56,[1]TDSheet!$A:$X,24,0)</f>
        <v>17.823600000000003</v>
      </c>
      <c r="Y56" s="2">
        <f>VLOOKUP(A56,[1]TDSheet!$A:$Y,25,0)</f>
        <v>13.893000000000001</v>
      </c>
      <c r="Z56" s="2">
        <f>VLOOKUP(A56,[1]TDSheet!$A:$P,16,0)</f>
        <v>25.102399999999999</v>
      </c>
      <c r="AB56" s="2">
        <f t="shared" si="8"/>
        <v>60</v>
      </c>
      <c r="AC56" s="2">
        <f t="shared" si="9"/>
        <v>0</v>
      </c>
    </row>
    <row r="57" spans="1:29" ht="11.1" customHeight="1" outlineLevel="3" x14ac:dyDescent="0.2">
      <c r="A57" s="8" t="s">
        <v>53</v>
      </c>
      <c r="B57" s="8" t="str">
        <f>VLOOKUP(A57,[1]TDSheet!$A:$B,2,0)</f>
        <v>кг</v>
      </c>
      <c r="C57" s="8"/>
      <c r="D57" s="9">
        <v>576.60500000000002</v>
      </c>
      <c r="E57" s="9">
        <v>424.00799999999998</v>
      </c>
      <c r="F57" s="9">
        <v>393.80900000000003</v>
      </c>
      <c r="G57" s="9">
        <v>486.154</v>
      </c>
      <c r="H57" s="22">
        <f>VLOOKUP(A57,[1]TDSheet!$A:$H,8,0)</f>
        <v>1</v>
      </c>
      <c r="I57" s="2">
        <f>VLOOKUP(A57,[1]TDSheet!$A:$I,9,0)</f>
        <v>40</v>
      </c>
      <c r="J57" s="2">
        <f>VLOOKUP(A57,[2]Мелитополь!$A:$B,2,0)</f>
        <v>369.2</v>
      </c>
      <c r="K57" s="2">
        <f t="shared" si="3"/>
        <v>24.609000000000037</v>
      </c>
      <c r="L57" s="2">
        <f t="shared" si="4"/>
        <v>393.80900000000003</v>
      </c>
      <c r="P57" s="2">
        <f t="shared" si="5"/>
        <v>78.761800000000008</v>
      </c>
      <c r="Q57" s="23">
        <v>290</v>
      </c>
      <c r="R57" s="23">
        <v>250</v>
      </c>
      <c r="S57" s="23"/>
      <c r="T57" s="23"/>
      <c r="V57" s="2">
        <f t="shared" si="6"/>
        <v>13.028574765939833</v>
      </c>
      <c r="W57" s="2">
        <f t="shared" si="7"/>
        <v>6.1724592378538832</v>
      </c>
      <c r="X57" s="2">
        <f>VLOOKUP(A57,[1]TDSheet!$A:$X,24,0)</f>
        <v>65.549000000000007</v>
      </c>
      <c r="Y57" s="2">
        <f>VLOOKUP(A57,[1]TDSheet!$A:$Y,25,0)</f>
        <v>72.98299999999999</v>
      </c>
      <c r="Z57" s="2">
        <f>VLOOKUP(A57,[1]TDSheet!$A:$P,16,0)</f>
        <v>73.593999999999994</v>
      </c>
      <c r="AB57" s="2">
        <f t="shared" si="8"/>
        <v>290</v>
      </c>
      <c r="AC57" s="2">
        <f t="shared" si="9"/>
        <v>250</v>
      </c>
    </row>
    <row r="58" spans="1:29" ht="11.1" customHeight="1" outlineLevel="3" x14ac:dyDescent="0.2">
      <c r="A58" s="8" t="s">
        <v>72</v>
      </c>
      <c r="B58" s="8" t="str">
        <f>VLOOKUP(A58,[1]TDSheet!$A:$B,2,0)</f>
        <v>шт</v>
      </c>
      <c r="C58" s="8"/>
      <c r="D58" s="9">
        <v>151</v>
      </c>
      <c r="E58" s="9">
        <v>198</v>
      </c>
      <c r="F58" s="9">
        <v>123</v>
      </c>
      <c r="G58" s="9">
        <v>202</v>
      </c>
      <c r="H58" s="22">
        <f>VLOOKUP(A58,[1]TDSheet!$A:$H,8,0)</f>
        <v>0.35</v>
      </c>
      <c r="I58" s="2">
        <f>VLOOKUP(A58,[1]TDSheet!$A:$I,9,0)</f>
        <v>45</v>
      </c>
      <c r="J58" s="2">
        <f>VLOOKUP(A58,[2]Мелитополь!$A:$B,2,0)</f>
        <v>157</v>
      </c>
      <c r="K58" s="2">
        <f t="shared" si="3"/>
        <v>-34</v>
      </c>
      <c r="L58" s="2">
        <f t="shared" si="4"/>
        <v>123</v>
      </c>
      <c r="P58" s="2">
        <f t="shared" si="5"/>
        <v>24.6</v>
      </c>
      <c r="Q58" s="23">
        <v>120</v>
      </c>
      <c r="R58" s="23"/>
      <c r="S58" s="23"/>
      <c r="T58" s="23"/>
      <c r="V58" s="2">
        <f t="shared" si="6"/>
        <v>13.089430894308942</v>
      </c>
      <c r="W58" s="2">
        <f t="shared" si="7"/>
        <v>8.2113821138211378</v>
      </c>
      <c r="X58" s="2">
        <f>VLOOKUP(A58,[1]TDSheet!$A:$X,24,0)</f>
        <v>34</v>
      </c>
      <c r="Y58" s="2">
        <f>VLOOKUP(A58,[1]TDSheet!$A:$Y,25,0)</f>
        <v>6</v>
      </c>
      <c r="Z58" s="2">
        <f>VLOOKUP(A58,[1]TDSheet!$A:$P,16,0)</f>
        <v>27.2</v>
      </c>
      <c r="AB58" s="2">
        <f t="shared" si="8"/>
        <v>42</v>
      </c>
      <c r="AC58" s="2">
        <f t="shared" si="9"/>
        <v>0</v>
      </c>
    </row>
    <row r="59" spans="1:29" ht="11.1" customHeight="1" outlineLevel="3" x14ac:dyDescent="0.2">
      <c r="A59" s="8" t="s">
        <v>73</v>
      </c>
      <c r="B59" s="8" t="str">
        <f>VLOOKUP(A59,[1]TDSheet!$A:$B,2,0)</f>
        <v>шт</v>
      </c>
      <c r="C59" s="27" t="str">
        <f>VLOOKUP(A59,[1]TDSheet!$A:$C,3,0)</f>
        <v>Нояб</v>
      </c>
      <c r="D59" s="9">
        <v>504</v>
      </c>
      <c r="E59" s="9">
        <v>2</v>
      </c>
      <c r="F59" s="9">
        <v>477</v>
      </c>
      <c r="G59" s="9"/>
      <c r="H59" s="22">
        <f>VLOOKUP(A59,[1]TDSheet!$A:$H,8,0)</f>
        <v>0.4</v>
      </c>
      <c r="I59" s="2">
        <f>VLOOKUP(A59,[1]TDSheet!$A:$I,9,0)</f>
        <v>40</v>
      </c>
      <c r="J59" s="2">
        <f>VLOOKUP(A59,[2]Мелитополь!$A:$B,2,0)</f>
        <v>509</v>
      </c>
      <c r="K59" s="2">
        <f t="shared" si="3"/>
        <v>-32</v>
      </c>
      <c r="L59" s="2">
        <f t="shared" si="4"/>
        <v>477</v>
      </c>
      <c r="P59" s="2">
        <f t="shared" si="5"/>
        <v>95.4</v>
      </c>
      <c r="Q59" s="23">
        <v>470</v>
      </c>
      <c r="R59" s="23">
        <v>300</v>
      </c>
      <c r="S59" s="23"/>
      <c r="T59" s="23"/>
      <c r="V59" s="2">
        <f t="shared" si="6"/>
        <v>8.0712788259958064</v>
      </c>
      <c r="W59" s="2">
        <f t="shared" si="7"/>
        <v>0</v>
      </c>
      <c r="X59" s="2">
        <f>VLOOKUP(A59,[1]TDSheet!$A:$X,24,0)</f>
        <v>10.8</v>
      </c>
      <c r="Y59" s="2">
        <f>VLOOKUP(A59,[1]TDSheet!$A:$Y,25,0)</f>
        <v>82.4</v>
      </c>
      <c r="Z59" s="2">
        <f>VLOOKUP(A59,[1]TDSheet!$A:$P,16,0)</f>
        <v>7.2</v>
      </c>
      <c r="AB59" s="2">
        <f t="shared" si="8"/>
        <v>188</v>
      </c>
      <c r="AC59" s="2">
        <f t="shared" si="9"/>
        <v>120</v>
      </c>
    </row>
    <row r="60" spans="1:29" ht="11.1" customHeight="1" outlineLevel="3" x14ac:dyDescent="0.2">
      <c r="A60" s="8" t="s">
        <v>15</v>
      </c>
      <c r="B60" s="8" t="str">
        <f>VLOOKUP(A60,[1]TDSheet!$A:$B,2,0)</f>
        <v>кг</v>
      </c>
      <c r="C60" s="8"/>
      <c r="D60" s="10">
        <v>23.923999999999999</v>
      </c>
      <c r="E60" s="9">
        <v>48.555</v>
      </c>
      <c r="F60" s="9">
        <v>20.071999999999999</v>
      </c>
      <c r="G60" s="9">
        <v>47.662999999999997</v>
      </c>
      <c r="H60" s="22">
        <f>VLOOKUP(A60,[1]TDSheet!$A:$H,8,0)</f>
        <v>1</v>
      </c>
      <c r="I60" s="2">
        <f>VLOOKUP(A60,[1]TDSheet!$A:$I,9,0)</f>
        <v>30</v>
      </c>
      <c r="J60" s="2">
        <f>VLOOKUP(A60,[2]Мелитополь!$A:$B,2,0)</f>
        <v>38.6</v>
      </c>
      <c r="K60" s="2">
        <f t="shared" si="3"/>
        <v>-18.528000000000002</v>
      </c>
      <c r="L60" s="2">
        <f t="shared" si="4"/>
        <v>20.071999999999999</v>
      </c>
      <c r="P60" s="2">
        <f t="shared" si="5"/>
        <v>4.0144000000000002</v>
      </c>
      <c r="Q60" s="23">
        <v>5</v>
      </c>
      <c r="R60" s="23"/>
      <c r="S60" s="23"/>
      <c r="T60" s="23"/>
      <c r="V60" s="2">
        <f t="shared" si="6"/>
        <v>13.118523316062175</v>
      </c>
      <c r="W60" s="2">
        <f t="shared" si="7"/>
        <v>11.873007174172976</v>
      </c>
      <c r="X60" s="2">
        <f>VLOOKUP(A60,[1]TDSheet!$A:$X,24,0)</f>
        <v>1.5848</v>
      </c>
      <c r="Y60" s="2">
        <f>VLOOKUP(A60,[1]TDSheet!$A:$Y,25,0)</f>
        <v>3.1425999999999998</v>
      </c>
      <c r="Z60" s="2">
        <f>VLOOKUP(A60,[1]TDSheet!$A:$P,16,0)</f>
        <v>5.6604000000000001</v>
      </c>
      <c r="AB60" s="2">
        <f t="shared" si="8"/>
        <v>5</v>
      </c>
      <c r="AC60" s="2">
        <f t="shared" si="9"/>
        <v>0</v>
      </c>
    </row>
    <row r="61" spans="1:29" ht="11.1" customHeight="1" outlineLevel="3" x14ac:dyDescent="0.2">
      <c r="A61" s="8" t="s">
        <v>54</v>
      </c>
      <c r="B61" s="8" t="str">
        <f>VLOOKUP(A61,[1]TDSheet!$A:$B,2,0)</f>
        <v>кг</v>
      </c>
      <c r="C61" s="8"/>
      <c r="D61" s="9"/>
      <c r="E61" s="9">
        <v>177.86500000000001</v>
      </c>
      <c r="F61" s="9"/>
      <c r="G61" s="9">
        <v>177.86500000000001</v>
      </c>
      <c r="H61" s="22">
        <f>VLOOKUP(A61,[1]TDSheet!$A:$H,8,0)</f>
        <v>0</v>
      </c>
      <c r="I61" s="2">
        <f>VLOOKUP(A61,[1]TDSheet!$A:$I,9,0)</f>
        <v>45</v>
      </c>
      <c r="K61" s="2">
        <f t="shared" si="3"/>
        <v>0</v>
      </c>
      <c r="L61" s="2">
        <f t="shared" si="4"/>
        <v>0</v>
      </c>
      <c r="P61" s="2">
        <f t="shared" si="5"/>
        <v>0</v>
      </c>
      <c r="Q61" s="23"/>
      <c r="R61" s="23"/>
      <c r="S61" s="23"/>
      <c r="T61" s="23"/>
      <c r="V61" s="2" t="e">
        <f t="shared" si="6"/>
        <v>#DIV/0!</v>
      </c>
      <c r="W61" s="2" t="e">
        <f t="shared" si="7"/>
        <v>#DIV/0!</v>
      </c>
      <c r="X61" s="2">
        <f>VLOOKUP(A61,[1]TDSheet!$A:$X,24,0)</f>
        <v>0</v>
      </c>
      <c r="Y61" s="2">
        <f>VLOOKUP(A61,[1]TDSheet!$A:$Y,25,0)</f>
        <v>0</v>
      </c>
      <c r="Z61" s="2">
        <f>VLOOKUP(A61,[1]TDSheet!$A:$P,16,0)</f>
        <v>0</v>
      </c>
      <c r="AB61" s="2">
        <f t="shared" si="8"/>
        <v>0</v>
      </c>
      <c r="AC61" s="2">
        <f t="shared" si="9"/>
        <v>0</v>
      </c>
    </row>
    <row r="62" spans="1:29" ht="11.1" customHeight="1" outlineLevel="3" x14ac:dyDescent="0.2">
      <c r="A62" s="8" t="s">
        <v>16</v>
      </c>
      <c r="B62" s="8" t="str">
        <f>VLOOKUP(A62,[1]TDSheet!$A:$B,2,0)</f>
        <v>кг</v>
      </c>
      <c r="C62" s="27" t="str">
        <f>VLOOKUP(A62,[1]TDSheet!$A:$C,3,0)</f>
        <v>Нояб</v>
      </c>
      <c r="D62" s="9">
        <v>193.34399999999999</v>
      </c>
      <c r="E62" s="9">
        <v>31.92</v>
      </c>
      <c r="F62" s="9">
        <v>37.591999999999999</v>
      </c>
      <c r="G62" s="9">
        <v>159.80799999999999</v>
      </c>
      <c r="H62" s="22">
        <f>VLOOKUP(A62,[1]TDSheet!$A:$H,8,0)</f>
        <v>1</v>
      </c>
      <c r="I62" s="2">
        <f>VLOOKUP(A62,[1]TDSheet!$A:$I,9,0)</f>
        <v>50</v>
      </c>
      <c r="J62" s="2">
        <f>VLOOKUP(A62,[2]Мелитополь!$A:$B,2,0)</f>
        <v>45.35</v>
      </c>
      <c r="K62" s="2">
        <f t="shared" si="3"/>
        <v>-7.7580000000000027</v>
      </c>
      <c r="L62" s="2">
        <f t="shared" si="4"/>
        <v>37.591999999999999</v>
      </c>
      <c r="P62" s="2">
        <f t="shared" si="5"/>
        <v>7.5183999999999997</v>
      </c>
      <c r="Q62" s="23"/>
      <c r="R62" s="23"/>
      <c r="S62" s="23"/>
      <c r="T62" s="23"/>
      <c r="V62" s="2">
        <f t="shared" si="6"/>
        <v>21.255586294956373</v>
      </c>
      <c r="W62" s="2">
        <f t="shared" si="7"/>
        <v>21.255586294956373</v>
      </c>
      <c r="X62" s="2">
        <f>VLOOKUP(A62,[1]TDSheet!$A:$X,24,0)</f>
        <v>12.1974</v>
      </c>
      <c r="Y62" s="2">
        <f>VLOOKUP(A62,[1]TDSheet!$A:$Y,25,0)</f>
        <v>0</v>
      </c>
      <c r="Z62" s="2">
        <f>VLOOKUP(A62,[1]TDSheet!$A:$P,16,0)</f>
        <v>15.920400000000001</v>
      </c>
      <c r="AB62" s="2">
        <f t="shared" si="8"/>
        <v>0</v>
      </c>
      <c r="AC62" s="2">
        <f t="shared" si="9"/>
        <v>0</v>
      </c>
    </row>
    <row r="63" spans="1:29" ht="21.95" customHeight="1" outlineLevel="3" x14ac:dyDescent="0.2">
      <c r="A63" s="8" t="s">
        <v>17</v>
      </c>
      <c r="B63" s="8" t="str">
        <f>VLOOKUP(A63,[1]TDSheet!$A:$B,2,0)</f>
        <v>кг</v>
      </c>
      <c r="C63" s="27" t="str">
        <f>VLOOKUP(A63,[1]TDSheet!$A:$C,3,0)</f>
        <v>Нояб</v>
      </c>
      <c r="D63" s="9">
        <v>73.073999999999998</v>
      </c>
      <c r="E63" s="9"/>
      <c r="F63" s="9">
        <v>26.974</v>
      </c>
      <c r="G63" s="9">
        <v>41.061999999999998</v>
      </c>
      <c r="H63" s="22">
        <f>VLOOKUP(A63,[1]TDSheet!$A:$H,8,0)</f>
        <v>1</v>
      </c>
      <c r="I63" s="2">
        <f>VLOOKUP(A63,[1]TDSheet!$A:$I,9,0)</f>
        <v>50</v>
      </c>
      <c r="J63" s="2">
        <f>VLOOKUP(A63,[2]Мелитополь!$A:$B,2,0)</f>
        <v>35.799999999999997</v>
      </c>
      <c r="K63" s="2">
        <f t="shared" si="3"/>
        <v>-8.825999999999997</v>
      </c>
      <c r="L63" s="2">
        <f t="shared" si="4"/>
        <v>26.974</v>
      </c>
      <c r="P63" s="2">
        <f t="shared" si="5"/>
        <v>5.3948</v>
      </c>
      <c r="Q63" s="23">
        <v>30</v>
      </c>
      <c r="R63" s="23"/>
      <c r="S63" s="23"/>
      <c r="T63" s="23"/>
      <c r="V63" s="2">
        <f t="shared" si="6"/>
        <v>13.172314080225402</v>
      </c>
      <c r="W63" s="2">
        <f t="shared" si="7"/>
        <v>7.6114035738118186</v>
      </c>
      <c r="X63" s="2">
        <f>VLOOKUP(A63,[1]TDSheet!$A:$X,24,0)</f>
        <v>3.8200000000000003</v>
      </c>
      <c r="Y63" s="2">
        <f>VLOOKUP(A63,[1]TDSheet!$A:$Y,25,0)</f>
        <v>9.8369999999999997</v>
      </c>
      <c r="Z63" s="2">
        <f>VLOOKUP(A63,[1]TDSheet!$A:$P,16,0)</f>
        <v>6.0110000000000001</v>
      </c>
      <c r="AB63" s="2">
        <f t="shared" si="8"/>
        <v>30</v>
      </c>
      <c r="AC63" s="2">
        <f t="shared" si="9"/>
        <v>0</v>
      </c>
    </row>
    <row r="64" spans="1:29" ht="21.95" customHeight="1" outlineLevel="3" x14ac:dyDescent="0.2">
      <c r="A64" s="8" t="s">
        <v>74</v>
      </c>
      <c r="B64" s="8" t="str">
        <f>VLOOKUP(A64,[1]TDSheet!$A:$B,2,0)</f>
        <v>шт</v>
      </c>
      <c r="C64" s="27" t="str">
        <f>VLOOKUP(A64,[1]TDSheet!$A:$C,3,0)</f>
        <v>Нояб</v>
      </c>
      <c r="D64" s="9">
        <v>354</v>
      </c>
      <c r="E64" s="9"/>
      <c r="F64" s="9">
        <v>321</v>
      </c>
      <c r="G64" s="9"/>
      <c r="H64" s="22">
        <f>VLOOKUP(A64,[1]TDSheet!$A:$H,8,0)</f>
        <v>0.4</v>
      </c>
      <c r="I64" s="2">
        <f>VLOOKUP(A64,[1]TDSheet!$A:$I,9,0)</f>
        <v>40</v>
      </c>
      <c r="J64" s="2">
        <f>VLOOKUP(A64,[2]Мелитополь!$A:$B,2,0)</f>
        <v>418</v>
      </c>
      <c r="K64" s="2">
        <f t="shared" si="3"/>
        <v>-97</v>
      </c>
      <c r="L64" s="2">
        <f t="shared" si="4"/>
        <v>321</v>
      </c>
      <c r="P64" s="2">
        <f t="shared" si="5"/>
        <v>64.2</v>
      </c>
      <c r="Q64" s="23">
        <v>315</v>
      </c>
      <c r="R64" s="23">
        <v>200</v>
      </c>
      <c r="S64" s="23"/>
      <c r="T64" s="23"/>
      <c r="V64" s="2">
        <f t="shared" si="6"/>
        <v>8.0218068535825537</v>
      </c>
      <c r="W64" s="2">
        <f t="shared" si="7"/>
        <v>0</v>
      </c>
      <c r="X64" s="2">
        <f>VLOOKUP(A64,[1]TDSheet!$A:$X,24,0)</f>
        <v>8.8000000000000007</v>
      </c>
      <c r="Y64" s="2">
        <f>VLOOKUP(A64,[1]TDSheet!$A:$Y,25,0)</f>
        <v>56</v>
      </c>
      <c r="Z64" s="2">
        <f>VLOOKUP(A64,[1]TDSheet!$A:$P,16,0)</f>
        <v>6.6</v>
      </c>
      <c r="AB64" s="2">
        <f t="shared" si="8"/>
        <v>126</v>
      </c>
      <c r="AC64" s="2">
        <f t="shared" si="9"/>
        <v>80</v>
      </c>
    </row>
    <row r="65" spans="1:29" ht="11.1" customHeight="1" outlineLevel="3" x14ac:dyDescent="0.2">
      <c r="A65" s="8" t="s">
        <v>75</v>
      </c>
      <c r="B65" s="8" t="str">
        <f>VLOOKUP(A65,[1]TDSheet!$A:$B,2,0)</f>
        <v>шт</v>
      </c>
      <c r="C65" s="27" t="str">
        <f>VLOOKUP(A65,[1]TDSheet!$A:$C,3,0)</f>
        <v>Нояб</v>
      </c>
      <c r="D65" s="9">
        <v>4</v>
      </c>
      <c r="E65" s="9">
        <v>60</v>
      </c>
      <c r="F65" s="9">
        <v>2</v>
      </c>
      <c r="G65" s="9">
        <v>60</v>
      </c>
      <c r="H65" s="22">
        <f>VLOOKUP(A65,[1]TDSheet!$A:$H,8,0)</f>
        <v>0.4</v>
      </c>
      <c r="I65" s="2">
        <f>VLOOKUP(A65,[1]TDSheet!$A:$I,9,0)</f>
        <v>40</v>
      </c>
      <c r="J65" s="2">
        <f>VLOOKUP(A65,[2]Мелитополь!$A:$B,2,0)</f>
        <v>27</v>
      </c>
      <c r="K65" s="2">
        <f t="shared" si="3"/>
        <v>-25</v>
      </c>
      <c r="L65" s="2">
        <f t="shared" si="4"/>
        <v>2</v>
      </c>
      <c r="P65" s="2">
        <f t="shared" si="5"/>
        <v>0.4</v>
      </c>
      <c r="Q65" s="23"/>
      <c r="R65" s="23"/>
      <c r="S65" s="23"/>
      <c r="T65" s="23"/>
      <c r="V65" s="2">
        <f t="shared" si="6"/>
        <v>150</v>
      </c>
      <c r="W65" s="2">
        <f t="shared" si="7"/>
        <v>150</v>
      </c>
      <c r="X65" s="2">
        <f>VLOOKUP(A65,[1]TDSheet!$A:$X,24,0)</f>
        <v>3.2</v>
      </c>
      <c r="Y65" s="2">
        <f>VLOOKUP(A65,[1]TDSheet!$A:$Y,25,0)</f>
        <v>3.4</v>
      </c>
      <c r="Z65" s="2">
        <f>VLOOKUP(A65,[1]TDSheet!$A:$P,16,0)</f>
        <v>8.4</v>
      </c>
      <c r="AB65" s="2">
        <f t="shared" si="8"/>
        <v>0</v>
      </c>
      <c r="AC65" s="2">
        <f t="shared" si="9"/>
        <v>0</v>
      </c>
    </row>
    <row r="66" spans="1:29" ht="11.1" customHeight="1" outlineLevel="3" x14ac:dyDescent="0.2">
      <c r="A66" s="8" t="s">
        <v>55</v>
      </c>
      <c r="B66" s="26" t="s">
        <v>98</v>
      </c>
      <c r="C66" s="8"/>
      <c r="D66" s="10"/>
      <c r="E66" s="9">
        <v>1.335</v>
      </c>
      <c r="F66" s="9">
        <v>-1.335</v>
      </c>
      <c r="G66" s="9"/>
      <c r="H66" s="22">
        <v>0</v>
      </c>
      <c r="I66" s="2" t="e">
        <f>VLOOKUP(A66,[1]TDSheet!$A:$I,9,0)</f>
        <v>#N/A</v>
      </c>
      <c r="K66" s="2">
        <f t="shared" si="3"/>
        <v>-1.335</v>
      </c>
      <c r="L66" s="2">
        <f t="shared" si="4"/>
        <v>-1.335</v>
      </c>
      <c r="P66" s="2">
        <f t="shared" si="5"/>
        <v>-0.26700000000000002</v>
      </c>
      <c r="Q66" s="23"/>
      <c r="R66" s="23"/>
      <c r="S66" s="23"/>
      <c r="T66" s="23"/>
      <c r="V66" s="2">
        <f t="shared" si="6"/>
        <v>0</v>
      </c>
      <c r="W66" s="2">
        <f t="shared" si="7"/>
        <v>0</v>
      </c>
      <c r="X66" s="2">
        <v>0</v>
      </c>
      <c r="Y66" s="2">
        <v>0</v>
      </c>
      <c r="Z66" s="2">
        <v>0</v>
      </c>
      <c r="AB66" s="2">
        <f t="shared" si="8"/>
        <v>0</v>
      </c>
      <c r="AC66" s="2">
        <f t="shared" si="9"/>
        <v>0</v>
      </c>
    </row>
    <row r="67" spans="1:29" ht="11.1" customHeight="1" outlineLevel="3" x14ac:dyDescent="0.2">
      <c r="A67" s="8" t="s">
        <v>56</v>
      </c>
      <c r="B67" s="8" t="str">
        <f>VLOOKUP(A67,[1]TDSheet!$A:$B,2,0)</f>
        <v>кг</v>
      </c>
      <c r="C67" s="8"/>
      <c r="D67" s="9">
        <v>122.47199999999999</v>
      </c>
      <c r="E67" s="9">
        <v>2.1000000000000001E-2</v>
      </c>
      <c r="F67" s="9">
        <v>45.100999999999999</v>
      </c>
      <c r="G67" s="9">
        <v>65.570999999999998</v>
      </c>
      <c r="H67" s="22">
        <f>VLOOKUP(A67,[1]TDSheet!$A:$H,8,0)</f>
        <v>1</v>
      </c>
      <c r="I67" s="2">
        <f>VLOOKUP(A67,[1]TDSheet!$A:$I,9,0)</f>
        <v>40</v>
      </c>
      <c r="J67" s="2">
        <f>VLOOKUP(A67,[2]Мелитополь!$A:$B,2,0)</f>
        <v>44</v>
      </c>
      <c r="K67" s="2">
        <f t="shared" si="3"/>
        <v>1.1009999999999991</v>
      </c>
      <c r="L67" s="2">
        <f t="shared" si="4"/>
        <v>45.100999999999999</v>
      </c>
      <c r="P67" s="2">
        <f t="shared" si="5"/>
        <v>9.0201999999999991</v>
      </c>
      <c r="Q67" s="23">
        <v>55</v>
      </c>
      <c r="R67" s="23"/>
      <c r="S67" s="23"/>
      <c r="T67" s="23"/>
      <c r="V67" s="2">
        <f t="shared" si="6"/>
        <v>13.366776789871622</v>
      </c>
      <c r="W67" s="2">
        <f t="shared" si="7"/>
        <v>7.2693510121726792</v>
      </c>
      <c r="X67" s="2">
        <f>VLOOKUP(A67,[1]TDSheet!$A:$X,24,0)</f>
        <v>10.326600000000001</v>
      </c>
      <c r="Y67" s="2">
        <f>VLOOKUP(A67,[1]TDSheet!$A:$Y,25,0)</f>
        <v>16.5336</v>
      </c>
      <c r="Z67" s="2">
        <f>VLOOKUP(A67,[1]TDSheet!$A:$P,16,0)</f>
        <v>6.5195999999999996</v>
      </c>
      <c r="AB67" s="2">
        <f t="shared" si="8"/>
        <v>55</v>
      </c>
      <c r="AC67" s="2">
        <f t="shared" si="9"/>
        <v>0</v>
      </c>
    </row>
    <row r="68" spans="1:29" ht="11.1" customHeight="1" outlineLevel="3" x14ac:dyDescent="0.2">
      <c r="A68" s="8" t="s">
        <v>76</v>
      </c>
      <c r="B68" s="8" t="str">
        <f>VLOOKUP(A68,[1]TDSheet!$A:$B,2,0)</f>
        <v>кг</v>
      </c>
      <c r="C68" s="27" t="str">
        <f>VLOOKUP(A68,[1]TDSheet!$A:$C,3,0)</f>
        <v>Нояб</v>
      </c>
      <c r="D68" s="9">
        <v>785</v>
      </c>
      <c r="E68" s="9"/>
      <c r="F68" s="9">
        <v>424</v>
      </c>
      <c r="G68" s="9">
        <v>336</v>
      </c>
      <c r="H68" s="22">
        <f>VLOOKUP(A68,[1]TDSheet!$A:$H,8,0)</f>
        <v>0.4</v>
      </c>
      <c r="I68" s="2">
        <f>VLOOKUP(A68,[1]TDSheet!$A:$I,9,0)</f>
        <v>40</v>
      </c>
      <c r="J68" s="2">
        <f>VLOOKUP(A68,[2]Мелитополь!$A:$B,2,0)</f>
        <v>438</v>
      </c>
      <c r="K68" s="2">
        <f t="shared" si="3"/>
        <v>-14</v>
      </c>
      <c r="L68" s="2">
        <f t="shared" si="4"/>
        <v>424</v>
      </c>
      <c r="P68" s="2">
        <f t="shared" si="5"/>
        <v>84.8</v>
      </c>
      <c r="Q68" s="23">
        <v>385</v>
      </c>
      <c r="R68" s="23">
        <v>300</v>
      </c>
      <c r="S68" s="23"/>
      <c r="T68" s="23"/>
      <c r="V68" s="2">
        <f t="shared" si="6"/>
        <v>12.040094339622643</v>
      </c>
      <c r="W68" s="2">
        <f t="shared" si="7"/>
        <v>3.9622641509433962</v>
      </c>
      <c r="X68" s="2">
        <f>VLOOKUP(A68,[1]TDSheet!$A:$X,24,0)</f>
        <v>46.6</v>
      </c>
      <c r="Y68" s="2">
        <f>VLOOKUP(A68,[1]TDSheet!$A:$Y,25,0)</f>
        <v>69.400000000000006</v>
      </c>
      <c r="Z68" s="2">
        <f>VLOOKUP(A68,[1]TDSheet!$A:$P,16,0)</f>
        <v>35</v>
      </c>
      <c r="AB68" s="2">
        <f t="shared" si="8"/>
        <v>154</v>
      </c>
      <c r="AC68" s="2">
        <f t="shared" si="9"/>
        <v>120</v>
      </c>
    </row>
    <row r="69" spans="1:29" ht="11.1" customHeight="1" outlineLevel="3" x14ac:dyDescent="0.2">
      <c r="A69" s="8" t="s">
        <v>57</v>
      </c>
      <c r="B69" s="8" t="str">
        <f>VLOOKUP(A69,[1]TDSheet!$A:$B,2,0)</f>
        <v>кг</v>
      </c>
      <c r="C69" s="8"/>
      <c r="D69" s="9">
        <v>0.47099999999999997</v>
      </c>
      <c r="E69" s="9">
        <v>126.899</v>
      </c>
      <c r="F69" s="9"/>
      <c r="G69" s="9">
        <v>126.55200000000001</v>
      </c>
      <c r="H69" s="22">
        <f>VLOOKUP(A69,[1]TDSheet!$A:$H,8,0)</f>
        <v>1</v>
      </c>
      <c r="I69" s="2">
        <f>VLOOKUP(A69,[1]TDSheet!$A:$I,9,0)</f>
        <v>40</v>
      </c>
      <c r="J69" s="2">
        <f>VLOOKUP(A69,[2]Мелитополь!$A:$B,2,0)</f>
        <v>1</v>
      </c>
      <c r="K69" s="2">
        <f t="shared" si="3"/>
        <v>-1</v>
      </c>
      <c r="L69" s="2">
        <f t="shared" si="4"/>
        <v>0</v>
      </c>
      <c r="P69" s="2">
        <f t="shared" si="5"/>
        <v>0</v>
      </c>
      <c r="Q69" s="23"/>
      <c r="R69" s="23"/>
      <c r="S69" s="23"/>
      <c r="T69" s="23"/>
      <c r="V69" s="2" t="e">
        <f t="shared" si="6"/>
        <v>#DIV/0!</v>
      </c>
      <c r="W69" s="2" t="e">
        <f t="shared" si="7"/>
        <v>#DIV/0!</v>
      </c>
      <c r="X69" s="2">
        <f>VLOOKUP(A69,[1]TDSheet!$A:$X,24,0)</f>
        <v>14.594800000000001</v>
      </c>
      <c r="Y69" s="2">
        <f>VLOOKUP(A69,[1]TDSheet!$A:$Y,25,0)</f>
        <v>0.16439999999999999</v>
      </c>
      <c r="Z69" s="2">
        <f>VLOOKUP(A69,[1]TDSheet!$A:$P,16,0)</f>
        <v>17.817200000000003</v>
      </c>
      <c r="AB69" s="2">
        <f t="shared" si="8"/>
        <v>0</v>
      </c>
      <c r="AC69" s="2">
        <f t="shared" si="9"/>
        <v>0</v>
      </c>
    </row>
    <row r="70" spans="1:29" ht="21.95" customHeight="1" outlineLevel="3" x14ac:dyDescent="0.2">
      <c r="A70" s="8" t="s">
        <v>58</v>
      </c>
      <c r="B70" s="8" t="str">
        <f>VLOOKUP(A70,[1]TDSheet!$A:$B,2,0)</f>
        <v>кг</v>
      </c>
      <c r="C70" s="8"/>
      <c r="D70" s="9">
        <v>27.472000000000001</v>
      </c>
      <c r="E70" s="9">
        <v>151.971</v>
      </c>
      <c r="F70" s="9">
        <v>10.554</v>
      </c>
      <c r="G70" s="9">
        <v>150.33699999999999</v>
      </c>
      <c r="H70" s="22">
        <f>VLOOKUP(A70,[1]TDSheet!$A:$H,8,0)</f>
        <v>1</v>
      </c>
      <c r="I70" s="2">
        <f>VLOOKUP(A70,[1]TDSheet!$A:$I,9,0)</f>
        <v>40</v>
      </c>
      <c r="J70" s="2">
        <f>VLOOKUP(A70,[2]Мелитополь!$A:$B,2,0)</f>
        <v>22.5</v>
      </c>
      <c r="K70" s="2">
        <f t="shared" si="3"/>
        <v>-11.946</v>
      </c>
      <c r="L70" s="2">
        <f t="shared" si="4"/>
        <v>10.554</v>
      </c>
      <c r="P70" s="2">
        <f t="shared" si="5"/>
        <v>2.1108000000000002</v>
      </c>
      <c r="Q70" s="23"/>
      <c r="R70" s="23"/>
      <c r="S70" s="23"/>
      <c r="T70" s="23"/>
      <c r="V70" s="2">
        <f t="shared" si="6"/>
        <v>71.222759143452706</v>
      </c>
      <c r="W70" s="2">
        <f t="shared" si="7"/>
        <v>71.222759143452706</v>
      </c>
      <c r="X70" s="2">
        <f>VLOOKUP(A70,[1]TDSheet!$A:$X,24,0)</f>
        <v>24.23</v>
      </c>
      <c r="Y70" s="2">
        <f>VLOOKUP(A70,[1]TDSheet!$A:$Y,25,0)</f>
        <v>11.598000000000003</v>
      </c>
      <c r="Z70" s="2">
        <f>VLOOKUP(A70,[1]TDSheet!$A:$P,16,0)</f>
        <v>23.199999999999996</v>
      </c>
      <c r="AB70" s="2">
        <f t="shared" si="8"/>
        <v>0</v>
      </c>
      <c r="AC70" s="2">
        <f t="shared" si="9"/>
        <v>0</v>
      </c>
    </row>
    <row r="71" spans="1:29" ht="11.1" customHeight="1" outlineLevel="3" x14ac:dyDescent="0.2">
      <c r="A71" s="8" t="s">
        <v>20</v>
      </c>
      <c r="B71" s="8" t="str">
        <f>VLOOKUP(A71,[1]TDSheet!$A:$B,2,0)</f>
        <v>шт</v>
      </c>
      <c r="C71" s="8"/>
      <c r="D71" s="9">
        <v>181</v>
      </c>
      <c r="E71" s="9">
        <v>224</v>
      </c>
      <c r="F71" s="9">
        <v>142</v>
      </c>
      <c r="G71" s="9">
        <v>261</v>
      </c>
      <c r="H71" s="22">
        <f>VLOOKUP(A71,[1]TDSheet!$A:$H,8,0)</f>
        <v>0.4</v>
      </c>
      <c r="I71" s="2">
        <f>VLOOKUP(A71,[1]TDSheet!$A:$I,9,0)</f>
        <v>90</v>
      </c>
      <c r="J71" s="2">
        <f>VLOOKUP(A71,[2]Мелитополь!$A:$B,2,0)</f>
        <v>134</v>
      </c>
      <c r="K71" s="2">
        <f t="shared" ref="K71:K75" si="10">F71-J71</f>
        <v>8</v>
      </c>
      <c r="L71" s="2">
        <f t="shared" ref="L71:L75" si="11">F71-M71</f>
        <v>142</v>
      </c>
      <c r="P71" s="2">
        <f t="shared" ref="P71:P75" si="12">L71/5</f>
        <v>28.4</v>
      </c>
      <c r="Q71" s="23">
        <v>60</v>
      </c>
      <c r="R71" s="23">
        <v>50</v>
      </c>
      <c r="S71" s="23"/>
      <c r="T71" s="23"/>
      <c r="V71" s="2">
        <f t="shared" ref="V71:V75" si="13">(G71+Q71+R71+S71)/P71</f>
        <v>13.063380281690142</v>
      </c>
      <c r="W71" s="2">
        <f t="shared" ref="W71:W75" si="14">G71/P71</f>
        <v>9.1901408450704238</v>
      </c>
      <c r="X71" s="2">
        <f>VLOOKUP(A71,[1]TDSheet!$A:$X,24,0)</f>
        <v>31.2</v>
      </c>
      <c r="Y71" s="2">
        <f>VLOOKUP(A71,[1]TDSheet!$A:$Y,25,0)</f>
        <v>31.2</v>
      </c>
      <c r="Z71" s="2">
        <f>VLOOKUP(A71,[1]TDSheet!$A:$P,16,0)</f>
        <v>34</v>
      </c>
      <c r="AB71" s="2">
        <f t="shared" ref="AB71:AB75" si="15">Q71*H71</f>
        <v>24</v>
      </c>
      <c r="AC71" s="2">
        <f t="shared" ref="AC71:AC75" si="16">R71*H71</f>
        <v>20</v>
      </c>
    </row>
    <row r="72" spans="1:29" ht="11.1" customHeight="1" outlineLevel="3" x14ac:dyDescent="0.2">
      <c r="A72" s="8" t="s">
        <v>21</v>
      </c>
      <c r="B72" s="8" t="str">
        <f>VLOOKUP(A72,[1]TDSheet!$A:$B,2,0)</f>
        <v>шт</v>
      </c>
      <c r="C72" s="8"/>
      <c r="D72" s="9">
        <v>184</v>
      </c>
      <c r="E72" s="9">
        <v>320</v>
      </c>
      <c r="F72" s="9">
        <v>170</v>
      </c>
      <c r="G72" s="9">
        <v>320</v>
      </c>
      <c r="H72" s="22">
        <f>VLOOKUP(A72,[1]TDSheet!$A:$H,8,0)</f>
        <v>0.33</v>
      </c>
      <c r="I72" s="2">
        <f>VLOOKUP(A72,[1]TDSheet!$A:$I,9,0)</f>
        <v>60</v>
      </c>
      <c r="J72" s="2">
        <f>VLOOKUP(A72,[2]Мелитополь!$A:$B,2,0)</f>
        <v>169</v>
      </c>
      <c r="K72" s="2">
        <f t="shared" si="10"/>
        <v>1</v>
      </c>
      <c r="L72" s="2">
        <f t="shared" si="11"/>
        <v>170</v>
      </c>
      <c r="P72" s="2">
        <f t="shared" si="12"/>
        <v>34</v>
      </c>
      <c r="Q72" s="23">
        <v>75</v>
      </c>
      <c r="R72" s="23">
        <v>50</v>
      </c>
      <c r="S72" s="23"/>
      <c r="T72" s="23"/>
      <c r="V72" s="2">
        <f t="shared" si="13"/>
        <v>13.088235294117647</v>
      </c>
      <c r="W72" s="2">
        <f t="shared" si="14"/>
        <v>9.4117647058823533</v>
      </c>
      <c r="X72" s="2">
        <f>VLOOKUP(A72,[1]TDSheet!$A:$X,24,0)</f>
        <v>45.4</v>
      </c>
      <c r="Y72" s="2">
        <f>VLOOKUP(A72,[1]TDSheet!$A:$Y,25,0)</f>
        <v>32.4</v>
      </c>
      <c r="Z72" s="2">
        <f>VLOOKUP(A72,[1]TDSheet!$A:$P,16,0)</f>
        <v>45</v>
      </c>
      <c r="AB72" s="2">
        <f t="shared" si="15"/>
        <v>24.75</v>
      </c>
      <c r="AC72" s="2">
        <f t="shared" si="16"/>
        <v>16.5</v>
      </c>
    </row>
    <row r="73" spans="1:29" ht="11.1" customHeight="1" outlineLevel="3" x14ac:dyDescent="0.2">
      <c r="A73" s="8" t="s">
        <v>77</v>
      </c>
      <c r="B73" s="8" t="str">
        <f>VLOOKUP(A73,[1]TDSheet!$A:$B,2,0)</f>
        <v>шт</v>
      </c>
      <c r="C73" s="8"/>
      <c r="D73" s="9">
        <v>-1</v>
      </c>
      <c r="E73" s="9">
        <v>1</v>
      </c>
      <c r="F73" s="9"/>
      <c r="G73" s="9"/>
      <c r="H73" s="22">
        <f>VLOOKUP(A73,[1]TDSheet!$A:$H,8,0)</f>
        <v>0</v>
      </c>
      <c r="I73" s="2">
        <f>VLOOKUP(A73,[1]TDSheet!$A:$I,9,0)</f>
        <v>0</v>
      </c>
      <c r="J73" s="2">
        <f>VLOOKUP(A73,[2]Мелитополь!$A:$B,2,0)</f>
        <v>97</v>
      </c>
      <c r="K73" s="2">
        <f t="shared" si="10"/>
        <v>-97</v>
      </c>
      <c r="L73" s="2">
        <f t="shared" si="11"/>
        <v>0</v>
      </c>
      <c r="P73" s="2">
        <f t="shared" si="12"/>
        <v>0</v>
      </c>
      <c r="Q73" s="23"/>
      <c r="R73" s="23"/>
      <c r="S73" s="23"/>
      <c r="T73" s="23"/>
      <c r="V73" s="2" t="e">
        <f t="shared" si="13"/>
        <v>#DIV/0!</v>
      </c>
      <c r="W73" s="2" t="e">
        <f t="shared" si="14"/>
        <v>#DIV/0!</v>
      </c>
      <c r="X73" s="2">
        <f>VLOOKUP(A73,[1]TDSheet!$A:$X,24,0)</f>
        <v>0</v>
      </c>
      <c r="Y73" s="2">
        <f>VLOOKUP(A73,[1]TDSheet!$A:$Y,25,0)</f>
        <v>0</v>
      </c>
      <c r="Z73" s="2">
        <f>VLOOKUP(A73,[1]TDSheet!$A:$P,16,0)</f>
        <v>4.8</v>
      </c>
      <c r="AB73" s="2">
        <f t="shared" si="15"/>
        <v>0</v>
      </c>
      <c r="AC73" s="2">
        <f t="shared" si="16"/>
        <v>0</v>
      </c>
    </row>
    <row r="74" spans="1:29" ht="11.1" customHeight="1" outlineLevel="3" x14ac:dyDescent="0.2">
      <c r="A74" s="8" t="s">
        <v>59</v>
      </c>
      <c r="B74" s="8" t="str">
        <f>VLOOKUP(A74,[1]TDSheet!$A:$B,2,0)</f>
        <v>кг</v>
      </c>
      <c r="C74" s="8"/>
      <c r="D74" s="9">
        <v>-5.266</v>
      </c>
      <c r="E74" s="9">
        <v>23.678000000000001</v>
      </c>
      <c r="F74" s="9">
        <v>17.542000000000002</v>
      </c>
      <c r="G74" s="9"/>
      <c r="H74" s="22">
        <f>VLOOKUP(A74,[1]TDSheet!$A:$H,8,0)</f>
        <v>0</v>
      </c>
      <c r="I74" s="2">
        <f>VLOOKUP(A74,[1]TDSheet!$A:$I,9,0)</f>
        <v>0</v>
      </c>
      <c r="J74" s="2">
        <f>VLOOKUP(A74,[2]Мелитополь!$A:$B,2,0)</f>
        <v>26.4</v>
      </c>
      <c r="K74" s="2">
        <f t="shared" si="10"/>
        <v>-8.857999999999997</v>
      </c>
      <c r="L74" s="2">
        <f t="shared" si="11"/>
        <v>17.542000000000002</v>
      </c>
      <c r="P74" s="2">
        <f t="shared" si="12"/>
        <v>3.5084000000000004</v>
      </c>
      <c r="Q74" s="23"/>
      <c r="R74" s="23"/>
      <c r="S74" s="23"/>
      <c r="T74" s="23"/>
      <c r="V74" s="2">
        <f t="shared" si="13"/>
        <v>0</v>
      </c>
      <c r="W74" s="2">
        <f t="shared" si="14"/>
        <v>0</v>
      </c>
      <c r="X74" s="2">
        <f>VLOOKUP(A74,[1]TDSheet!$A:$X,24,0)</f>
        <v>5.9832000000000001</v>
      </c>
      <c r="Y74" s="2">
        <f>VLOOKUP(A74,[1]TDSheet!$A:$Y,25,0)</f>
        <v>0</v>
      </c>
      <c r="Z74" s="2">
        <f>VLOOKUP(A74,[1]TDSheet!$A:$P,16,0)</f>
        <v>2.8068</v>
      </c>
      <c r="AB74" s="2">
        <f t="shared" si="15"/>
        <v>0</v>
      </c>
      <c r="AC74" s="2">
        <f t="shared" si="16"/>
        <v>0</v>
      </c>
    </row>
    <row r="75" spans="1:29" ht="11.1" customHeight="1" outlineLevel="3" x14ac:dyDescent="0.2">
      <c r="A75" s="8" t="s">
        <v>18</v>
      </c>
      <c r="B75" s="8" t="str">
        <f>VLOOKUP(A75,[1]TDSheet!$A:$B,2,0)</f>
        <v>кг</v>
      </c>
      <c r="C75" s="8"/>
      <c r="D75" s="9"/>
      <c r="E75" s="9">
        <v>2.778</v>
      </c>
      <c r="F75" s="9"/>
      <c r="G75" s="9"/>
      <c r="H75" s="22">
        <f>VLOOKUP(A75,[1]TDSheet!$A:$H,8,0)</f>
        <v>0</v>
      </c>
      <c r="I75" s="2">
        <f>VLOOKUP(A75,[1]TDSheet!$A:$I,9,0)</f>
        <v>0</v>
      </c>
      <c r="J75" s="2">
        <f>VLOOKUP(A75,[2]Мелитополь!$A:$B,2,0)</f>
        <v>3.9</v>
      </c>
      <c r="K75" s="2">
        <f t="shared" si="10"/>
        <v>-3.9</v>
      </c>
      <c r="L75" s="2">
        <f t="shared" si="11"/>
        <v>0</v>
      </c>
      <c r="P75" s="2">
        <f t="shared" si="12"/>
        <v>0</v>
      </c>
      <c r="Q75" s="23"/>
      <c r="R75" s="23"/>
      <c r="S75" s="23"/>
      <c r="T75" s="23"/>
      <c r="V75" s="2" t="e">
        <f t="shared" si="13"/>
        <v>#DIV/0!</v>
      </c>
      <c r="W75" s="2" t="e">
        <f t="shared" si="14"/>
        <v>#DIV/0!</v>
      </c>
      <c r="X75" s="2">
        <f>VLOOKUP(A75,[1]TDSheet!$A:$X,24,0)</f>
        <v>0.80519999999999992</v>
      </c>
      <c r="Y75" s="2">
        <f>VLOOKUP(A75,[1]TDSheet!$A:$Y,25,0)</f>
        <v>0</v>
      </c>
      <c r="Z75" s="2">
        <f>VLOOKUP(A75,[1]TDSheet!$A:$P,16,0)</f>
        <v>1.3843999999999999</v>
      </c>
      <c r="AB75" s="2">
        <f t="shared" si="15"/>
        <v>0</v>
      </c>
      <c r="AC75" s="2">
        <f t="shared" si="16"/>
        <v>0</v>
      </c>
    </row>
  </sheetData>
  <autoFilter ref="A3:AB75" xr:uid="{3C0C9BB7-EA00-494D-8DD5-847BBD96EA81}"/>
  <phoneticPr fontId="0" type="noConversion"/>
  <pageMargins left="0.75" right="1" top="0.75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D626-C423-4910-A975-F1BEB93EFF92}">
  <dimension ref="A1:E71"/>
  <sheetViews>
    <sheetView topLeftCell="A22" workbookViewId="0">
      <selection activeCell="A2" sqref="A2:E71"/>
    </sheetView>
  </sheetViews>
  <sheetFormatPr defaultRowHeight="11.25" x14ac:dyDescent="0.2"/>
  <sheetData>
    <row r="1" spans="1:5" x14ac:dyDescent="0.2">
      <c r="A1">
        <v>1</v>
      </c>
    </row>
    <row r="2" spans="1:5" x14ac:dyDescent="0.2">
      <c r="A2" s="8" t="s">
        <v>8</v>
      </c>
      <c r="B2" s="9">
        <v>80.680000000000007</v>
      </c>
      <c r="C2" s="9">
        <v>75.3</v>
      </c>
      <c r="D2" s="9">
        <v>50.3</v>
      </c>
      <c r="E2" s="9">
        <v>105.68</v>
      </c>
    </row>
    <row r="3" spans="1:5" x14ac:dyDescent="0.2">
      <c r="A3" s="8" t="s">
        <v>9</v>
      </c>
      <c r="B3" s="9">
        <v>267.096</v>
      </c>
      <c r="C3" s="9">
        <v>997.75800000000004</v>
      </c>
      <c r="D3" s="9">
        <v>675.702</v>
      </c>
      <c r="E3" s="9">
        <v>589.15200000000004</v>
      </c>
    </row>
    <row r="4" spans="1:5" x14ac:dyDescent="0.2">
      <c r="A4" s="8" t="s">
        <v>10</v>
      </c>
      <c r="B4" s="9">
        <v>609.88199999999995</v>
      </c>
      <c r="C4" s="9">
        <v>97.61</v>
      </c>
      <c r="D4" s="9">
        <v>610.95000000000005</v>
      </c>
      <c r="E4" s="9">
        <v>96.542000000000002</v>
      </c>
    </row>
    <row r="5" spans="1:5" x14ac:dyDescent="0.2">
      <c r="A5" s="8" t="s">
        <v>11</v>
      </c>
      <c r="B5" s="9">
        <v>296.78300000000002</v>
      </c>
      <c r="C5" s="9">
        <v>303.34199999999998</v>
      </c>
      <c r="D5" s="9">
        <v>233.02600000000001</v>
      </c>
      <c r="E5" s="9">
        <v>367.09899999999999</v>
      </c>
    </row>
    <row r="6" spans="1:5" x14ac:dyDescent="0.2">
      <c r="A6" s="8" t="s">
        <v>19</v>
      </c>
      <c r="B6" s="9">
        <v>234</v>
      </c>
      <c r="C6" s="9">
        <v>1</v>
      </c>
      <c r="D6" s="9">
        <v>232</v>
      </c>
      <c r="E6" s="9">
        <v>3</v>
      </c>
    </row>
    <row r="7" spans="1:5" x14ac:dyDescent="0.2">
      <c r="A7" s="8" t="s">
        <v>60</v>
      </c>
      <c r="B7" s="9">
        <v>81</v>
      </c>
      <c r="C7" s="9"/>
      <c r="D7" s="9">
        <v>54</v>
      </c>
      <c r="E7" s="9">
        <v>27</v>
      </c>
    </row>
    <row r="8" spans="1:5" x14ac:dyDescent="0.2">
      <c r="A8" s="8" t="s">
        <v>61</v>
      </c>
      <c r="B8" s="9">
        <v>27</v>
      </c>
      <c r="C8" s="9">
        <v>180</v>
      </c>
      <c r="D8" s="9">
        <v>177</v>
      </c>
      <c r="E8" s="9">
        <v>30</v>
      </c>
    </row>
    <row r="9" spans="1:5" x14ac:dyDescent="0.2">
      <c r="A9" s="8" t="s">
        <v>62</v>
      </c>
      <c r="B9" s="9"/>
      <c r="C9" s="9">
        <v>84</v>
      </c>
      <c r="D9" s="9"/>
      <c r="E9" s="9">
        <v>84</v>
      </c>
    </row>
    <row r="10" spans="1:5" x14ac:dyDescent="0.2">
      <c r="A10" s="8" t="s">
        <v>63</v>
      </c>
      <c r="B10" s="9">
        <v>86</v>
      </c>
      <c r="C10" s="9">
        <v>273</v>
      </c>
      <c r="D10" s="9">
        <v>89</v>
      </c>
      <c r="E10" s="9">
        <v>270</v>
      </c>
    </row>
    <row r="11" spans="1:5" x14ac:dyDescent="0.2">
      <c r="A11" s="8" t="s">
        <v>64</v>
      </c>
      <c r="B11" s="9">
        <v>104</v>
      </c>
      <c r="C11" s="9">
        <v>150</v>
      </c>
      <c r="D11" s="9">
        <v>104</v>
      </c>
      <c r="E11" s="9">
        <v>150</v>
      </c>
    </row>
    <row r="12" spans="1:5" x14ac:dyDescent="0.2">
      <c r="A12" s="8" t="s">
        <v>65</v>
      </c>
      <c r="B12" s="10">
        <v>201</v>
      </c>
      <c r="C12" s="9">
        <v>30</v>
      </c>
      <c r="D12" s="9">
        <v>116</v>
      </c>
      <c r="E12" s="9">
        <v>115</v>
      </c>
    </row>
    <row r="13" spans="1:5" x14ac:dyDescent="0.2">
      <c r="A13" s="8" t="s">
        <v>66</v>
      </c>
      <c r="B13" s="9">
        <v>282</v>
      </c>
      <c r="C13" s="9">
        <v>1</v>
      </c>
      <c r="D13" s="9">
        <v>166</v>
      </c>
      <c r="E13" s="9">
        <v>117</v>
      </c>
    </row>
    <row r="14" spans="1:5" x14ac:dyDescent="0.2">
      <c r="A14" s="8" t="s">
        <v>22</v>
      </c>
      <c r="B14" s="9">
        <v>256.48599999999999</v>
      </c>
      <c r="C14" s="9">
        <v>513.14800000000002</v>
      </c>
      <c r="D14" s="9">
        <v>508.66899999999998</v>
      </c>
      <c r="E14" s="9">
        <v>260.96499999999997</v>
      </c>
    </row>
    <row r="15" spans="1:5" x14ac:dyDescent="0.2">
      <c r="A15" s="8" t="s">
        <v>23</v>
      </c>
      <c r="B15" s="9">
        <v>4802.6790000000001</v>
      </c>
      <c r="C15" s="9">
        <v>6047.4350000000004</v>
      </c>
      <c r="D15" s="9">
        <v>7220.5460000000003</v>
      </c>
      <c r="E15" s="9">
        <v>3629.5680000000002</v>
      </c>
    </row>
    <row r="16" spans="1:5" x14ac:dyDescent="0.2">
      <c r="A16" s="8" t="s">
        <v>24</v>
      </c>
      <c r="B16" s="9"/>
      <c r="C16" s="9">
        <v>0.86799999999999999</v>
      </c>
      <c r="D16" s="9">
        <v>0.86799999999999999</v>
      </c>
      <c r="E16" s="9"/>
    </row>
    <row r="17" spans="1:5" x14ac:dyDescent="0.2">
      <c r="A17" s="8" t="s">
        <v>25</v>
      </c>
      <c r="B17" s="9">
        <v>574.14499999999998</v>
      </c>
      <c r="C17" s="9">
        <v>760.79600000000005</v>
      </c>
      <c r="D17" s="9">
        <v>754.50400000000002</v>
      </c>
      <c r="E17" s="9">
        <v>580.43700000000001</v>
      </c>
    </row>
    <row r="18" spans="1:5" x14ac:dyDescent="0.2">
      <c r="A18" s="8" t="s">
        <v>26</v>
      </c>
      <c r="B18" s="10">
        <v>5493.5259999999998</v>
      </c>
      <c r="C18" s="9">
        <v>4707.4530000000004</v>
      </c>
      <c r="D18" s="9">
        <v>4637.1769999999997</v>
      </c>
      <c r="E18" s="9">
        <v>5563.8019999999997</v>
      </c>
    </row>
    <row r="19" spans="1:5" x14ac:dyDescent="0.2">
      <c r="A19" s="8" t="s">
        <v>27</v>
      </c>
      <c r="B19" s="9">
        <v>80.817999999999998</v>
      </c>
      <c r="C19" s="9">
        <v>148.94399999999999</v>
      </c>
      <c r="D19" s="9">
        <v>82.042000000000002</v>
      </c>
      <c r="E19" s="9">
        <v>147.72</v>
      </c>
    </row>
    <row r="20" spans="1:5" x14ac:dyDescent="0.2">
      <c r="A20" s="8" t="s">
        <v>28</v>
      </c>
      <c r="B20" s="9">
        <v>266.70999999999998</v>
      </c>
      <c r="C20" s="9">
        <v>577.91700000000003</v>
      </c>
      <c r="D20" s="9">
        <v>266.70999999999998</v>
      </c>
      <c r="E20" s="9">
        <v>577.91700000000003</v>
      </c>
    </row>
    <row r="21" spans="1:5" x14ac:dyDescent="0.2">
      <c r="A21" s="8" t="s">
        <v>29</v>
      </c>
      <c r="B21" s="9">
        <v>5320.6570000000002</v>
      </c>
      <c r="C21" s="9">
        <v>3123.5549999999998</v>
      </c>
      <c r="D21" s="9">
        <v>4233.7179999999998</v>
      </c>
      <c r="E21" s="9">
        <v>4210.4939999999997</v>
      </c>
    </row>
    <row r="22" spans="1:5" x14ac:dyDescent="0.2">
      <c r="A22" s="8" t="s">
        <v>30</v>
      </c>
      <c r="B22" s="9">
        <v>3612.0859999999998</v>
      </c>
      <c r="C22" s="9">
        <v>1917.2349999999999</v>
      </c>
      <c r="D22" s="9">
        <v>2614.0810000000001</v>
      </c>
      <c r="E22" s="9">
        <v>2915.24</v>
      </c>
    </row>
    <row r="23" spans="1:5" x14ac:dyDescent="0.2">
      <c r="A23" s="8" t="s">
        <v>31</v>
      </c>
      <c r="B23" s="9">
        <v>342.411</v>
      </c>
      <c r="C23" s="9">
        <v>483.37</v>
      </c>
      <c r="D23" s="9">
        <v>348.48599999999999</v>
      </c>
      <c r="E23" s="9">
        <v>477.29500000000002</v>
      </c>
    </row>
    <row r="24" spans="1:5" x14ac:dyDescent="0.2">
      <c r="A24" s="8" t="s">
        <v>32</v>
      </c>
      <c r="B24" s="9"/>
      <c r="C24" s="9">
        <v>84.644999999999996</v>
      </c>
      <c r="D24" s="9"/>
      <c r="E24" s="9">
        <v>84.644999999999996</v>
      </c>
    </row>
    <row r="25" spans="1:5" x14ac:dyDescent="0.2">
      <c r="A25" s="8" t="s">
        <v>33</v>
      </c>
      <c r="B25" s="9">
        <v>289.32</v>
      </c>
      <c r="C25" s="9">
        <v>475.96499999999997</v>
      </c>
      <c r="D25" s="9">
        <v>289.37299999999999</v>
      </c>
      <c r="E25" s="9">
        <v>475.91199999999998</v>
      </c>
    </row>
    <row r="26" spans="1:5" x14ac:dyDescent="0.2">
      <c r="A26" s="8" t="s">
        <v>34</v>
      </c>
      <c r="B26" s="10">
        <v>221.209</v>
      </c>
      <c r="C26" s="9">
        <v>296.26100000000002</v>
      </c>
      <c r="D26" s="9">
        <v>218.24</v>
      </c>
      <c r="E26" s="9">
        <v>299.23</v>
      </c>
    </row>
    <row r="27" spans="1:5" x14ac:dyDescent="0.2">
      <c r="A27" s="8" t="s">
        <v>35</v>
      </c>
      <c r="B27" s="9">
        <v>114.36</v>
      </c>
      <c r="C27" s="9">
        <v>277.488</v>
      </c>
      <c r="D27" s="9">
        <v>367.08800000000002</v>
      </c>
      <c r="E27" s="9">
        <v>24.76</v>
      </c>
    </row>
    <row r="28" spans="1:5" x14ac:dyDescent="0.2">
      <c r="A28" s="8" t="s">
        <v>36</v>
      </c>
      <c r="B28" s="9">
        <v>380.947</v>
      </c>
      <c r="C28" s="9">
        <v>718.72699999999998</v>
      </c>
      <c r="D28" s="9">
        <v>607.774</v>
      </c>
      <c r="E28" s="9">
        <v>491.9</v>
      </c>
    </row>
    <row r="29" spans="1:5" x14ac:dyDescent="0.2">
      <c r="A29" s="8" t="s">
        <v>37</v>
      </c>
      <c r="B29" s="9">
        <v>438.00900000000001</v>
      </c>
      <c r="C29" s="9">
        <v>1083.758</v>
      </c>
      <c r="D29" s="9">
        <v>849.21500000000003</v>
      </c>
      <c r="E29" s="9">
        <v>672.55200000000002</v>
      </c>
    </row>
    <row r="30" spans="1:5" x14ac:dyDescent="0.2">
      <c r="A30" s="8" t="s">
        <v>38</v>
      </c>
      <c r="B30" s="9">
        <v>53.585000000000001</v>
      </c>
      <c r="C30" s="9">
        <v>17.161000000000001</v>
      </c>
      <c r="D30" s="9">
        <v>54.792999999999999</v>
      </c>
      <c r="E30" s="9">
        <v>15.952999999999999</v>
      </c>
    </row>
    <row r="31" spans="1:5" x14ac:dyDescent="0.2">
      <c r="A31" s="8" t="s">
        <v>39</v>
      </c>
      <c r="B31" s="9">
        <v>653.19500000000005</v>
      </c>
      <c r="C31" s="9">
        <v>672.23800000000006</v>
      </c>
      <c r="D31" s="9">
        <v>642.28800000000001</v>
      </c>
      <c r="E31" s="9">
        <v>683.14499999999998</v>
      </c>
    </row>
    <row r="32" spans="1:5" x14ac:dyDescent="0.2">
      <c r="A32" s="8" t="s">
        <v>40</v>
      </c>
      <c r="B32" s="9">
        <v>245.142</v>
      </c>
      <c r="C32" s="9">
        <v>461.68700000000001</v>
      </c>
      <c r="D32" s="9">
        <v>247.34100000000001</v>
      </c>
      <c r="E32" s="9">
        <v>459.488</v>
      </c>
    </row>
    <row r="33" spans="1:5" x14ac:dyDescent="0.2">
      <c r="A33" s="8" t="s">
        <v>41</v>
      </c>
      <c r="B33" s="9">
        <v>256.67</v>
      </c>
      <c r="C33" s="9">
        <v>203.83099999999999</v>
      </c>
      <c r="D33" s="9">
        <v>217.58</v>
      </c>
      <c r="E33" s="9">
        <v>242.92099999999999</v>
      </c>
    </row>
    <row r="34" spans="1:5" x14ac:dyDescent="0.2">
      <c r="A34" s="8" t="s">
        <v>42</v>
      </c>
      <c r="B34" s="9">
        <v>245.23</v>
      </c>
      <c r="C34" s="9">
        <v>77.397999999999996</v>
      </c>
      <c r="D34" s="9">
        <v>175.75700000000001</v>
      </c>
      <c r="E34" s="9">
        <v>146.87100000000001</v>
      </c>
    </row>
    <row r="35" spans="1:5" x14ac:dyDescent="0.2">
      <c r="A35" s="8" t="s">
        <v>43</v>
      </c>
      <c r="B35" s="9">
        <v>904.13099999999997</v>
      </c>
      <c r="C35" s="9">
        <v>762.70600000000002</v>
      </c>
      <c r="D35" s="9">
        <v>1318.7159999999999</v>
      </c>
      <c r="E35" s="9">
        <v>348.12099999999998</v>
      </c>
    </row>
    <row r="36" spans="1:5" x14ac:dyDescent="0.2">
      <c r="A36" s="8" t="s">
        <v>44</v>
      </c>
      <c r="B36" s="9">
        <v>521.91</v>
      </c>
      <c r="C36" s="9">
        <v>1374.7380000000001</v>
      </c>
      <c r="D36" s="9">
        <v>1226.1869999999999</v>
      </c>
      <c r="E36" s="9">
        <v>670.46100000000001</v>
      </c>
    </row>
    <row r="37" spans="1:5" x14ac:dyDescent="0.2">
      <c r="A37" s="8" t="s">
        <v>45</v>
      </c>
      <c r="B37" s="9">
        <v>397.46100000000001</v>
      </c>
      <c r="C37" s="9">
        <v>469.55</v>
      </c>
      <c r="D37" s="9">
        <v>395.08199999999999</v>
      </c>
      <c r="E37" s="9">
        <v>471.92899999999997</v>
      </c>
    </row>
    <row r="38" spans="1:5" x14ac:dyDescent="0.2">
      <c r="A38" s="8" t="s">
        <v>46</v>
      </c>
      <c r="B38" s="9">
        <v>57.055</v>
      </c>
      <c r="C38" s="9">
        <v>187.053</v>
      </c>
      <c r="D38" s="9">
        <v>243.042</v>
      </c>
      <c r="E38" s="9">
        <v>1.0660000000000001</v>
      </c>
    </row>
    <row r="39" spans="1:5" x14ac:dyDescent="0.2">
      <c r="A39" s="8" t="s">
        <v>67</v>
      </c>
      <c r="B39" s="9">
        <v>90</v>
      </c>
      <c r="C39" s="9">
        <v>90</v>
      </c>
      <c r="D39" s="9">
        <v>90</v>
      </c>
      <c r="E39" s="9">
        <v>90</v>
      </c>
    </row>
    <row r="40" spans="1:5" x14ac:dyDescent="0.2">
      <c r="A40" s="8" t="s">
        <v>47</v>
      </c>
      <c r="B40" s="9">
        <v>220.49100000000001</v>
      </c>
      <c r="C40" s="9">
        <v>322.75900000000001</v>
      </c>
      <c r="D40" s="9">
        <v>218.48</v>
      </c>
      <c r="E40" s="9">
        <v>324.77</v>
      </c>
    </row>
    <row r="41" spans="1:5" x14ac:dyDescent="0.2">
      <c r="A41" s="8" t="s">
        <v>68</v>
      </c>
      <c r="B41" s="9"/>
      <c r="C41" s="9">
        <v>54</v>
      </c>
      <c r="D41" s="9"/>
      <c r="E41" s="9">
        <v>54</v>
      </c>
    </row>
    <row r="42" spans="1:5" x14ac:dyDescent="0.2">
      <c r="A42" s="8" t="s">
        <v>69</v>
      </c>
      <c r="B42" s="9">
        <v>381</v>
      </c>
      <c r="C42" s="9">
        <v>1182</v>
      </c>
      <c r="D42" s="9">
        <v>381</v>
      </c>
      <c r="E42" s="9">
        <v>1182</v>
      </c>
    </row>
    <row r="43" spans="1:5" x14ac:dyDescent="0.2">
      <c r="A43" s="8" t="s">
        <v>70</v>
      </c>
      <c r="B43" s="9">
        <v>600</v>
      </c>
      <c r="C43" s="9">
        <v>414</v>
      </c>
      <c r="D43" s="9">
        <v>600</v>
      </c>
      <c r="E43" s="9">
        <v>414</v>
      </c>
    </row>
    <row r="44" spans="1:5" x14ac:dyDescent="0.2">
      <c r="A44" s="8" t="s">
        <v>12</v>
      </c>
      <c r="B44" s="9">
        <v>50.847999999999999</v>
      </c>
      <c r="C44" s="9">
        <v>78.409000000000006</v>
      </c>
      <c r="D44" s="9">
        <v>39.33</v>
      </c>
      <c r="E44" s="9">
        <v>89.927000000000007</v>
      </c>
    </row>
    <row r="45" spans="1:5" x14ac:dyDescent="0.2">
      <c r="A45" s="8" t="s">
        <v>13</v>
      </c>
      <c r="B45" s="9">
        <v>176.08699999999999</v>
      </c>
      <c r="C45" s="9">
        <v>108.18</v>
      </c>
      <c r="D45" s="9">
        <v>116.57299999999999</v>
      </c>
      <c r="E45" s="9">
        <v>167.69399999999999</v>
      </c>
    </row>
    <row r="46" spans="1:5" x14ac:dyDescent="0.2">
      <c r="A46" s="8" t="s">
        <v>14</v>
      </c>
      <c r="B46" s="9">
        <v>42.728000000000002</v>
      </c>
      <c r="C46" s="9">
        <v>96.954999999999998</v>
      </c>
      <c r="D46" s="9">
        <v>28.888000000000002</v>
      </c>
      <c r="E46" s="9">
        <v>110.795</v>
      </c>
    </row>
    <row r="47" spans="1:5" x14ac:dyDescent="0.2">
      <c r="A47" s="8" t="s">
        <v>48</v>
      </c>
      <c r="B47" s="9">
        <v>155.9</v>
      </c>
      <c r="C47" s="9"/>
      <c r="D47" s="9">
        <v>77.897999999999996</v>
      </c>
      <c r="E47" s="9">
        <v>78.001999999999995</v>
      </c>
    </row>
    <row r="48" spans="1:5" x14ac:dyDescent="0.2">
      <c r="A48" s="8" t="s">
        <v>49</v>
      </c>
      <c r="B48" s="10">
        <v>181.554</v>
      </c>
      <c r="C48" s="9"/>
      <c r="D48" s="9">
        <v>167.12799999999999</v>
      </c>
      <c r="E48" s="9">
        <v>14.426</v>
      </c>
    </row>
    <row r="49" spans="1:5" x14ac:dyDescent="0.2">
      <c r="A49" s="8" t="s">
        <v>50</v>
      </c>
      <c r="B49" s="10">
        <v>253.23500000000001</v>
      </c>
      <c r="C49" s="9">
        <v>64.480999999999995</v>
      </c>
      <c r="D49" s="9">
        <v>203.66399999999999</v>
      </c>
      <c r="E49" s="9">
        <v>114.05200000000001</v>
      </c>
    </row>
    <row r="50" spans="1:5" x14ac:dyDescent="0.2">
      <c r="A50" s="8" t="s">
        <v>51</v>
      </c>
      <c r="B50" s="9">
        <v>1.39</v>
      </c>
      <c r="C50" s="9">
        <v>1691.8389999999999</v>
      </c>
      <c r="D50" s="9">
        <v>1305.9929999999999</v>
      </c>
      <c r="E50" s="9">
        <v>387.23599999999999</v>
      </c>
    </row>
    <row r="51" spans="1:5" x14ac:dyDescent="0.2">
      <c r="A51" s="8" t="s">
        <v>71</v>
      </c>
      <c r="B51" s="9">
        <v>549</v>
      </c>
      <c r="C51" s="9">
        <v>901</v>
      </c>
      <c r="D51" s="9">
        <v>550</v>
      </c>
      <c r="E51" s="9">
        <v>900</v>
      </c>
    </row>
    <row r="52" spans="1:5" x14ac:dyDescent="0.2">
      <c r="A52" s="8" t="s">
        <v>52</v>
      </c>
      <c r="B52" s="9">
        <v>79.067999999999998</v>
      </c>
      <c r="C52" s="9">
        <v>1.7450000000000001</v>
      </c>
      <c r="D52" s="9">
        <v>66.594999999999999</v>
      </c>
      <c r="E52" s="9">
        <v>14.218</v>
      </c>
    </row>
    <row r="53" spans="1:5" x14ac:dyDescent="0.2">
      <c r="A53" s="8" t="s">
        <v>53</v>
      </c>
      <c r="B53" s="9">
        <v>576.60500000000002</v>
      </c>
      <c r="C53" s="9">
        <v>424.00799999999998</v>
      </c>
      <c r="D53" s="9">
        <v>514.45899999999995</v>
      </c>
      <c r="E53" s="9">
        <v>486.154</v>
      </c>
    </row>
    <row r="54" spans="1:5" x14ac:dyDescent="0.2">
      <c r="A54" s="8" t="s">
        <v>72</v>
      </c>
      <c r="B54" s="9">
        <v>151</v>
      </c>
      <c r="C54" s="9">
        <v>198</v>
      </c>
      <c r="D54" s="9">
        <v>147</v>
      </c>
      <c r="E54" s="9">
        <v>202</v>
      </c>
    </row>
    <row r="55" spans="1:5" x14ac:dyDescent="0.2">
      <c r="A55" s="8" t="s">
        <v>73</v>
      </c>
      <c r="B55" s="9">
        <v>504</v>
      </c>
      <c r="C55" s="9">
        <v>2</v>
      </c>
      <c r="D55" s="9">
        <v>506</v>
      </c>
      <c r="E55" s="9"/>
    </row>
    <row r="56" spans="1:5" x14ac:dyDescent="0.2">
      <c r="A56" s="8" t="s">
        <v>15</v>
      </c>
      <c r="B56" s="10">
        <v>23.923999999999999</v>
      </c>
      <c r="C56" s="9">
        <v>48.555</v>
      </c>
      <c r="D56" s="9">
        <v>24.815999999999999</v>
      </c>
      <c r="E56" s="9">
        <v>47.662999999999997</v>
      </c>
    </row>
    <row r="57" spans="1:5" x14ac:dyDescent="0.2">
      <c r="A57" s="8" t="s">
        <v>54</v>
      </c>
      <c r="B57" s="9"/>
      <c r="C57" s="9">
        <v>177.86500000000001</v>
      </c>
      <c r="D57" s="9"/>
      <c r="E57" s="9">
        <v>177.86500000000001</v>
      </c>
    </row>
    <row r="58" spans="1:5" x14ac:dyDescent="0.2">
      <c r="A58" s="8" t="s">
        <v>16</v>
      </c>
      <c r="B58" s="9">
        <v>193.34399999999999</v>
      </c>
      <c r="C58" s="9">
        <v>31.92</v>
      </c>
      <c r="D58" s="9">
        <v>65.456000000000003</v>
      </c>
      <c r="E58" s="9">
        <v>159.80799999999999</v>
      </c>
    </row>
    <row r="59" spans="1:5" x14ac:dyDescent="0.2">
      <c r="A59" s="8" t="s">
        <v>17</v>
      </c>
      <c r="B59" s="9">
        <v>73.073999999999998</v>
      </c>
      <c r="C59" s="9"/>
      <c r="D59" s="9">
        <v>32.012</v>
      </c>
      <c r="E59" s="9">
        <v>41.061999999999998</v>
      </c>
    </row>
    <row r="60" spans="1:5" x14ac:dyDescent="0.2">
      <c r="A60" s="8" t="s">
        <v>74</v>
      </c>
      <c r="B60" s="9">
        <v>354</v>
      </c>
      <c r="C60" s="9"/>
      <c r="D60" s="9">
        <v>354</v>
      </c>
      <c r="E60" s="9"/>
    </row>
    <row r="61" spans="1:5" x14ac:dyDescent="0.2">
      <c r="A61" s="8" t="s">
        <v>75</v>
      </c>
      <c r="B61" s="9">
        <v>4</v>
      </c>
      <c r="C61" s="9">
        <v>60</v>
      </c>
      <c r="D61" s="9">
        <v>4</v>
      </c>
      <c r="E61" s="9">
        <v>60</v>
      </c>
    </row>
    <row r="62" spans="1:5" x14ac:dyDescent="0.2">
      <c r="A62" s="8" t="s">
        <v>55</v>
      </c>
      <c r="B62" s="10"/>
      <c r="C62" s="9">
        <v>1.335</v>
      </c>
      <c r="D62" s="9">
        <v>1.335</v>
      </c>
      <c r="E62" s="9"/>
    </row>
    <row r="63" spans="1:5" x14ac:dyDescent="0.2">
      <c r="A63" s="8" t="s">
        <v>56</v>
      </c>
      <c r="B63" s="9">
        <v>122.47199999999999</v>
      </c>
      <c r="C63" s="9">
        <v>2.1000000000000001E-2</v>
      </c>
      <c r="D63" s="9">
        <v>56.921999999999997</v>
      </c>
      <c r="E63" s="9">
        <v>65.570999999999998</v>
      </c>
    </row>
    <row r="64" spans="1:5" x14ac:dyDescent="0.2">
      <c r="A64" s="8" t="s">
        <v>76</v>
      </c>
      <c r="B64" s="9">
        <v>785</v>
      </c>
      <c r="C64" s="9"/>
      <c r="D64" s="9">
        <v>449</v>
      </c>
      <c r="E64" s="9">
        <v>336</v>
      </c>
    </row>
    <row r="65" spans="1:5" x14ac:dyDescent="0.2">
      <c r="A65" s="8" t="s">
        <v>57</v>
      </c>
      <c r="B65" s="9">
        <v>0.47099999999999997</v>
      </c>
      <c r="C65" s="9">
        <v>126.899</v>
      </c>
      <c r="D65" s="9">
        <v>0.81799999999999995</v>
      </c>
      <c r="E65" s="9">
        <v>126.55200000000001</v>
      </c>
    </row>
    <row r="66" spans="1:5" x14ac:dyDescent="0.2">
      <c r="A66" s="8" t="s">
        <v>58</v>
      </c>
      <c r="B66" s="9">
        <v>27.472000000000001</v>
      </c>
      <c r="C66" s="9">
        <v>151.971</v>
      </c>
      <c r="D66" s="9">
        <v>29.106000000000002</v>
      </c>
      <c r="E66" s="9">
        <v>150.33699999999999</v>
      </c>
    </row>
    <row r="67" spans="1:5" x14ac:dyDescent="0.2">
      <c r="A67" s="8" t="s">
        <v>20</v>
      </c>
      <c r="B67" s="9">
        <v>181</v>
      </c>
      <c r="C67" s="9">
        <v>224</v>
      </c>
      <c r="D67" s="9">
        <v>144</v>
      </c>
      <c r="E67" s="9">
        <v>261</v>
      </c>
    </row>
    <row r="68" spans="1:5" x14ac:dyDescent="0.2">
      <c r="A68" s="8" t="s">
        <v>21</v>
      </c>
      <c r="B68" s="9">
        <v>184</v>
      </c>
      <c r="C68" s="9">
        <v>320</v>
      </c>
      <c r="D68" s="9">
        <v>184</v>
      </c>
      <c r="E68" s="9">
        <v>320</v>
      </c>
    </row>
    <row r="69" spans="1:5" x14ac:dyDescent="0.2">
      <c r="A69" s="8" t="s">
        <v>77</v>
      </c>
      <c r="B69" s="9">
        <v>-1</v>
      </c>
      <c r="C69" s="9">
        <v>1</v>
      </c>
      <c r="D69" s="9"/>
      <c r="E69" s="9"/>
    </row>
    <row r="70" spans="1:5" x14ac:dyDescent="0.2">
      <c r="A70" s="8" t="s">
        <v>59</v>
      </c>
      <c r="B70" s="9">
        <v>-5.266</v>
      </c>
      <c r="C70" s="9">
        <v>23.678000000000001</v>
      </c>
      <c r="D70" s="9">
        <v>18.411999999999999</v>
      </c>
      <c r="E70" s="9"/>
    </row>
    <row r="71" spans="1:5" x14ac:dyDescent="0.2">
      <c r="A71" s="8" t="s">
        <v>18</v>
      </c>
      <c r="B71" s="9"/>
      <c r="C71" s="9">
        <v>2.778</v>
      </c>
      <c r="D71" s="9">
        <v>2.778</v>
      </c>
      <c r="E71" s="9"/>
    </row>
  </sheetData>
  <autoFilter ref="A1:E71" xr:uid="{D16102D8-1FF7-4592-AE2F-2424128ADDCC}">
    <sortState xmlns:xlrd2="http://schemas.microsoft.com/office/spreadsheetml/2017/richdata2" ref="A2:E71">
      <sortCondition ref="A1:A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2023-11-23T10:56:26Z</dcterms:modified>
</cp:coreProperties>
</file>